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Presupuesto y flujos de caja 2023/"/>
    </mc:Choice>
  </mc:AlternateContent>
  <xr:revisionPtr revIDLastSave="407" documentId="8_{E99089C6-2F48-427C-89BA-A86D1B1C709D}" xr6:coauthVersionLast="47" xr6:coauthVersionMax="47" xr10:uidLastSave="{8ACB4A05-0129-4253-9D08-18E5F0A5A0FA}"/>
  <bookViews>
    <workbookView xWindow="-120" yWindow="-120" windowWidth="29040" windowHeight="15720" tabRatio="916" activeTab="8" xr2:uid="{00000000-000D-0000-FFFF-FFFF00000000}"/>
  </bookViews>
  <sheets>
    <sheet name="Proyeccion gastos personal" sheetId="98" r:id="rId1"/>
    <sheet name="PARÁMETROS" sheetId="56" r:id="rId2"/>
    <sheet name="EF. Anuales" sheetId="51" r:id="rId3"/>
    <sheet name="EF. Mensuales" sheetId="35" r:id="rId4"/>
    <sheet name="posible retiro" sheetId="97" state="hidden" r:id="rId5"/>
    <sheet name="Colocaciones 1er Año" sheetId="28" r:id="rId6"/>
    <sheet name="Gastos Generales 2021-2024" sheetId="59" r:id="rId7"/>
    <sheet name="FLUJO DE CARTERA" sheetId="30" r:id="rId8"/>
    <sheet name="anexos" sheetId="34" r:id="rId9"/>
    <sheet name="CUC" sheetId="96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_nit1">#REF!</definedName>
    <definedName name="__nit1">#REF!</definedName>
    <definedName name="_xlnm._FilterDatabase" localSheetId="9" hidden="1">CUC!$A$2:$J$2025</definedName>
    <definedName name="_xlnm._FilterDatabase" localSheetId="7" hidden="1">'FLUJO DE CARTERA'!$A$3:$BJ$86</definedName>
    <definedName name="_xlnm._FilterDatabase" localSheetId="6" hidden="1">'Gastos Generales 2021-2024'!$A$5:$BR$90</definedName>
    <definedName name="_Key1" localSheetId="9" hidden="1">#REF!</definedName>
    <definedName name="_Key1" hidden="1">#REF!</definedName>
    <definedName name="_Key2" localSheetId="9" hidden="1">#REF!</definedName>
    <definedName name="_Key2" hidden="1">#REF!</definedName>
    <definedName name="_nit1">#REF!</definedName>
    <definedName name="_Order1" hidden="1">255</definedName>
    <definedName name="_Order2" hidden="1">255</definedName>
    <definedName name="_Sort" localSheetId="9" hidden="1">#REF!</definedName>
    <definedName name="_Sort" hidden="1">#REF!</definedName>
    <definedName name="A_impresión_IM" localSheetId="9">#REF!</definedName>
    <definedName name="A_impresión_IM">#REF!</definedName>
    <definedName name="aaa">MATCH(0.01,End_Bal,-1)+1</definedName>
    <definedName name="agencias" localSheetId="9">[1]Listas!$U$2:$U$10</definedName>
    <definedName name="agencias">[2]Listas!$U$2:$U$10</definedName>
    <definedName name="_xlnm.Print_Area" localSheetId="7">'FLUJO DE CARTERA'!$A$1:$N$50</definedName>
    <definedName name="avvillas">#REF!</definedName>
    <definedName name="BANCOS">[3]BANCOS!$A$2:$A$25</definedName>
    <definedName name="BASE_DATOS_ESTUDIO_CRED">#REF!</definedName>
    <definedName name="_xlnm.Database">#REF!</definedName>
    <definedName name="Beg_Bal">#REF!</definedName>
    <definedName name="cartera">#REF!</definedName>
    <definedName name="clientes" localSheetId="9">#REF!</definedName>
    <definedName name="clientes">#REF!</definedName>
    <definedName name="COD_REPRES">#N/A</definedName>
    <definedName name="contador1">5</definedName>
    <definedName name="contador2">5</definedName>
    <definedName name="Data">#REF!</definedName>
    <definedName name="depositos" localSheetId="9">#REF!</definedName>
    <definedName name="depositos">#REF!</definedName>
    <definedName name="DINERS">#REF!</definedName>
    <definedName name="End_Bal">#REF!</definedName>
    <definedName name="Extra_Pay">#REF!</definedName>
    <definedName name="FECHA" localSheetId="9">#REF!</definedName>
    <definedName name="FECHA">#REF!</definedName>
    <definedName name="Full_Print">#REF!</definedName>
    <definedName name="Header_Row">ROW(#REF!)</definedName>
    <definedName name="Int">#REF!</definedName>
    <definedName name="Interest_Rate">#REF!</definedName>
    <definedName name="ITEM">#REF!</definedName>
    <definedName name="Last_Row">IF([4]COOADAMS!Values_Entered,Header_Row+[4]COOADAMS!Number_of_Payments,Header_Row)</definedName>
    <definedName name="Lista">{1,2,3,4;5,6,7,8;9,10,11,12;13,14,15,16}</definedName>
    <definedName name="Loan_Amount">#REF!</definedName>
    <definedName name="Loan_Start">#REF!</definedName>
    <definedName name="Loan_Years">#REF!</definedName>
    <definedName name="MONITOR">#REF!</definedName>
    <definedName name="MONITOR_AVVILLAS">#REF!</definedName>
    <definedName name="Net_Income">#REF!</definedName>
    <definedName name="NetIncomeGrowth">#REF!</definedName>
    <definedName name="nits">#REF!</definedName>
    <definedName name="NOMBRE">[5]ESTUDIO!$L$6</definedName>
    <definedName name="NombreRango1" localSheetId="9">#REF!</definedName>
    <definedName name="NombreRango1">#REF!</definedName>
    <definedName name="NOMINA">[5]ESTUDIO!$AE$107</definedName>
    <definedName name="Num_Pmt_Per_Year">#REF!</definedName>
    <definedName name="Number_of_Payments">MATCH(0.01,End_Bal,-1)+1</definedName>
    <definedName name="Other_Growth">#REF!</definedName>
    <definedName name="Pay_Date">#REF!</definedName>
    <definedName name="Pay_Num">#REF!</definedName>
    <definedName name="Payment_Date">DATE(YEAR(Loan_Start),MONTH(Loan_Start)+Payment_Number,DAY(Loan_Start))</definedName>
    <definedName name="Play">656277505</definedName>
    <definedName name="Princ">#REF!</definedName>
    <definedName name="Print_Area_Reset">OFFSET(Full_Print,0,0,Last_Row)</definedName>
    <definedName name="Rand1">#REF!</definedName>
    <definedName name="Rand2">#REF!</definedName>
    <definedName name="RangoBeneficiosNetos">[6]DatosResumen!$B$9:$B$19,[6]DatosResumen!$D$9:$D$19</definedName>
    <definedName name="Retail_Growth">#REF!</definedName>
    <definedName name="Revenue">#REF!</definedName>
    <definedName name="RevenueGrowth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dfda">Scheduled_Payment+Extra_Payment</definedName>
    <definedName name="seg">#REF!</definedName>
    <definedName name="TABLA">#REF!</definedName>
    <definedName name="tablasJG">#REF!</definedName>
    <definedName name="Table1">#REF!</definedName>
    <definedName name="tablita">#REF!</definedName>
    <definedName name="Tasa_Periódica">'[7]Tabla de Amortización'!$C$16/12</definedName>
    <definedName name="Tax_Growth">#REF!</definedName>
    <definedName name="_xlnm.Print_Titles" localSheetId="7">'FLUJO DE CARTERA'!$A:$A</definedName>
    <definedName name="_xlnm.Print_Titles">#N/A</definedName>
    <definedName name="Total_Interest">#REF!</definedName>
    <definedName name="Total_Pay">#REF!</definedName>
    <definedName name="Total_Payment">Scheduled_Payment+Extra_Payment</definedName>
    <definedName name="valor_índice">16</definedName>
    <definedName name="Values_Entered">IF(Loan_Amount*Interest_Rate*Loan_Years*Loan_Start&gt;0,1,0)</definedName>
    <definedName name="verificar">IF([4]COOADAMS!Values_Entered,Header_Row+[4]COOADAMS!Number_of_Payments,Header_Row)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6" i="30" l="1"/>
  <c r="L6" i="30"/>
  <c r="H6" i="30"/>
  <c r="F6" i="30"/>
  <c r="H3" i="56"/>
  <c r="G3" i="56"/>
  <c r="F3" i="56"/>
  <c r="E3" i="56"/>
  <c r="M3" i="59" s="1"/>
  <c r="C39" i="35"/>
  <c r="B17" i="34"/>
  <c r="K8" i="59"/>
  <c r="L8" i="59" s="1"/>
  <c r="M8" i="59" s="1"/>
  <c r="N8" i="59" s="1"/>
  <c r="O8" i="59" s="1"/>
  <c r="P8" i="59" s="1"/>
  <c r="Q8" i="59" s="1"/>
  <c r="R8" i="59" s="1"/>
  <c r="S8" i="59" s="1"/>
  <c r="T8" i="59" s="1"/>
  <c r="U8" i="59" s="1"/>
  <c r="V8" i="59" s="1"/>
  <c r="K14" i="59"/>
  <c r="L14" i="59"/>
  <c r="M14" i="59"/>
  <c r="N14" i="59"/>
  <c r="O14" i="59" s="1"/>
  <c r="P14" i="59" s="1"/>
  <c r="Q14" i="59" s="1"/>
  <c r="R14" i="59" s="1"/>
  <c r="S14" i="59" s="1"/>
  <c r="T14" i="59" s="1"/>
  <c r="U14" i="59" s="1"/>
  <c r="V14" i="59" s="1"/>
  <c r="K15" i="59"/>
  <c r="L15" i="59" s="1"/>
  <c r="M15" i="59" s="1"/>
  <c r="N15" i="59" s="1"/>
  <c r="O15" i="59" s="1"/>
  <c r="P15" i="59" s="1"/>
  <c r="Q15" i="59" s="1"/>
  <c r="R15" i="59" s="1"/>
  <c r="S15" i="59" s="1"/>
  <c r="T15" i="59" s="1"/>
  <c r="U15" i="59" s="1"/>
  <c r="V15" i="59" s="1"/>
  <c r="K16" i="59"/>
  <c r="L16" i="59"/>
  <c r="M16" i="59"/>
  <c r="N16" i="59"/>
  <c r="O16" i="59" s="1"/>
  <c r="P16" i="59" s="1"/>
  <c r="Q16" i="59" s="1"/>
  <c r="R16" i="59" s="1"/>
  <c r="S16" i="59" s="1"/>
  <c r="T16" i="59" s="1"/>
  <c r="U16" i="59" s="1"/>
  <c r="V16" i="59" s="1"/>
  <c r="K17" i="59"/>
  <c r="L17" i="59" s="1"/>
  <c r="M17" i="59" s="1"/>
  <c r="N17" i="59" s="1"/>
  <c r="O17" i="59" s="1"/>
  <c r="P17" i="59" s="1"/>
  <c r="Q17" i="59" s="1"/>
  <c r="R17" i="59" s="1"/>
  <c r="S17" i="59" s="1"/>
  <c r="T17" i="59" s="1"/>
  <c r="U17" i="59" s="1"/>
  <c r="V17" i="59" s="1"/>
  <c r="K18" i="59"/>
  <c r="L18" i="59"/>
  <c r="M18" i="59"/>
  <c r="N18" i="59"/>
  <c r="O18" i="59" s="1"/>
  <c r="P18" i="59" s="1"/>
  <c r="Q18" i="59" s="1"/>
  <c r="R18" i="59" s="1"/>
  <c r="S18" i="59" s="1"/>
  <c r="T18" i="59" s="1"/>
  <c r="U18" i="59" s="1"/>
  <c r="V18" i="59" s="1"/>
  <c r="K21" i="59"/>
  <c r="L21" i="59" s="1"/>
  <c r="M21" i="59" s="1"/>
  <c r="N21" i="59" s="1"/>
  <c r="O21" i="59" s="1"/>
  <c r="P21" i="59" s="1"/>
  <c r="Q21" i="59" s="1"/>
  <c r="R21" i="59" s="1"/>
  <c r="S21" i="59" s="1"/>
  <c r="T21" i="59" s="1"/>
  <c r="U21" i="59" s="1"/>
  <c r="V21" i="59" s="1"/>
  <c r="K26" i="59"/>
  <c r="L26" i="59"/>
  <c r="M26" i="59"/>
  <c r="N26" i="59"/>
  <c r="O26" i="59" s="1"/>
  <c r="P26" i="59" s="1"/>
  <c r="Q26" i="59" s="1"/>
  <c r="R26" i="59" s="1"/>
  <c r="S26" i="59" s="1"/>
  <c r="T26" i="59" s="1"/>
  <c r="U26" i="59" s="1"/>
  <c r="V26" i="59" s="1"/>
  <c r="K28" i="59"/>
  <c r="L28" i="59" s="1"/>
  <c r="M28" i="59" s="1"/>
  <c r="N28" i="59" s="1"/>
  <c r="O28" i="59" s="1"/>
  <c r="P28" i="59" s="1"/>
  <c r="Q28" i="59" s="1"/>
  <c r="R28" i="59" s="1"/>
  <c r="S28" i="59" s="1"/>
  <c r="T28" i="59" s="1"/>
  <c r="U28" i="59" s="1"/>
  <c r="V28" i="59" s="1"/>
  <c r="K29" i="59"/>
  <c r="L29" i="59" s="1"/>
  <c r="M29" i="59" s="1"/>
  <c r="N29" i="59" s="1"/>
  <c r="O29" i="59" s="1"/>
  <c r="P29" i="59" s="1"/>
  <c r="Q29" i="59" s="1"/>
  <c r="R29" i="59" s="1"/>
  <c r="S29" i="59" s="1"/>
  <c r="T29" i="59" s="1"/>
  <c r="U29" i="59" s="1"/>
  <c r="V29" i="59" s="1"/>
  <c r="K30" i="59"/>
  <c r="L30" i="59" s="1"/>
  <c r="M30" i="59" s="1"/>
  <c r="N30" i="59" s="1"/>
  <c r="O30" i="59" s="1"/>
  <c r="P30" i="59" s="1"/>
  <c r="Q30" i="59" s="1"/>
  <c r="R30" i="59" s="1"/>
  <c r="S30" i="59" s="1"/>
  <c r="T30" i="59" s="1"/>
  <c r="U30" i="59" s="1"/>
  <c r="V30" i="59" s="1"/>
  <c r="K31" i="59"/>
  <c r="L31" i="59" s="1"/>
  <c r="M31" i="59" s="1"/>
  <c r="N31" i="59" s="1"/>
  <c r="O31" i="59" s="1"/>
  <c r="P31" i="59" s="1"/>
  <c r="Q31" i="59" s="1"/>
  <c r="R31" i="59" s="1"/>
  <c r="S31" i="59" s="1"/>
  <c r="T31" i="59" s="1"/>
  <c r="U31" i="59" s="1"/>
  <c r="V31" i="59" s="1"/>
  <c r="K32" i="59"/>
  <c r="L32" i="59" s="1"/>
  <c r="M32" i="59" s="1"/>
  <c r="N32" i="59" s="1"/>
  <c r="O32" i="59" s="1"/>
  <c r="P32" i="59" s="1"/>
  <c r="Q32" i="59" s="1"/>
  <c r="R32" i="59" s="1"/>
  <c r="S32" i="59" s="1"/>
  <c r="T32" i="59" s="1"/>
  <c r="U32" i="59" s="1"/>
  <c r="V32" i="59" s="1"/>
  <c r="K33" i="59"/>
  <c r="L33" i="59" s="1"/>
  <c r="M33" i="59" s="1"/>
  <c r="N33" i="59" s="1"/>
  <c r="O33" i="59" s="1"/>
  <c r="P33" i="59" s="1"/>
  <c r="Q33" i="59" s="1"/>
  <c r="R33" i="59" s="1"/>
  <c r="S33" i="59" s="1"/>
  <c r="T33" i="59" s="1"/>
  <c r="U33" i="59" s="1"/>
  <c r="V33" i="59" s="1"/>
  <c r="K35" i="59"/>
  <c r="L35" i="59" s="1"/>
  <c r="M35" i="59" s="1"/>
  <c r="N35" i="59" s="1"/>
  <c r="O35" i="59" s="1"/>
  <c r="P35" i="59" s="1"/>
  <c r="Q35" i="59" s="1"/>
  <c r="R35" i="59" s="1"/>
  <c r="S35" i="59" s="1"/>
  <c r="T35" i="59" s="1"/>
  <c r="U35" i="59" s="1"/>
  <c r="V35" i="59" s="1"/>
  <c r="K38" i="59"/>
  <c r="L38" i="59" s="1"/>
  <c r="M38" i="59" s="1"/>
  <c r="N38" i="59" s="1"/>
  <c r="O38" i="59" s="1"/>
  <c r="P38" i="59" s="1"/>
  <c r="Q38" i="59" s="1"/>
  <c r="R38" i="59" s="1"/>
  <c r="S38" i="59" s="1"/>
  <c r="T38" i="59" s="1"/>
  <c r="U38" i="59" s="1"/>
  <c r="V38" i="59" s="1"/>
  <c r="K40" i="59"/>
  <c r="L40" i="59" s="1"/>
  <c r="M40" i="59" s="1"/>
  <c r="N40" i="59" s="1"/>
  <c r="O40" i="59" s="1"/>
  <c r="P40" i="59" s="1"/>
  <c r="Q40" i="59" s="1"/>
  <c r="R40" i="59" s="1"/>
  <c r="S40" i="59" s="1"/>
  <c r="T40" i="59" s="1"/>
  <c r="U40" i="59" s="1"/>
  <c r="V40" i="59" s="1"/>
  <c r="K51" i="59"/>
  <c r="L51" i="59" s="1"/>
  <c r="M51" i="59" s="1"/>
  <c r="N51" i="59" s="1"/>
  <c r="O51" i="59" s="1"/>
  <c r="P51" i="59" s="1"/>
  <c r="Q51" i="59" s="1"/>
  <c r="R51" i="59" s="1"/>
  <c r="S51" i="59" s="1"/>
  <c r="T51" i="59" s="1"/>
  <c r="U51" i="59" s="1"/>
  <c r="V51" i="59" s="1"/>
  <c r="K52" i="59"/>
  <c r="L52" i="59" s="1"/>
  <c r="M52" i="59" s="1"/>
  <c r="N52" i="59" s="1"/>
  <c r="O52" i="59" s="1"/>
  <c r="P52" i="59" s="1"/>
  <c r="Q52" i="59" s="1"/>
  <c r="R52" i="59" s="1"/>
  <c r="S52" i="59" s="1"/>
  <c r="T52" i="59" s="1"/>
  <c r="U52" i="59" s="1"/>
  <c r="V52" i="59" s="1"/>
  <c r="K53" i="59"/>
  <c r="L53" i="59" s="1"/>
  <c r="M53" i="59" s="1"/>
  <c r="N53" i="59" s="1"/>
  <c r="O53" i="59" s="1"/>
  <c r="P53" i="59" s="1"/>
  <c r="Q53" i="59" s="1"/>
  <c r="R53" i="59" s="1"/>
  <c r="S53" i="59" s="1"/>
  <c r="T53" i="59" s="1"/>
  <c r="U53" i="59" s="1"/>
  <c r="V53" i="59" s="1"/>
  <c r="K55" i="59"/>
  <c r="L55" i="59" s="1"/>
  <c r="M55" i="59" s="1"/>
  <c r="N55" i="59" s="1"/>
  <c r="O55" i="59" s="1"/>
  <c r="P55" i="59" s="1"/>
  <c r="Q55" i="59" s="1"/>
  <c r="R55" i="59" s="1"/>
  <c r="S55" i="59" s="1"/>
  <c r="T55" i="59" s="1"/>
  <c r="U55" i="59" s="1"/>
  <c r="V55" i="59" s="1"/>
  <c r="K56" i="59"/>
  <c r="L56" i="59" s="1"/>
  <c r="M56" i="59" s="1"/>
  <c r="N56" i="59" s="1"/>
  <c r="O56" i="59" s="1"/>
  <c r="P56" i="59" s="1"/>
  <c r="Q56" i="59" s="1"/>
  <c r="R56" i="59" s="1"/>
  <c r="S56" i="59" s="1"/>
  <c r="T56" i="59" s="1"/>
  <c r="U56" i="59" s="1"/>
  <c r="V56" i="59" s="1"/>
  <c r="K60" i="59"/>
  <c r="L60" i="59" s="1"/>
  <c r="M60" i="59" s="1"/>
  <c r="N60" i="59" s="1"/>
  <c r="O60" i="59" s="1"/>
  <c r="P60" i="59" s="1"/>
  <c r="Q60" i="59" s="1"/>
  <c r="R60" i="59" s="1"/>
  <c r="S60" i="59" s="1"/>
  <c r="T60" i="59" s="1"/>
  <c r="U60" i="59" s="1"/>
  <c r="V60" i="59" s="1"/>
  <c r="K61" i="59"/>
  <c r="L61" i="59" s="1"/>
  <c r="M61" i="59" s="1"/>
  <c r="N61" i="59" s="1"/>
  <c r="O61" i="59" s="1"/>
  <c r="P61" i="59" s="1"/>
  <c r="Q61" i="59" s="1"/>
  <c r="R61" i="59" s="1"/>
  <c r="S61" i="59" s="1"/>
  <c r="T61" i="59" s="1"/>
  <c r="U61" i="59" s="1"/>
  <c r="V61" i="59" s="1"/>
  <c r="K62" i="59"/>
  <c r="L62" i="59" s="1"/>
  <c r="M62" i="59" s="1"/>
  <c r="N62" i="59" s="1"/>
  <c r="O62" i="59" s="1"/>
  <c r="P62" i="59" s="1"/>
  <c r="Q62" i="59" s="1"/>
  <c r="R62" i="59" s="1"/>
  <c r="S62" i="59" s="1"/>
  <c r="T62" i="59" s="1"/>
  <c r="U62" i="59" s="1"/>
  <c r="V62" i="59" s="1"/>
  <c r="K64" i="59"/>
  <c r="L64" i="59" s="1"/>
  <c r="M64" i="59" s="1"/>
  <c r="N64" i="59" s="1"/>
  <c r="O64" i="59" s="1"/>
  <c r="P64" i="59" s="1"/>
  <c r="Q64" i="59" s="1"/>
  <c r="R64" i="59" s="1"/>
  <c r="S64" i="59" s="1"/>
  <c r="T64" i="59" s="1"/>
  <c r="U64" i="59" s="1"/>
  <c r="V64" i="59" s="1"/>
  <c r="K65" i="59"/>
  <c r="L65" i="59" s="1"/>
  <c r="M65" i="59" s="1"/>
  <c r="N65" i="59" s="1"/>
  <c r="O65" i="59" s="1"/>
  <c r="P65" i="59" s="1"/>
  <c r="Q65" i="59" s="1"/>
  <c r="R65" i="59" s="1"/>
  <c r="S65" i="59" s="1"/>
  <c r="T65" i="59" s="1"/>
  <c r="U65" i="59" s="1"/>
  <c r="V65" i="59" s="1"/>
  <c r="K66" i="59"/>
  <c r="L66" i="59" s="1"/>
  <c r="M66" i="59" s="1"/>
  <c r="N66" i="59" s="1"/>
  <c r="O66" i="59" s="1"/>
  <c r="P66" i="59" s="1"/>
  <c r="Q66" i="59" s="1"/>
  <c r="R66" i="59" s="1"/>
  <c r="S66" i="59" s="1"/>
  <c r="T66" i="59" s="1"/>
  <c r="U66" i="59" s="1"/>
  <c r="V66" i="59" s="1"/>
  <c r="K68" i="59"/>
  <c r="L68" i="59" s="1"/>
  <c r="M68" i="59" s="1"/>
  <c r="N68" i="59" s="1"/>
  <c r="O68" i="59" s="1"/>
  <c r="P68" i="59" s="1"/>
  <c r="Q68" i="59" s="1"/>
  <c r="R68" i="59" s="1"/>
  <c r="S68" i="59" s="1"/>
  <c r="T68" i="59" s="1"/>
  <c r="U68" i="59" s="1"/>
  <c r="V68" i="59" s="1"/>
  <c r="K69" i="59"/>
  <c r="L69" i="59" s="1"/>
  <c r="M69" i="59" s="1"/>
  <c r="N69" i="59" s="1"/>
  <c r="O69" i="59" s="1"/>
  <c r="P69" i="59" s="1"/>
  <c r="Q69" i="59" s="1"/>
  <c r="R69" i="59" s="1"/>
  <c r="S69" i="59" s="1"/>
  <c r="T69" i="59" s="1"/>
  <c r="U69" i="59" s="1"/>
  <c r="V69" i="59" s="1"/>
  <c r="L70" i="59"/>
  <c r="O70" i="59"/>
  <c r="Q70" i="59"/>
  <c r="S70" i="59"/>
  <c r="U70" i="59"/>
  <c r="V70" i="59" s="1"/>
  <c r="K71" i="59"/>
  <c r="L71" i="59"/>
  <c r="M71" i="59" s="1"/>
  <c r="N71" i="59" s="1"/>
  <c r="O71" i="59" s="1"/>
  <c r="P71" i="59" s="1"/>
  <c r="Q71" i="59" s="1"/>
  <c r="R71" i="59" s="1"/>
  <c r="S71" i="59" s="1"/>
  <c r="T71" i="59" s="1"/>
  <c r="U71" i="59" s="1"/>
  <c r="V71" i="59" s="1"/>
  <c r="K73" i="59"/>
  <c r="L73" i="59" s="1"/>
  <c r="M73" i="59" s="1"/>
  <c r="N73" i="59" s="1"/>
  <c r="O73" i="59" s="1"/>
  <c r="P73" i="59" s="1"/>
  <c r="Q73" i="59" s="1"/>
  <c r="R73" i="59" s="1"/>
  <c r="S73" i="59" s="1"/>
  <c r="T73" i="59" s="1"/>
  <c r="U73" i="59" s="1"/>
  <c r="V73" i="59" s="1"/>
  <c r="K74" i="59"/>
  <c r="L74" i="59"/>
  <c r="M74" i="59" s="1"/>
  <c r="N74" i="59" s="1"/>
  <c r="O74" i="59" s="1"/>
  <c r="P74" i="59" s="1"/>
  <c r="Q74" i="59" s="1"/>
  <c r="R74" i="59" s="1"/>
  <c r="S74" i="59" s="1"/>
  <c r="T74" i="59" s="1"/>
  <c r="U74" i="59" s="1"/>
  <c r="V74" i="59" s="1"/>
  <c r="L76" i="59"/>
  <c r="M76" i="59" s="1"/>
  <c r="N76" i="59" s="1"/>
  <c r="O76" i="59" s="1"/>
  <c r="P76" i="59" s="1"/>
  <c r="Q76" i="59"/>
  <c r="R76" i="59" s="1"/>
  <c r="S76" i="59" s="1"/>
  <c r="T76" i="59" s="1"/>
  <c r="U76" i="59" s="1"/>
  <c r="V76" i="59" s="1"/>
  <c r="K78" i="59"/>
  <c r="L78" i="59"/>
  <c r="M78" i="59"/>
  <c r="N78" i="59" s="1"/>
  <c r="O78" i="59" s="1"/>
  <c r="P78" i="59" s="1"/>
  <c r="Q78" i="59" s="1"/>
  <c r="R78" i="59" s="1"/>
  <c r="S78" i="59" s="1"/>
  <c r="T78" i="59" s="1"/>
  <c r="U78" i="59" s="1"/>
  <c r="V78" i="59" s="1"/>
  <c r="K83" i="59"/>
  <c r="L83" i="59" s="1"/>
  <c r="M83" i="59" s="1"/>
  <c r="N83" i="59" s="1"/>
  <c r="O83" i="59" s="1"/>
  <c r="P83" i="59" s="1"/>
  <c r="Q83" i="59" s="1"/>
  <c r="R83" i="59" s="1"/>
  <c r="S83" i="59" s="1"/>
  <c r="T83" i="59" s="1"/>
  <c r="U83" i="59" s="1"/>
  <c r="V83" i="59" s="1"/>
  <c r="K84" i="59"/>
  <c r="L84" i="59"/>
  <c r="M84" i="59"/>
  <c r="N84" i="59" s="1"/>
  <c r="O84" i="59" s="1"/>
  <c r="P84" i="59" s="1"/>
  <c r="Q84" i="59" s="1"/>
  <c r="R84" i="59" s="1"/>
  <c r="S84" i="59" s="1"/>
  <c r="T84" i="59" s="1"/>
  <c r="U84" i="59" s="1"/>
  <c r="V84" i="59" s="1"/>
  <c r="L86" i="59"/>
  <c r="M86" i="59" s="1"/>
  <c r="N86" i="59" s="1"/>
  <c r="O86" i="59" s="1"/>
  <c r="P86" i="59" s="1"/>
  <c r="Q86" i="59" s="1"/>
  <c r="R86" i="59" s="1"/>
  <c r="S86" i="59" s="1"/>
  <c r="U86" i="59"/>
  <c r="V86" i="59" s="1"/>
  <c r="K88" i="59"/>
  <c r="L88" i="59" s="1"/>
  <c r="M88" i="59" s="1"/>
  <c r="N88" i="59" s="1"/>
  <c r="O88" i="59" s="1"/>
  <c r="P88" i="59" s="1"/>
  <c r="Q88" i="59" s="1"/>
  <c r="R88" i="59" s="1"/>
  <c r="S88" i="59" s="1"/>
  <c r="T88" i="59" s="1"/>
  <c r="U88" i="59" s="1"/>
  <c r="V88" i="59" s="1"/>
  <c r="K89" i="59"/>
  <c r="L89" i="59" s="1"/>
  <c r="M89" i="59" s="1"/>
  <c r="N89" i="59" s="1"/>
  <c r="O89" i="59" s="1"/>
  <c r="P89" i="59" s="1"/>
  <c r="Q89" i="59" s="1"/>
  <c r="R89" i="59" s="1"/>
  <c r="S89" i="59" s="1"/>
  <c r="T89" i="59" s="1"/>
  <c r="U89" i="59" s="1"/>
  <c r="V89" i="59" s="1"/>
  <c r="K90" i="59"/>
  <c r="L90" i="59" s="1"/>
  <c r="M90" i="59" s="1"/>
  <c r="N90" i="59" s="1"/>
  <c r="O90" i="59" s="1"/>
  <c r="P90" i="59" s="1"/>
  <c r="Q90" i="59" s="1"/>
  <c r="R90" i="59" s="1"/>
  <c r="S90" i="59" s="1"/>
  <c r="T90" i="59" s="1"/>
  <c r="U90" i="59" s="1"/>
  <c r="V90" i="59" s="1"/>
  <c r="E49" i="56"/>
  <c r="E45" i="56"/>
  <c r="F45" i="56" s="1"/>
  <c r="G45" i="56" s="1"/>
  <c r="H45" i="56" s="1"/>
  <c r="E44" i="56"/>
  <c r="E43" i="56"/>
  <c r="F43" i="56" s="1"/>
  <c r="G43" i="56" s="1"/>
  <c r="H43" i="56" s="1"/>
  <c r="E42" i="56"/>
  <c r="E41" i="56"/>
  <c r="E40" i="56"/>
  <c r="F40" i="56" s="1"/>
  <c r="G40" i="56" s="1"/>
  <c r="H40" i="56" s="1"/>
  <c r="D45" i="56"/>
  <c r="D44" i="56"/>
  <c r="D43" i="56"/>
  <c r="D42" i="56"/>
  <c r="D41" i="56"/>
  <c r="D40" i="56"/>
  <c r="C45" i="56"/>
  <c r="C44" i="56"/>
  <c r="C43" i="56"/>
  <c r="C42" i="56"/>
  <c r="C41" i="56"/>
  <c r="C40" i="56"/>
  <c r="E55" i="56"/>
  <c r="E54" i="56"/>
  <c r="E53" i="56"/>
  <c r="E52" i="56"/>
  <c r="E51" i="56"/>
  <c r="E50" i="56"/>
  <c r="D55" i="56"/>
  <c r="D54" i="56"/>
  <c r="D53" i="56"/>
  <c r="D52" i="56"/>
  <c r="D51" i="56"/>
  <c r="D50" i="56"/>
  <c r="C39" i="56"/>
  <c r="D39" i="56" s="1"/>
  <c r="B44" i="56"/>
  <c r="F44" i="56"/>
  <c r="G44" i="56" s="1"/>
  <c r="H44" i="56" s="1"/>
  <c r="F42" i="56"/>
  <c r="G42" i="56" s="1"/>
  <c r="H42" i="56" s="1"/>
  <c r="F41" i="56"/>
  <c r="G41" i="56" s="1"/>
  <c r="H41" i="56" s="1"/>
  <c r="G39" i="56"/>
  <c r="H39" i="56" s="1"/>
  <c r="F39" i="56"/>
  <c r="A45" i="56"/>
  <c r="A44" i="56"/>
  <c r="A43" i="56"/>
  <c r="A42" i="56"/>
  <c r="A41" i="56"/>
  <c r="A40" i="56"/>
  <c r="A39" i="56"/>
  <c r="D65" i="56"/>
  <c r="A55" i="56"/>
  <c r="A54" i="56"/>
  <c r="A53" i="56"/>
  <c r="A52" i="56"/>
  <c r="A51" i="56"/>
  <c r="A50" i="56"/>
  <c r="A49" i="56"/>
  <c r="M8" i="28"/>
  <c r="L8" i="28"/>
  <c r="K8" i="28"/>
  <c r="J8" i="28"/>
  <c r="I8" i="28"/>
  <c r="H8" i="28"/>
  <c r="G8" i="28"/>
  <c r="F8" i="28"/>
  <c r="E8" i="28"/>
  <c r="D8" i="28"/>
  <c r="C8" i="28"/>
  <c r="B8" i="28"/>
  <c r="M7" i="28"/>
  <c r="L7" i="28"/>
  <c r="K7" i="28"/>
  <c r="J7" i="28"/>
  <c r="I7" i="28"/>
  <c r="H7" i="28"/>
  <c r="G7" i="28"/>
  <c r="F7" i="28"/>
  <c r="E7" i="28"/>
  <c r="D7" i="28"/>
  <c r="C7" i="28"/>
  <c r="B7" i="28"/>
  <c r="M6" i="28"/>
  <c r="L6" i="28"/>
  <c r="K6" i="28"/>
  <c r="J6" i="28"/>
  <c r="I6" i="28"/>
  <c r="H6" i="28"/>
  <c r="G6" i="28"/>
  <c r="F6" i="28"/>
  <c r="E6" i="28"/>
  <c r="D6" i="28"/>
  <c r="C6" i="28"/>
  <c r="B6" i="28"/>
  <c r="M5" i="28"/>
  <c r="L5" i="28"/>
  <c r="K5" i="28"/>
  <c r="J5" i="28"/>
  <c r="I5" i="28"/>
  <c r="H5" i="28"/>
  <c r="G5" i="28"/>
  <c r="F5" i="28"/>
  <c r="E5" i="28"/>
  <c r="D5" i="28"/>
  <c r="C5" i="28"/>
  <c r="B5" i="28"/>
  <c r="M4" i="28"/>
  <c r="L4" i="28"/>
  <c r="K4" i="28"/>
  <c r="J4" i="28"/>
  <c r="I4" i="28"/>
  <c r="H4" i="28"/>
  <c r="G4" i="28"/>
  <c r="F4" i="28"/>
  <c r="E4" i="28"/>
  <c r="D4" i="28"/>
  <c r="C4" i="28"/>
  <c r="B4" i="28"/>
  <c r="M3" i="28"/>
  <c r="L3" i="28"/>
  <c r="K3" i="28"/>
  <c r="J3" i="28"/>
  <c r="I3" i="28"/>
  <c r="H3" i="28"/>
  <c r="G3" i="28"/>
  <c r="F3" i="28"/>
  <c r="E3" i="28"/>
  <c r="D3" i="28"/>
  <c r="C3" i="28"/>
  <c r="B3" i="28"/>
  <c r="H4" i="56"/>
  <c r="G4" i="56"/>
  <c r="F4" i="56"/>
  <c r="E4" i="56"/>
  <c r="D4" i="56"/>
  <c r="D12" i="98"/>
  <c r="E12" i="98"/>
  <c r="F12" i="98"/>
  <c r="G12" i="98"/>
  <c r="H12" i="98"/>
  <c r="I12" i="98"/>
  <c r="C13" i="98"/>
  <c r="D13" i="98"/>
  <c r="E13" i="98"/>
  <c r="F13" i="98"/>
  <c r="G13" i="98"/>
  <c r="G37" i="98" s="1"/>
  <c r="H13" i="98"/>
  <c r="I13" i="98"/>
  <c r="C14" i="98"/>
  <c r="D14" i="98"/>
  <c r="E14" i="98"/>
  <c r="F14" i="98"/>
  <c r="G14" i="98"/>
  <c r="H14" i="98"/>
  <c r="I14" i="98"/>
  <c r="C15" i="98"/>
  <c r="D15" i="98"/>
  <c r="E15" i="98"/>
  <c r="F15" i="98"/>
  <c r="G15" i="98"/>
  <c r="H15" i="98"/>
  <c r="I15" i="98"/>
  <c r="C16" i="98"/>
  <c r="D16" i="98"/>
  <c r="E16" i="98"/>
  <c r="F16" i="98"/>
  <c r="G16" i="98"/>
  <c r="H16" i="98"/>
  <c r="I16" i="98"/>
  <c r="C17" i="98"/>
  <c r="D17" i="98"/>
  <c r="E17" i="98"/>
  <c r="F17" i="98"/>
  <c r="G17" i="98"/>
  <c r="H17" i="98"/>
  <c r="I17" i="98"/>
  <c r="C18" i="98"/>
  <c r="D18" i="98"/>
  <c r="E18" i="98"/>
  <c r="F18" i="98"/>
  <c r="G18" i="98"/>
  <c r="H18" i="98"/>
  <c r="I18" i="98"/>
  <c r="I34" i="98" s="1"/>
  <c r="C19" i="98"/>
  <c r="D19" i="98"/>
  <c r="E19" i="98"/>
  <c r="F19" i="98"/>
  <c r="G19" i="98"/>
  <c r="H19" i="98"/>
  <c r="I19" i="98"/>
  <c r="C20" i="98"/>
  <c r="D20" i="98"/>
  <c r="E20" i="98"/>
  <c r="F20" i="98"/>
  <c r="G20" i="98"/>
  <c r="H20" i="98"/>
  <c r="I20" i="98"/>
  <c r="H37" i="98"/>
  <c r="C12" i="98"/>
  <c r="O36" i="98"/>
  <c r="P36" i="98" s="1"/>
  <c r="Q36" i="98" s="1"/>
  <c r="R36" i="98" s="1"/>
  <c r="S36" i="98" s="1"/>
  <c r="T36" i="98" s="1"/>
  <c r="U36" i="98" s="1"/>
  <c r="V36" i="98" s="1"/>
  <c r="W36" i="98" s="1"/>
  <c r="X36" i="98" s="1"/>
  <c r="Y36" i="98" s="1"/>
  <c r="N36" i="98"/>
  <c r="N35" i="98"/>
  <c r="O35" i="98" s="1"/>
  <c r="P35" i="98" s="1"/>
  <c r="Q35" i="98" s="1"/>
  <c r="R35" i="98" s="1"/>
  <c r="S35" i="98" s="1"/>
  <c r="T35" i="98" s="1"/>
  <c r="U35" i="98" s="1"/>
  <c r="V35" i="98" s="1"/>
  <c r="W35" i="98" s="1"/>
  <c r="X35" i="98" s="1"/>
  <c r="Y35" i="98" s="1"/>
  <c r="N34" i="98"/>
  <c r="O34" i="98" s="1"/>
  <c r="P34" i="98" s="1"/>
  <c r="Q34" i="98" s="1"/>
  <c r="R34" i="98" s="1"/>
  <c r="S34" i="98" s="1"/>
  <c r="T34" i="98" s="1"/>
  <c r="U34" i="98" s="1"/>
  <c r="V34" i="98" s="1"/>
  <c r="W34" i="98" s="1"/>
  <c r="X34" i="98" s="1"/>
  <c r="Y34" i="98" s="1"/>
  <c r="P33" i="98"/>
  <c r="Q33" i="98" s="1"/>
  <c r="R33" i="98" s="1"/>
  <c r="S33" i="98" s="1"/>
  <c r="T33" i="98" s="1"/>
  <c r="U33" i="98" s="1"/>
  <c r="V33" i="98" s="1"/>
  <c r="W33" i="98" s="1"/>
  <c r="X33" i="98" s="1"/>
  <c r="Y33" i="98" s="1"/>
  <c r="O33" i="98"/>
  <c r="N33" i="98"/>
  <c r="O32" i="98"/>
  <c r="P32" i="98" s="1"/>
  <c r="Q32" i="98" s="1"/>
  <c r="R32" i="98" s="1"/>
  <c r="S32" i="98" s="1"/>
  <c r="T32" i="98" s="1"/>
  <c r="U32" i="98" s="1"/>
  <c r="V32" i="98" s="1"/>
  <c r="W32" i="98" s="1"/>
  <c r="X32" i="98" s="1"/>
  <c r="Y32" i="98" s="1"/>
  <c r="N32" i="98"/>
  <c r="X31" i="98"/>
  <c r="Y31" i="98" s="1"/>
  <c r="P31" i="98"/>
  <c r="Q31" i="98" s="1"/>
  <c r="R31" i="98" s="1"/>
  <c r="S31" i="98" s="1"/>
  <c r="T31" i="98" s="1"/>
  <c r="U31" i="98" s="1"/>
  <c r="V31" i="98" s="1"/>
  <c r="W31" i="98" s="1"/>
  <c r="O31" i="98"/>
  <c r="N31" i="98"/>
  <c r="O30" i="98"/>
  <c r="P30" i="98" s="1"/>
  <c r="Q30" i="98" s="1"/>
  <c r="R30" i="98" s="1"/>
  <c r="S30" i="98" s="1"/>
  <c r="T30" i="98" s="1"/>
  <c r="U30" i="98" s="1"/>
  <c r="V30" i="98" s="1"/>
  <c r="W30" i="98" s="1"/>
  <c r="X30" i="98" s="1"/>
  <c r="Y30" i="98" s="1"/>
  <c r="N30" i="98"/>
  <c r="X23" i="98"/>
  <c r="Y23" i="98" s="1"/>
  <c r="P23" i="98"/>
  <c r="Q23" i="98" s="1"/>
  <c r="R23" i="98" s="1"/>
  <c r="S23" i="98" s="1"/>
  <c r="T23" i="98" s="1"/>
  <c r="U23" i="98" s="1"/>
  <c r="V23" i="98" s="1"/>
  <c r="W23" i="98" s="1"/>
  <c r="O23" i="98"/>
  <c r="N23" i="98"/>
  <c r="N22" i="98"/>
  <c r="O22" i="98" s="1"/>
  <c r="P22" i="98" s="1"/>
  <c r="Q22" i="98" s="1"/>
  <c r="R22" i="98" s="1"/>
  <c r="S22" i="98" s="1"/>
  <c r="T22" i="98" s="1"/>
  <c r="U22" i="98" s="1"/>
  <c r="V22" i="98" s="1"/>
  <c r="W22" i="98" s="1"/>
  <c r="X22" i="98" s="1"/>
  <c r="Y22" i="98" s="1"/>
  <c r="N21" i="98"/>
  <c r="O21" i="98" s="1"/>
  <c r="P21" i="98" s="1"/>
  <c r="Q21" i="98" s="1"/>
  <c r="R21" i="98" s="1"/>
  <c r="S21" i="98" s="1"/>
  <c r="T21" i="98" s="1"/>
  <c r="U21" i="98" s="1"/>
  <c r="V21" i="98" s="1"/>
  <c r="W21" i="98" s="1"/>
  <c r="X21" i="98" s="1"/>
  <c r="Y21" i="98" s="1"/>
  <c r="N20" i="98"/>
  <c r="O20" i="98" s="1"/>
  <c r="P20" i="98" s="1"/>
  <c r="Q20" i="98" s="1"/>
  <c r="R20" i="98" s="1"/>
  <c r="S20" i="98" s="1"/>
  <c r="T20" i="98" s="1"/>
  <c r="U20" i="98" s="1"/>
  <c r="V20" i="98" s="1"/>
  <c r="W20" i="98" s="1"/>
  <c r="X20" i="98" s="1"/>
  <c r="Y20" i="98" s="1"/>
  <c r="O19" i="98"/>
  <c r="P19" i="98" s="1"/>
  <c r="Q19" i="98" s="1"/>
  <c r="R19" i="98" s="1"/>
  <c r="S19" i="98" s="1"/>
  <c r="T19" i="98" s="1"/>
  <c r="U19" i="98" s="1"/>
  <c r="V19" i="98" s="1"/>
  <c r="W19" i="98" s="1"/>
  <c r="X19" i="98" s="1"/>
  <c r="Y19" i="98" s="1"/>
  <c r="N19" i="98"/>
  <c r="P18" i="98"/>
  <c r="Q18" i="98" s="1"/>
  <c r="R18" i="98" s="1"/>
  <c r="S18" i="98" s="1"/>
  <c r="T18" i="98" s="1"/>
  <c r="U18" i="98" s="1"/>
  <c r="V18" i="98" s="1"/>
  <c r="W18" i="98" s="1"/>
  <c r="X18" i="98" s="1"/>
  <c r="Y18" i="98" s="1"/>
  <c r="O18" i="98"/>
  <c r="N18" i="98"/>
  <c r="R17" i="98"/>
  <c r="S17" i="98" s="1"/>
  <c r="T17" i="98" s="1"/>
  <c r="U17" i="98" s="1"/>
  <c r="V17" i="98" s="1"/>
  <c r="W17" i="98" s="1"/>
  <c r="X17" i="98" s="1"/>
  <c r="Y17" i="98" s="1"/>
  <c r="N17" i="98"/>
  <c r="O17" i="98" s="1"/>
  <c r="P17" i="98" s="1"/>
  <c r="Q17" i="98" s="1"/>
  <c r="N16" i="98"/>
  <c r="O16" i="98" s="1"/>
  <c r="P16" i="98" s="1"/>
  <c r="Q16" i="98" s="1"/>
  <c r="R16" i="98" s="1"/>
  <c r="S16" i="98" s="1"/>
  <c r="T16" i="98" s="1"/>
  <c r="U16" i="98" s="1"/>
  <c r="V16" i="98" s="1"/>
  <c r="W16" i="98" s="1"/>
  <c r="X16" i="98" s="1"/>
  <c r="Y16" i="98" s="1"/>
  <c r="Q15" i="98"/>
  <c r="R15" i="98" s="1"/>
  <c r="S15" i="98" s="1"/>
  <c r="T15" i="98" s="1"/>
  <c r="U15" i="98" s="1"/>
  <c r="V15" i="98" s="1"/>
  <c r="W15" i="98" s="1"/>
  <c r="X15" i="98" s="1"/>
  <c r="Y15" i="98" s="1"/>
  <c r="P15" i="98"/>
  <c r="O15" i="98"/>
  <c r="N15" i="98"/>
  <c r="N14" i="98"/>
  <c r="O14" i="98" s="1"/>
  <c r="P14" i="98" s="1"/>
  <c r="Q14" i="98" s="1"/>
  <c r="R14" i="98" s="1"/>
  <c r="S14" i="98" s="1"/>
  <c r="T14" i="98" s="1"/>
  <c r="U14" i="98" s="1"/>
  <c r="V14" i="98" s="1"/>
  <c r="W14" i="98" s="1"/>
  <c r="X14" i="98" s="1"/>
  <c r="Y14" i="98" s="1"/>
  <c r="K3" i="59"/>
  <c r="L3" i="59"/>
  <c r="N3" i="59"/>
  <c r="O3" i="59"/>
  <c r="I39" i="98" l="1"/>
  <c r="H38" i="98"/>
  <c r="D35" i="98"/>
  <c r="N9" i="98"/>
  <c r="O9" i="98" s="1"/>
  <c r="P9" i="98" s="1"/>
  <c r="Q9" i="98" s="1"/>
  <c r="R9" i="98" s="1"/>
  <c r="S9" i="98" s="1"/>
  <c r="T9" i="98" s="1"/>
  <c r="U9" i="98" s="1"/>
  <c r="V9" i="98" s="1"/>
  <c r="W9" i="98" s="1"/>
  <c r="X9" i="98" s="1"/>
  <c r="Y9" i="98" s="1"/>
  <c r="N6" i="98"/>
  <c r="O6" i="98" s="1"/>
  <c r="P6" i="98" s="1"/>
  <c r="Q6" i="98" s="1"/>
  <c r="R6" i="98" s="1"/>
  <c r="S6" i="98" s="1"/>
  <c r="T6" i="98" s="1"/>
  <c r="U6" i="98" s="1"/>
  <c r="V6" i="98" s="1"/>
  <c r="W6" i="98" s="1"/>
  <c r="X6" i="98" s="1"/>
  <c r="Y6" i="98" s="1"/>
  <c r="N7" i="98"/>
  <c r="O7" i="98" s="1"/>
  <c r="P7" i="98" s="1"/>
  <c r="Q7" i="98" s="1"/>
  <c r="R7" i="98" s="1"/>
  <c r="S7" i="98" s="1"/>
  <c r="T7" i="98" s="1"/>
  <c r="U7" i="98" s="1"/>
  <c r="V7" i="98" s="1"/>
  <c r="W7" i="98" s="1"/>
  <c r="X7" i="98" s="1"/>
  <c r="Y7" i="98" s="1"/>
  <c r="C36" i="98"/>
  <c r="N10" i="98"/>
  <c r="O10" i="98" s="1"/>
  <c r="P10" i="98" s="1"/>
  <c r="Q10" i="98" s="1"/>
  <c r="R10" i="98" s="1"/>
  <c r="S10" i="98" s="1"/>
  <c r="T10" i="98" s="1"/>
  <c r="U10" i="98" s="1"/>
  <c r="V10" i="98" s="1"/>
  <c r="W10" i="98" s="1"/>
  <c r="X10" i="98" s="1"/>
  <c r="Y10" i="98" s="1"/>
  <c r="F36" i="98"/>
  <c r="F37" i="98"/>
  <c r="F38" i="98"/>
  <c r="F34" i="98"/>
  <c r="F39" i="98"/>
  <c r="F21" i="98"/>
  <c r="C35" i="98"/>
  <c r="D34" i="98"/>
  <c r="D38" i="98"/>
  <c r="N5" i="98"/>
  <c r="O5" i="98" s="1"/>
  <c r="P5" i="98" s="1"/>
  <c r="Q5" i="98" s="1"/>
  <c r="R5" i="98" s="1"/>
  <c r="S5" i="98" s="1"/>
  <c r="T5" i="98" s="1"/>
  <c r="U5" i="98" s="1"/>
  <c r="V5" i="98" s="1"/>
  <c r="W5" i="98" s="1"/>
  <c r="X5" i="98" s="1"/>
  <c r="Y5" i="98" s="1"/>
  <c r="D36" i="98"/>
  <c r="N8" i="98"/>
  <c r="O8" i="98" s="1"/>
  <c r="P8" i="98" s="1"/>
  <c r="Q8" i="98" s="1"/>
  <c r="R8" i="98" s="1"/>
  <c r="S8" i="98" s="1"/>
  <c r="T8" i="98" s="1"/>
  <c r="U8" i="98" s="1"/>
  <c r="V8" i="98" s="1"/>
  <c r="W8" i="98" s="1"/>
  <c r="X8" i="98" s="1"/>
  <c r="Y8" i="98" s="1"/>
  <c r="N4" i="98"/>
  <c r="O4" i="98" s="1"/>
  <c r="P4" i="98" s="1"/>
  <c r="Q4" i="98" s="1"/>
  <c r="R4" i="98" s="1"/>
  <c r="S4" i="98" s="1"/>
  <c r="T4" i="98" s="1"/>
  <c r="U4" i="98" s="1"/>
  <c r="V4" i="98" s="1"/>
  <c r="W4" i="98" s="1"/>
  <c r="X4" i="98" s="1"/>
  <c r="Y4" i="98" s="1"/>
  <c r="G35" i="98"/>
  <c r="E35" i="98"/>
  <c r="N2" i="98"/>
  <c r="O2" i="98" s="1"/>
  <c r="P2" i="98" s="1"/>
  <c r="Q2" i="98" s="1"/>
  <c r="R2" i="98" s="1"/>
  <c r="S2" i="98" s="1"/>
  <c r="T2" i="98" s="1"/>
  <c r="U2" i="98" s="1"/>
  <c r="V2" i="98" s="1"/>
  <c r="W2" i="98" s="1"/>
  <c r="X2" i="98" s="1"/>
  <c r="Y2" i="98" s="1"/>
  <c r="E21" i="98"/>
  <c r="E37" i="98"/>
  <c r="E39" i="98"/>
  <c r="E38" i="98"/>
  <c r="E34" i="98"/>
  <c r="E36" i="98"/>
  <c r="C37" i="98"/>
  <c r="N3" i="98"/>
  <c r="O3" i="98" s="1"/>
  <c r="P3" i="98" s="1"/>
  <c r="Q3" i="98" s="1"/>
  <c r="R3" i="98" s="1"/>
  <c r="S3" i="98" s="1"/>
  <c r="T3" i="98" s="1"/>
  <c r="U3" i="98" s="1"/>
  <c r="V3" i="98" s="1"/>
  <c r="W3" i="98" s="1"/>
  <c r="X3" i="98" s="1"/>
  <c r="Y3" i="98" s="1"/>
  <c r="C39" i="98"/>
  <c r="I35" i="98"/>
  <c r="I37" i="98"/>
  <c r="C21" i="98"/>
  <c r="F35" i="98"/>
  <c r="I38" i="98"/>
  <c r="D21" i="98"/>
  <c r="C34" i="98"/>
  <c r="H35" i="98"/>
  <c r="C38" i="98"/>
  <c r="D39" i="98"/>
  <c r="G36" i="98"/>
  <c r="D37" i="98"/>
  <c r="G21" i="98"/>
  <c r="H36" i="98"/>
  <c r="G39" i="98"/>
  <c r="H21" i="98"/>
  <c r="G34" i="98"/>
  <c r="I36" i="98"/>
  <c r="G38" i="98"/>
  <c r="H39" i="98"/>
  <c r="I21" i="98"/>
  <c r="H34" i="98"/>
  <c r="H12" i="56"/>
  <c r="G12" i="56"/>
  <c r="F12" i="56"/>
  <c r="E12" i="56"/>
  <c r="D12" i="56"/>
  <c r="C12" i="56"/>
  <c r="H13" i="56"/>
  <c r="G13" i="56"/>
  <c r="F13" i="56"/>
  <c r="E13" i="56"/>
  <c r="D13" i="56"/>
  <c r="C13" i="56"/>
  <c r="H11" i="56"/>
  <c r="G11" i="56"/>
  <c r="F11" i="56"/>
  <c r="E11" i="56"/>
  <c r="D11" i="56"/>
  <c r="C11" i="56"/>
  <c r="C3" i="56"/>
  <c r="C32" i="56"/>
  <c r="B32" i="56"/>
  <c r="B46" i="34"/>
  <c r="B47" i="34"/>
  <c r="C14" i="56"/>
  <c r="B14" i="56"/>
  <c r="F24" i="34"/>
  <c r="G24" i="34" s="1"/>
  <c r="H24" i="34" s="1"/>
  <c r="I24" i="34" s="1"/>
  <c r="J24" i="34" s="1"/>
  <c r="K24" i="34" s="1"/>
  <c r="L24" i="34" s="1"/>
  <c r="M24" i="34" s="1"/>
  <c r="N24" i="34" s="1"/>
  <c r="O24" i="34" s="1"/>
  <c r="P24" i="34" s="1"/>
  <c r="Q24" i="34" s="1"/>
  <c r="R24" i="34" s="1"/>
  <c r="S24" i="34" s="1"/>
  <c r="T24" i="34" s="1"/>
  <c r="U24" i="34" s="1"/>
  <c r="V24" i="34" s="1"/>
  <c r="W24" i="34" s="1"/>
  <c r="X24" i="34" s="1"/>
  <c r="Y24" i="34" s="1"/>
  <c r="Z24" i="34" s="1"/>
  <c r="AA24" i="34" s="1"/>
  <c r="AB24" i="34" s="1"/>
  <c r="AC24" i="34" s="1"/>
  <c r="AD24" i="34" s="1"/>
  <c r="AE24" i="34" s="1"/>
  <c r="AF24" i="34" s="1"/>
  <c r="AG24" i="34" s="1"/>
  <c r="AH24" i="34" s="1"/>
  <c r="AI24" i="34" s="1"/>
  <c r="AJ24" i="34" s="1"/>
  <c r="AK24" i="34" s="1"/>
  <c r="AL24" i="34" s="1"/>
  <c r="AM24" i="34" s="1"/>
  <c r="AN24" i="34" s="1"/>
  <c r="AO24" i="34" s="1"/>
  <c r="AP24" i="34" s="1"/>
  <c r="AQ24" i="34" s="1"/>
  <c r="AR24" i="34" s="1"/>
  <c r="AS24" i="34" s="1"/>
  <c r="AT24" i="34" s="1"/>
  <c r="AU24" i="34" s="1"/>
  <c r="AV24" i="34" s="1"/>
  <c r="AW24" i="34" s="1"/>
  <c r="AX24" i="34" s="1"/>
  <c r="AY24" i="34" s="1"/>
  <c r="AZ24" i="34" s="1"/>
  <c r="BA24" i="34" s="1"/>
  <c r="BB24" i="34" s="1"/>
  <c r="BC24" i="34" s="1"/>
  <c r="BD24" i="34" s="1"/>
  <c r="BE24" i="34" s="1"/>
  <c r="BF24" i="34" s="1"/>
  <c r="BG24" i="34" s="1"/>
  <c r="BH24" i="34" s="1"/>
  <c r="BI24" i="34" s="1"/>
  <c r="E24" i="34"/>
  <c r="D24" i="34"/>
  <c r="C24" i="34"/>
  <c r="C30" i="56"/>
  <c r="B30" i="56"/>
  <c r="F39" i="34"/>
  <c r="G39" i="34" s="1"/>
  <c r="H39" i="34" s="1"/>
  <c r="I39" i="34" s="1"/>
  <c r="J39" i="34" s="1"/>
  <c r="K39" i="34" s="1"/>
  <c r="L39" i="34" s="1"/>
  <c r="M39" i="34" s="1"/>
  <c r="E39" i="34"/>
  <c r="D39" i="34"/>
  <c r="C39" i="34"/>
  <c r="B110" i="34"/>
  <c r="B21" i="56"/>
  <c r="C25" i="56"/>
  <c r="D25" i="56" s="1"/>
  <c r="E25" i="56" s="1"/>
  <c r="F25" i="56" s="1"/>
  <c r="G25" i="56" s="1"/>
  <c r="H25" i="56" s="1"/>
  <c r="D24" i="56"/>
  <c r="E24" i="56" s="1"/>
  <c r="F24" i="56" s="1"/>
  <c r="G24" i="56" s="1"/>
  <c r="H24" i="56" s="1"/>
  <c r="C15" i="56"/>
  <c r="D15" i="56" s="1"/>
  <c r="E15" i="56" s="1"/>
  <c r="F15" i="56" s="1"/>
  <c r="G15" i="56" s="1"/>
  <c r="H15" i="56" s="1"/>
  <c r="F12" i="51"/>
  <c r="E12" i="51"/>
  <c r="D12" i="51"/>
  <c r="C12" i="51"/>
  <c r="G13" i="51"/>
  <c r="F13" i="51"/>
  <c r="E13" i="51"/>
  <c r="D13" i="51"/>
  <c r="C13" i="51"/>
  <c r="B13" i="51"/>
  <c r="B12" i="51"/>
  <c r="A12" i="35"/>
  <c r="A13" i="35"/>
  <c r="F72" i="51"/>
  <c r="F71" i="51"/>
  <c r="F70" i="51"/>
  <c r="G69" i="51"/>
  <c r="F69" i="51"/>
  <c r="F67" i="51"/>
  <c r="F66" i="51"/>
  <c r="F64" i="51"/>
  <c r="F63" i="51"/>
  <c r="D72" i="51"/>
  <c r="C72" i="51"/>
  <c r="B72" i="51"/>
  <c r="D71" i="51"/>
  <c r="C71" i="51"/>
  <c r="B71" i="51"/>
  <c r="D70" i="51"/>
  <c r="C70" i="51"/>
  <c r="B70" i="51"/>
  <c r="D69" i="51"/>
  <c r="C69" i="51"/>
  <c r="B69" i="51"/>
  <c r="D67" i="51"/>
  <c r="C67" i="51"/>
  <c r="B67" i="51"/>
  <c r="D66" i="51"/>
  <c r="C66" i="51"/>
  <c r="B66" i="51"/>
  <c r="D64" i="51"/>
  <c r="C64" i="51"/>
  <c r="B64" i="51"/>
  <c r="D63" i="51"/>
  <c r="C63" i="51"/>
  <c r="B63" i="51"/>
  <c r="E70" i="51"/>
  <c r="E69" i="51"/>
  <c r="E67" i="51"/>
  <c r="E66" i="51"/>
  <c r="E64" i="51"/>
  <c r="E63" i="51"/>
  <c r="E60" i="51"/>
  <c r="E59" i="51"/>
  <c r="E58" i="51"/>
  <c r="E57" i="51"/>
  <c r="F2027" i="96"/>
  <c r="H86" i="59"/>
  <c r="G90" i="59"/>
  <c r="F90" i="59"/>
  <c r="E90" i="59"/>
  <c r="D90" i="59"/>
  <c r="C90" i="59"/>
  <c r="G89" i="59"/>
  <c r="F89" i="59"/>
  <c r="E89" i="59"/>
  <c r="D89" i="59"/>
  <c r="C89" i="59"/>
  <c r="G88" i="59"/>
  <c r="F88" i="59"/>
  <c r="E88" i="59"/>
  <c r="D88" i="59"/>
  <c r="C88" i="59"/>
  <c r="G87" i="59"/>
  <c r="F87" i="59"/>
  <c r="E87" i="59"/>
  <c r="D87" i="59"/>
  <c r="C87" i="59"/>
  <c r="G86" i="59"/>
  <c r="F86" i="59"/>
  <c r="E86" i="59"/>
  <c r="D86" i="59"/>
  <c r="C86" i="59"/>
  <c r="G85" i="59"/>
  <c r="F85" i="59"/>
  <c r="E85" i="59"/>
  <c r="D85" i="59"/>
  <c r="C85" i="59"/>
  <c r="G84" i="59"/>
  <c r="F84" i="59"/>
  <c r="E84" i="59"/>
  <c r="D84" i="59"/>
  <c r="C84" i="59"/>
  <c r="G83" i="59"/>
  <c r="F83" i="59"/>
  <c r="E83" i="59"/>
  <c r="D83" i="59"/>
  <c r="C83" i="59"/>
  <c r="G82" i="59"/>
  <c r="F82" i="59"/>
  <c r="E82" i="59"/>
  <c r="D82" i="59"/>
  <c r="C82" i="59"/>
  <c r="G81" i="59"/>
  <c r="F81" i="59"/>
  <c r="E81" i="59"/>
  <c r="D81" i="59"/>
  <c r="C81" i="59"/>
  <c r="G80" i="59"/>
  <c r="F80" i="59"/>
  <c r="E80" i="59"/>
  <c r="D80" i="59"/>
  <c r="C80" i="59"/>
  <c r="G79" i="59"/>
  <c r="F79" i="59"/>
  <c r="E79" i="59"/>
  <c r="D79" i="59"/>
  <c r="C79" i="59"/>
  <c r="G78" i="59"/>
  <c r="F78" i="59"/>
  <c r="E78" i="59"/>
  <c r="D78" i="59"/>
  <c r="C78" i="59"/>
  <c r="G77" i="59"/>
  <c r="F77" i="59"/>
  <c r="E77" i="59"/>
  <c r="D77" i="59"/>
  <c r="C77" i="59"/>
  <c r="G76" i="59"/>
  <c r="F76" i="59"/>
  <c r="E76" i="59"/>
  <c r="D76" i="59"/>
  <c r="C76" i="59"/>
  <c r="G75" i="59"/>
  <c r="F75" i="59"/>
  <c r="E75" i="59"/>
  <c r="D75" i="59"/>
  <c r="C75" i="59"/>
  <c r="G74" i="59"/>
  <c r="F74" i="59"/>
  <c r="E74" i="59"/>
  <c r="D74" i="59"/>
  <c r="C74" i="59"/>
  <c r="G73" i="59"/>
  <c r="F73" i="59"/>
  <c r="E73" i="59"/>
  <c r="D73" i="59"/>
  <c r="C73" i="59"/>
  <c r="G72" i="59"/>
  <c r="F72" i="59"/>
  <c r="E72" i="59"/>
  <c r="D72" i="59"/>
  <c r="C72" i="59"/>
  <c r="G71" i="59"/>
  <c r="F71" i="59"/>
  <c r="E71" i="59"/>
  <c r="D71" i="59"/>
  <c r="C71" i="59"/>
  <c r="G70" i="59"/>
  <c r="F70" i="59"/>
  <c r="E70" i="59"/>
  <c r="D70" i="59"/>
  <c r="C70" i="59"/>
  <c r="G69" i="59"/>
  <c r="F69" i="59"/>
  <c r="E69" i="59"/>
  <c r="D69" i="59"/>
  <c r="C69" i="59"/>
  <c r="G68" i="59"/>
  <c r="F68" i="59"/>
  <c r="E68" i="59"/>
  <c r="D68" i="59"/>
  <c r="C68" i="59"/>
  <c r="G67" i="59"/>
  <c r="F67" i="59"/>
  <c r="E67" i="59"/>
  <c r="D67" i="59"/>
  <c r="C67" i="59"/>
  <c r="G66" i="59"/>
  <c r="F66" i="59"/>
  <c r="E66" i="59"/>
  <c r="D66" i="59"/>
  <c r="C66" i="59"/>
  <c r="G65" i="59"/>
  <c r="F65" i="59"/>
  <c r="E65" i="59"/>
  <c r="D65" i="59"/>
  <c r="C65" i="59"/>
  <c r="G64" i="59"/>
  <c r="F64" i="59"/>
  <c r="E64" i="59"/>
  <c r="D64" i="59"/>
  <c r="C64" i="59"/>
  <c r="G63" i="59"/>
  <c r="F63" i="59"/>
  <c r="E63" i="59"/>
  <c r="D63" i="59"/>
  <c r="C63" i="59"/>
  <c r="G62" i="59"/>
  <c r="F62" i="59"/>
  <c r="E62" i="59"/>
  <c r="D62" i="59"/>
  <c r="C62" i="59"/>
  <c r="G61" i="59"/>
  <c r="F61" i="59"/>
  <c r="E61" i="59"/>
  <c r="D61" i="59"/>
  <c r="C61" i="59"/>
  <c r="G60" i="59"/>
  <c r="F60" i="59"/>
  <c r="E60" i="59"/>
  <c r="D60" i="59"/>
  <c r="C60" i="59"/>
  <c r="G59" i="59"/>
  <c r="F59" i="59"/>
  <c r="E59" i="59"/>
  <c r="D59" i="59"/>
  <c r="C59" i="59"/>
  <c r="G58" i="59"/>
  <c r="F58" i="59"/>
  <c r="E58" i="59"/>
  <c r="D58" i="59"/>
  <c r="C58" i="59"/>
  <c r="G57" i="59"/>
  <c r="F57" i="59"/>
  <c r="E57" i="59"/>
  <c r="D57" i="59"/>
  <c r="C57" i="59"/>
  <c r="G56" i="59"/>
  <c r="F56" i="59"/>
  <c r="E56" i="59"/>
  <c r="D56" i="59"/>
  <c r="C56" i="59"/>
  <c r="G55" i="59"/>
  <c r="F55" i="59"/>
  <c r="E55" i="59"/>
  <c r="D55" i="59"/>
  <c r="C55" i="59"/>
  <c r="G54" i="59"/>
  <c r="F54" i="59"/>
  <c r="E54" i="59"/>
  <c r="D54" i="59"/>
  <c r="C54" i="59"/>
  <c r="G53" i="59"/>
  <c r="F53" i="59"/>
  <c r="E53" i="59"/>
  <c r="D53" i="59"/>
  <c r="C53" i="59"/>
  <c r="G52" i="59"/>
  <c r="F52" i="59"/>
  <c r="E52" i="59"/>
  <c r="D52" i="59"/>
  <c r="C52" i="59"/>
  <c r="G51" i="59"/>
  <c r="F51" i="59"/>
  <c r="E51" i="59"/>
  <c r="D51" i="59"/>
  <c r="C51" i="59"/>
  <c r="G50" i="59"/>
  <c r="F50" i="59"/>
  <c r="E50" i="59"/>
  <c r="D50" i="59"/>
  <c r="C50" i="59"/>
  <c r="G49" i="59"/>
  <c r="F49" i="59"/>
  <c r="E49" i="59"/>
  <c r="D49" i="59"/>
  <c r="C49" i="59"/>
  <c r="G48" i="59"/>
  <c r="F48" i="59"/>
  <c r="E48" i="59"/>
  <c r="D48" i="59"/>
  <c r="C48" i="59"/>
  <c r="G47" i="59"/>
  <c r="F47" i="59"/>
  <c r="E47" i="59"/>
  <c r="D47" i="59"/>
  <c r="C47" i="59"/>
  <c r="G46" i="59"/>
  <c r="F46" i="59"/>
  <c r="E46" i="59"/>
  <c r="D46" i="59"/>
  <c r="C46" i="59"/>
  <c r="G45" i="59"/>
  <c r="F45" i="59"/>
  <c r="E45" i="59"/>
  <c r="D45" i="59"/>
  <c r="C45" i="59"/>
  <c r="G44" i="59"/>
  <c r="F44" i="59"/>
  <c r="E44" i="59"/>
  <c r="D44" i="59"/>
  <c r="C44" i="59"/>
  <c r="G43" i="59"/>
  <c r="F43" i="59"/>
  <c r="E43" i="59"/>
  <c r="D43" i="59"/>
  <c r="C43" i="59"/>
  <c r="G42" i="59"/>
  <c r="F42" i="59"/>
  <c r="E42" i="59"/>
  <c r="D42" i="59"/>
  <c r="C42" i="59"/>
  <c r="G41" i="59"/>
  <c r="F41" i="59"/>
  <c r="E41" i="59"/>
  <c r="D41" i="59"/>
  <c r="C41" i="59"/>
  <c r="G40" i="59"/>
  <c r="F40" i="59"/>
  <c r="E40" i="59"/>
  <c r="D40" i="59"/>
  <c r="C40" i="59"/>
  <c r="G39" i="59"/>
  <c r="F39" i="59"/>
  <c r="E39" i="59"/>
  <c r="D39" i="59"/>
  <c r="C39" i="59"/>
  <c r="G38" i="59"/>
  <c r="F38" i="59"/>
  <c r="E38" i="59"/>
  <c r="D38" i="59"/>
  <c r="C38" i="59"/>
  <c r="G37" i="59"/>
  <c r="F37" i="59"/>
  <c r="E37" i="59"/>
  <c r="D37" i="59"/>
  <c r="C37" i="59"/>
  <c r="G36" i="59"/>
  <c r="F36" i="59"/>
  <c r="E36" i="59"/>
  <c r="D36" i="59"/>
  <c r="C36" i="59"/>
  <c r="G35" i="59"/>
  <c r="F35" i="59"/>
  <c r="E35" i="59"/>
  <c r="D35" i="59"/>
  <c r="C35" i="59"/>
  <c r="G34" i="59"/>
  <c r="F34" i="59"/>
  <c r="E34" i="59"/>
  <c r="D34" i="59"/>
  <c r="C34" i="59"/>
  <c r="G33" i="59"/>
  <c r="F33" i="59"/>
  <c r="E33" i="59"/>
  <c r="D33" i="59"/>
  <c r="C33" i="59"/>
  <c r="G32" i="59"/>
  <c r="F32" i="59"/>
  <c r="E32" i="59"/>
  <c r="D32" i="59"/>
  <c r="C32" i="59"/>
  <c r="G31" i="59"/>
  <c r="F31" i="59"/>
  <c r="E31" i="59"/>
  <c r="D31" i="59"/>
  <c r="C31" i="59"/>
  <c r="G30" i="59"/>
  <c r="F30" i="59"/>
  <c r="E30" i="59"/>
  <c r="D30" i="59"/>
  <c r="C30" i="59"/>
  <c r="G29" i="59"/>
  <c r="F29" i="59"/>
  <c r="E29" i="59"/>
  <c r="D29" i="59"/>
  <c r="C29" i="59"/>
  <c r="G28" i="59"/>
  <c r="F28" i="59"/>
  <c r="E28" i="59"/>
  <c r="D28" i="59"/>
  <c r="C28" i="59"/>
  <c r="G27" i="59"/>
  <c r="F27" i="59"/>
  <c r="E27" i="59"/>
  <c r="D27" i="59"/>
  <c r="C27" i="59"/>
  <c r="G26" i="59"/>
  <c r="F26" i="59"/>
  <c r="E26" i="59"/>
  <c r="D26" i="59"/>
  <c r="C26" i="59"/>
  <c r="G25" i="59"/>
  <c r="F25" i="59"/>
  <c r="E25" i="59"/>
  <c r="D25" i="59"/>
  <c r="C25" i="59"/>
  <c r="G24" i="59"/>
  <c r="F24" i="59"/>
  <c r="E24" i="59"/>
  <c r="D24" i="59"/>
  <c r="C24" i="59"/>
  <c r="G23" i="59"/>
  <c r="F23" i="59"/>
  <c r="E23" i="59"/>
  <c r="D23" i="59"/>
  <c r="C23" i="59"/>
  <c r="G22" i="59"/>
  <c r="F22" i="59"/>
  <c r="E22" i="59"/>
  <c r="D22" i="59"/>
  <c r="C22" i="59"/>
  <c r="G21" i="59"/>
  <c r="F21" i="59"/>
  <c r="E21" i="59"/>
  <c r="D21" i="59"/>
  <c r="C21" i="59"/>
  <c r="G20" i="59"/>
  <c r="F20" i="59"/>
  <c r="E20" i="59"/>
  <c r="D20" i="59"/>
  <c r="C20" i="59"/>
  <c r="G19" i="59"/>
  <c r="F19" i="59"/>
  <c r="E19" i="59"/>
  <c r="D19" i="59"/>
  <c r="C19" i="59"/>
  <c r="G18" i="59"/>
  <c r="F18" i="59"/>
  <c r="E18" i="59"/>
  <c r="D18" i="59"/>
  <c r="C18" i="59"/>
  <c r="G17" i="59"/>
  <c r="F17" i="59"/>
  <c r="E17" i="59"/>
  <c r="D17" i="59"/>
  <c r="C17" i="59"/>
  <c r="G16" i="59"/>
  <c r="F16" i="59"/>
  <c r="E16" i="59"/>
  <c r="D16" i="59"/>
  <c r="C16" i="59"/>
  <c r="G15" i="59"/>
  <c r="F15" i="59"/>
  <c r="E15" i="59"/>
  <c r="D15" i="59"/>
  <c r="C15" i="59"/>
  <c r="G14" i="59"/>
  <c r="F14" i="59"/>
  <c r="E14" i="59"/>
  <c r="D14" i="59"/>
  <c r="C14" i="59"/>
  <c r="G13" i="59"/>
  <c r="F13" i="59"/>
  <c r="E13" i="59"/>
  <c r="D13" i="59"/>
  <c r="C13" i="59"/>
  <c r="G12" i="59"/>
  <c r="F12" i="59"/>
  <c r="E12" i="59"/>
  <c r="D12" i="59"/>
  <c r="C12" i="59"/>
  <c r="G11" i="59"/>
  <c r="F11" i="59"/>
  <c r="E11" i="59"/>
  <c r="D11" i="59"/>
  <c r="C11" i="59"/>
  <c r="G10" i="59"/>
  <c r="F10" i="59"/>
  <c r="E10" i="59"/>
  <c r="D10" i="59"/>
  <c r="C10" i="59"/>
  <c r="G9" i="59"/>
  <c r="F9" i="59"/>
  <c r="E9" i="59"/>
  <c r="D9" i="59"/>
  <c r="C9" i="59"/>
  <c r="G8" i="59"/>
  <c r="F8" i="59"/>
  <c r="E8" i="59"/>
  <c r="D8" i="59"/>
  <c r="C8" i="59"/>
  <c r="G7" i="59"/>
  <c r="F7" i="59"/>
  <c r="E7" i="59"/>
  <c r="D7" i="59"/>
  <c r="C7" i="59"/>
  <c r="G6" i="59"/>
  <c r="F6" i="59"/>
  <c r="E6" i="59"/>
  <c r="D6" i="59"/>
  <c r="C6" i="59"/>
  <c r="C5" i="59"/>
  <c r="B88" i="59"/>
  <c r="A88" i="59"/>
  <c r="E72" i="51"/>
  <c r="E71" i="51"/>
  <c r="B90" i="59"/>
  <c r="B89" i="59"/>
  <c r="B87" i="59"/>
  <c r="A90" i="59"/>
  <c r="A89" i="59"/>
  <c r="A87" i="59"/>
  <c r="G72" i="51"/>
  <c r="G63" i="51"/>
  <c r="G71" i="51"/>
  <c r="G67" i="51"/>
  <c r="G66" i="51"/>
  <c r="G70" i="51"/>
  <c r="J1520" i="96"/>
  <c r="G64" i="51"/>
  <c r="I931" i="96"/>
  <c r="G12" i="51"/>
  <c r="H93" i="51"/>
  <c r="M50" i="51"/>
  <c r="L50" i="51"/>
  <c r="K50" i="51"/>
  <c r="J50" i="51"/>
  <c r="M45" i="51"/>
  <c r="L45" i="51"/>
  <c r="K45" i="51"/>
  <c r="J45" i="51"/>
  <c r="I45" i="51"/>
  <c r="F14" i="56"/>
  <c r="E14" i="56"/>
  <c r="D14" i="56"/>
  <c r="O2" i="59"/>
  <c r="N2" i="59"/>
  <c r="M2" i="59"/>
  <c r="L2" i="59"/>
  <c r="K2" i="59"/>
  <c r="N26" i="98" l="1"/>
  <c r="O26" i="98" s="1"/>
  <c r="P26" i="98" s="1"/>
  <c r="Q26" i="98" s="1"/>
  <c r="R26" i="98" s="1"/>
  <c r="S26" i="98" s="1"/>
  <c r="T26" i="98" s="1"/>
  <c r="U26" i="98" s="1"/>
  <c r="V26" i="98" s="1"/>
  <c r="W26" i="98" s="1"/>
  <c r="X26" i="98" s="1"/>
  <c r="Y26" i="98" s="1"/>
  <c r="N25" i="98"/>
  <c r="O25" i="98" s="1"/>
  <c r="P25" i="98" s="1"/>
  <c r="Q25" i="98" s="1"/>
  <c r="R25" i="98" s="1"/>
  <c r="S25" i="98" s="1"/>
  <c r="T25" i="98" s="1"/>
  <c r="U25" i="98" s="1"/>
  <c r="V25" i="98" s="1"/>
  <c r="W25" i="98" s="1"/>
  <c r="X25" i="98" s="1"/>
  <c r="Y25" i="98" s="1"/>
  <c r="N27" i="98"/>
  <c r="O27" i="98" s="1"/>
  <c r="P27" i="98" s="1"/>
  <c r="Q27" i="98" s="1"/>
  <c r="R27" i="98" s="1"/>
  <c r="S27" i="98" s="1"/>
  <c r="T27" i="98" s="1"/>
  <c r="U27" i="98" s="1"/>
  <c r="V27" i="98" s="1"/>
  <c r="W27" i="98" s="1"/>
  <c r="X27" i="98" s="1"/>
  <c r="Y27" i="98" s="1"/>
  <c r="I23" i="98"/>
  <c r="I22" i="98"/>
  <c r="G23" i="98"/>
  <c r="G22" i="98"/>
  <c r="F22" i="98"/>
  <c r="F23" i="98"/>
  <c r="D22" i="98"/>
  <c r="D23" i="98"/>
  <c r="N28" i="98"/>
  <c r="O28" i="98" s="1"/>
  <c r="P28" i="98" s="1"/>
  <c r="Q28" i="98" s="1"/>
  <c r="R28" i="98" s="1"/>
  <c r="S28" i="98" s="1"/>
  <c r="T28" i="98" s="1"/>
  <c r="U28" i="98" s="1"/>
  <c r="V28" i="98" s="1"/>
  <c r="W28" i="98" s="1"/>
  <c r="X28" i="98" s="1"/>
  <c r="Y28" i="98" s="1"/>
  <c r="H23" i="98"/>
  <c r="H22" i="98"/>
  <c r="N29" i="98"/>
  <c r="O29" i="98" s="1"/>
  <c r="P29" i="98" s="1"/>
  <c r="Q29" i="98" s="1"/>
  <c r="R29" i="98" s="1"/>
  <c r="S29" i="98" s="1"/>
  <c r="T29" i="98" s="1"/>
  <c r="U29" i="98" s="1"/>
  <c r="V29" i="98" s="1"/>
  <c r="W29" i="98" s="1"/>
  <c r="X29" i="98" s="1"/>
  <c r="Y29" i="98" s="1"/>
  <c r="E22" i="98"/>
  <c r="E23" i="98"/>
  <c r="C23" i="98"/>
  <c r="C22" i="98"/>
  <c r="N11" i="98"/>
  <c r="O11" i="98" s="1"/>
  <c r="P11" i="98" s="1"/>
  <c r="Q11" i="98" s="1"/>
  <c r="R11" i="98" s="1"/>
  <c r="S11" i="98" s="1"/>
  <c r="T11" i="98" s="1"/>
  <c r="U11" i="98" s="1"/>
  <c r="V11" i="98" s="1"/>
  <c r="W11" i="98" s="1"/>
  <c r="X11" i="98" s="1"/>
  <c r="Y11" i="98" s="1"/>
  <c r="N24" i="98"/>
  <c r="O24" i="98" s="1"/>
  <c r="P24" i="98" s="1"/>
  <c r="Q24" i="98" s="1"/>
  <c r="R24" i="98" s="1"/>
  <c r="S24" i="98" s="1"/>
  <c r="T24" i="98" s="1"/>
  <c r="U24" i="98" s="1"/>
  <c r="V24" i="98" s="1"/>
  <c r="W24" i="98" s="1"/>
  <c r="X24" i="98" s="1"/>
  <c r="Y24" i="98" s="1"/>
  <c r="E61" i="51"/>
  <c r="C92" i="59"/>
  <c r="C93" i="59" s="1"/>
  <c r="J931" i="96"/>
  <c r="C26" i="56"/>
  <c r="N12" i="98" l="1"/>
  <c r="O12" i="98" s="1"/>
  <c r="P12" i="98" s="1"/>
  <c r="Q12" i="98" s="1"/>
  <c r="R12" i="98" s="1"/>
  <c r="S12" i="98" s="1"/>
  <c r="T12" i="98" s="1"/>
  <c r="U12" i="98" s="1"/>
  <c r="V12" i="98" s="1"/>
  <c r="W12" i="98" s="1"/>
  <c r="X12" i="98" s="1"/>
  <c r="Y12" i="98" s="1"/>
  <c r="N13" i="98"/>
  <c r="O13" i="98" s="1"/>
  <c r="P13" i="98" s="1"/>
  <c r="Q13" i="98" s="1"/>
  <c r="R13" i="98" s="1"/>
  <c r="S13" i="98" s="1"/>
  <c r="T13" i="98" s="1"/>
  <c r="U13" i="98" s="1"/>
  <c r="V13" i="98" s="1"/>
  <c r="W13" i="98" s="1"/>
  <c r="X13" i="98" s="1"/>
  <c r="Y13" i="98" s="1"/>
  <c r="BH103" i="34"/>
  <c r="AV103" i="34"/>
  <c r="AJ103" i="34"/>
  <c r="X103" i="34"/>
  <c r="G61" i="51" l="1"/>
  <c r="G59" i="51"/>
  <c r="G58" i="51"/>
  <c r="G57" i="51"/>
  <c r="G22" i="51"/>
  <c r="G20" i="51"/>
  <c r="H20" i="51" s="1"/>
  <c r="G19" i="51"/>
  <c r="G16" i="51"/>
  <c r="G15" i="51"/>
  <c r="G14" i="51"/>
  <c r="G11" i="51"/>
  <c r="G93" i="51" s="1"/>
  <c r="G8" i="51"/>
  <c r="G7" i="51"/>
  <c r="H7" i="51" s="1"/>
  <c r="G6" i="51"/>
  <c r="G4" i="51"/>
  <c r="H4" i="51" s="1"/>
  <c r="G3" i="51"/>
  <c r="G76" i="51"/>
  <c r="G56" i="51"/>
  <c r="H18" i="51"/>
  <c r="I934" i="96"/>
  <c r="C23" i="34"/>
  <c r="D23" i="34" s="1"/>
  <c r="E23" i="34" s="1"/>
  <c r="F23" i="34" s="1"/>
  <c r="G23" i="34" s="1"/>
  <c r="H23" i="34" s="1"/>
  <c r="I23" i="34" s="1"/>
  <c r="J23" i="34" s="1"/>
  <c r="K23" i="34" s="1"/>
  <c r="L23" i="34" s="1"/>
  <c r="M23" i="34" s="1"/>
  <c r="N23" i="34" s="1"/>
  <c r="O23" i="34" s="1"/>
  <c r="P23" i="34" s="1"/>
  <c r="Q23" i="34" s="1"/>
  <c r="R23" i="34" s="1"/>
  <c r="S23" i="34" s="1"/>
  <c r="T23" i="34" s="1"/>
  <c r="U23" i="34" s="1"/>
  <c r="V23" i="34" s="1"/>
  <c r="W23" i="34" s="1"/>
  <c r="X23" i="34" s="1"/>
  <c r="Y23" i="34" s="1"/>
  <c r="Z23" i="34" s="1"/>
  <c r="AA23" i="34" s="1"/>
  <c r="AB23" i="34" s="1"/>
  <c r="AC23" i="34" s="1"/>
  <c r="AD23" i="34" s="1"/>
  <c r="AE23" i="34" s="1"/>
  <c r="AF23" i="34" s="1"/>
  <c r="AG23" i="34" s="1"/>
  <c r="AH23" i="34" s="1"/>
  <c r="AI23" i="34" s="1"/>
  <c r="AJ23" i="34" s="1"/>
  <c r="AK23" i="34" s="1"/>
  <c r="AL23" i="34" s="1"/>
  <c r="AM23" i="34" s="1"/>
  <c r="AN23" i="34" s="1"/>
  <c r="AO23" i="34" s="1"/>
  <c r="AP23" i="34" s="1"/>
  <c r="AQ23" i="34" s="1"/>
  <c r="AR23" i="34" s="1"/>
  <c r="AS23" i="34" s="1"/>
  <c r="AT23" i="34" s="1"/>
  <c r="AU23" i="34" s="1"/>
  <c r="AV23" i="34" s="1"/>
  <c r="AW23" i="34" s="1"/>
  <c r="AX23" i="34" s="1"/>
  <c r="AY23" i="34" s="1"/>
  <c r="AZ23" i="34" s="1"/>
  <c r="BA23" i="34" s="1"/>
  <c r="BB23" i="34" s="1"/>
  <c r="BC23" i="34" s="1"/>
  <c r="BD23" i="34" s="1"/>
  <c r="BE23" i="34" s="1"/>
  <c r="BF23" i="34" s="1"/>
  <c r="BG23" i="34" s="1"/>
  <c r="BH23" i="34" s="1"/>
  <c r="BI23" i="34" s="1"/>
  <c r="C8" i="56"/>
  <c r="D8" i="56" s="1"/>
  <c r="E8" i="56" s="1"/>
  <c r="C20" i="56"/>
  <c r="C31" i="56"/>
  <c r="B31" i="56"/>
  <c r="D5" i="56"/>
  <c r="E5" i="56" s="1"/>
  <c r="F5" i="56" s="1"/>
  <c r="G5" i="56" s="1"/>
  <c r="H5" i="56" s="1"/>
  <c r="I1972" i="96"/>
  <c r="J1972" i="96" s="1"/>
  <c r="I1971" i="96"/>
  <c r="I1970" i="96"/>
  <c r="I1969" i="96"/>
  <c r="J1969" i="96" s="1"/>
  <c r="I1968" i="96"/>
  <c r="I1967" i="96"/>
  <c r="J1967" i="96" s="1"/>
  <c r="I1966" i="96"/>
  <c r="J1966" i="96" s="1"/>
  <c r="I1965" i="96"/>
  <c r="J1965" i="96" s="1"/>
  <c r="I1964" i="96"/>
  <c r="J1964" i="96" s="1"/>
  <c r="I1963" i="96"/>
  <c r="J1963" i="96" s="1"/>
  <c r="I1962" i="96"/>
  <c r="J1962" i="96" s="1"/>
  <c r="I1961" i="96"/>
  <c r="I1960" i="96"/>
  <c r="J1960" i="96" s="1"/>
  <c r="I1959" i="96"/>
  <c r="J1959" i="96" s="1"/>
  <c r="I1958" i="96"/>
  <c r="J1958" i="96" s="1"/>
  <c r="I1957" i="96"/>
  <c r="I1956" i="96"/>
  <c r="I1955" i="96"/>
  <c r="J1955" i="96" s="1"/>
  <c r="I1954" i="96"/>
  <c r="J1954" i="96" s="1"/>
  <c r="I1953" i="96"/>
  <c r="J1953" i="96" s="1"/>
  <c r="I1952" i="96"/>
  <c r="J1952" i="96" s="1"/>
  <c r="I1951" i="96"/>
  <c r="I1950" i="96"/>
  <c r="J1950" i="96" s="1"/>
  <c r="I1949" i="96"/>
  <c r="J1949" i="96" s="1"/>
  <c r="I1948" i="96"/>
  <c r="J1948" i="96" s="1"/>
  <c r="I1947" i="96"/>
  <c r="J1947" i="96" s="1"/>
  <c r="I1946" i="96"/>
  <c r="J1946" i="96" s="1"/>
  <c r="I1945" i="96"/>
  <c r="J1945" i="96" s="1"/>
  <c r="I1944" i="96"/>
  <c r="J1944" i="96" s="1"/>
  <c r="I1943" i="96"/>
  <c r="J1943" i="96" s="1"/>
  <c r="I1942" i="96"/>
  <c r="J1942" i="96" s="1"/>
  <c r="I1941" i="96"/>
  <c r="J1941" i="96" s="1"/>
  <c r="I1940" i="96"/>
  <c r="J1940" i="96" s="1"/>
  <c r="I1939" i="96"/>
  <c r="J1939" i="96" s="1"/>
  <c r="I1938" i="96"/>
  <c r="J1938" i="96" s="1"/>
  <c r="I1937" i="96"/>
  <c r="J1937" i="96" s="1"/>
  <c r="I1936" i="96"/>
  <c r="J1936" i="96" s="1"/>
  <c r="I1935" i="96"/>
  <c r="J1935" i="96" s="1"/>
  <c r="I1934" i="96"/>
  <c r="J1934" i="96" s="1"/>
  <c r="I1933" i="96"/>
  <c r="J1933" i="96" s="1"/>
  <c r="I1932" i="96"/>
  <c r="J1932" i="96" s="1"/>
  <c r="I1931" i="96"/>
  <c r="J1931" i="96" s="1"/>
  <c r="I1930" i="96"/>
  <c r="J1930" i="96" s="1"/>
  <c r="I1929" i="96"/>
  <c r="J1929" i="96" s="1"/>
  <c r="I1928" i="96"/>
  <c r="J1928" i="96" s="1"/>
  <c r="I1927" i="96"/>
  <c r="J1927" i="96" s="1"/>
  <c r="I1926" i="96"/>
  <c r="I1925" i="96"/>
  <c r="J1925" i="96" s="1"/>
  <c r="I1924" i="96"/>
  <c r="J1924" i="96" s="1"/>
  <c r="I1923" i="96"/>
  <c r="J1923" i="96" s="1"/>
  <c r="I1922" i="96"/>
  <c r="J1922" i="96" s="1"/>
  <c r="I1921" i="96"/>
  <c r="J1921" i="96" s="1"/>
  <c r="I1920" i="96"/>
  <c r="J1920" i="96" s="1"/>
  <c r="I1919" i="96"/>
  <c r="J1919" i="96" s="1"/>
  <c r="I1918" i="96"/>
  <c r="J1918" i="96" s="1"/>
  <c r="I1917" i="96"/>
  <c r="J1917" i="96" s="1"/>
  <c r="I1916" i="96"/>
  <c r="J1916" i="96" s="1"/>
  <c r="I1915" i="96"/>
  <c r="J1915" i="96" s="1"/>
  <c r="I1914" i="96"/>
  <c r="J1914" i="96" s="1"/>
  <c r="I1913" i="96"/>
  <c r="J1913" i="96" s="1"/>
  <c r="I1912" i="96"/>
  <c r="J1912" i="96" s="1"/>
  <c r="I1911" i="96"/>
  <c r="J1911" i="96" s="1"/>
  <c r="I1910" i="96"/>
  <c r="J1910" i="96" s="1"/>
  <c r="I1909" i="96"/>
  <c r="J1909" i="96" s="1"/>
  <c r="I1908" i="96"/>
  <c r="J1908" i="96" s="1"/>
  <c r="I1907" i="96"/>
  <c r="J1907" i="96" s="1"/>
  <c r="I1906" i="96"/>
  <c r="J1906" i="96" s="1"/>
  <c r="I1905" i="96"/>
  <c r="J1905" i="96" s="1"/>
  <c r="I1904" i="96"/>
  <c r="J1904" i="96" s="1"/>
  <c r="I1903" i="96"/>
  <c r="J1903" i="96" s="1"/>
  <c r="I1902" i="96"/>
  <c r="J1902" i="96" s="1"/>
  <c r="I1901" i="96"/>
  <c r="J1901" i="96" s="1"/>
  <c r="I1900" i="96"/>
  <c r="J1900" i="96" s="1"/>
  <c r="I1899" i="96"/>
  <c r="J1899" i="96" s="1"/>
  <c r="I1898" i="96"/>
  <c r="J1898" i="96" s="1"/>
  <c r="I1897" i="96"/>
  <c r="J1897" i="96" s="1"/>
  <c r="I1896" i="96"/>
  <c r="J1896" i="96" s="1"/>
  <c r="I1895" i="96"/>
  <c r="J1895" i="96" s="1"/>
  <c r="I1894" i="96"/>
  <c r="J1894" i="96" s="1"/>
  <c r="I1893" i="96"/>
  <c r="J1893" i="96" s="1"/>
  <c r="I1892" i="96"/>
  <c r="J1892" i="96" s="1"/>
  <c r="I1891" i="96"/>
  <c r="J1891" i="96" s="1"/>
  <c r="I1890" i="96"/>
  <c r="J1890" i="96" s="1"/>
  <c r="I1889" i="96"/>
  <c r="J1889" i="96" s="1"/>
  <c r="I1888" i="96"/>
  <c r="J1888" i="96" s="1"/>
  <c r="I1887" i="96"/>
  <c r="J1887" i="96" s="1"/>
  <c r="I1886" i="96"/>
  <c r="J1886" i="96" s="1"/>
  <c r="I1885" i="96"/>
  <c r="J1885" i="96" s="1"/>
  <c r="I1884" i="96"/>
  <c r="J1884" i="96" s="1"/>
  <c r="I1883" i="96"/>
  <c r="J1883" i="96" s="1"/>
  <c r="I1882" i="96"/>
  <c r="J1882" i="96" s="1"/>
  <c r="I1881" i="96"/>
  <c r="J1881" i="96" s="1"/>
  <c r="I1880" i="96"/>
  <c r="J1880" i="96" s="1"/>
  <c r="I1879" i="96"/>
  <c r="J1879" i="96" s="1"/>
  <c r="I1878" i="96"/>
  <c r="J1878" i="96" s="1"/>
  <c r="I1877" i="96"/>
  <c r="J1877" i="96" s="1"/>
  <c r="I1876" i="96"/>
  <c r="J1876" i="96" s="1"/>
  <c r="I1875" i="96"/>
  <c r="J1875" i="96" s="1"/>
  <c r="I1874" i="96"/>
  <c r="J1874" i="96" s="1"/>
  <c r="I1873" i="96"/>
  <c r="J1873" i="96" s="1"/>
  <c r="I1872" i="96"/>
  <c r="J1872" i="96" s="1"/>
  <c r="I1871" i="96"/>
  <c r="J1871" i="96" s="1"/>
  <c r="I1870" i="96"/>
  <c r="J1870" i="96" s="1"/>
  <c r="I1869" i="96"/>
  <c r="J1869" i="96" s="1"/>
  <c r="I1868" i="96"/>
  <c r="J1868" i="96" s="1"/>
  <c r="I1867" i="96"/>
  <c r="J1867" i="96" s="1"/>
  <c r="I1866" i="96"/>
  <c r="J1866" i="96" s="1"/>
  <c r="I1865" i="96"/>
  <c r="J1865" i="96" s="1"/>
  <c r="I1864" i="96"/>
  <c r="J1864" i="96" s="1"/>
  <c r="I1863" i="96"/>
  <c r="J1863" i="96" s="1"/>
  <c r="I1862" i="96"/>
  <c r="J1862" i="96" s="1"/>
  <c r="I1861" i="96"/>
  <c r="J1861" i="96" s="1"/>
  <c r="I1860" i="96"/>
  <c r="J1860" i="96" s="1"/>
  <c r="I1859" i="96"/>
  <c r="J1859" i="96" s="1"/>
  <c r="I1858" i="96"/>
  <c r="J1858" i="96" s="1"/>
  <c r="I1857" i="96"/>
  <c r="J1857" i="96" s="1"/>
  <c r="I1856" i="96"/>
  <c r="J1856" i="96" s="1"/>
  <c r="I1855" i="96"/>
  <c r="J1855" i="96" s="1"/>
  <c r="I1854" i="96"/>
  <c r="J1854" i="96" s="1"/>
  <c r="I1853" i="96"/>
  <c r="J1853" i="96" s="1"/>
  <c r="I1852" i="96"/>
  <c r="J1852" i="96" s="1"/>
  <c r="I1851" i="96"/>
  <c r="J1851" i="96" s="1"/>
  <c r="I1850" i="96"/>
  <c r="J1850" i="96" s="1"/>
  <c r="I1849" i="96"/>
  <c r="J1849" i="96" s="1"/>
  <c r="I1848" i="96"/>
  <c r="J1848" i="96" s="1"/>
  <c r="I1847" i="96"/>
  <c r="J1847" i="96" s="1"/>
  <c r="I1846" i="96"/>
  <c r="J1846" i="96" s="1"/>
  <c r="I1845" i="96"/>
  <c r="J1845" i="96" s="1"/>
  <c r="I1844" i="96"/>
  <c r="J1844" i="96" s="1"/>
  <c r="I1843" i="96"/>
  <c r="J1843" i="96" s="1"/>
  <c r="I1842" i="96"/>
  <c r="J1842" i="96" s="1"/>
  <c r="I1841" i="96"/>
  <c r="J1841" i="96" s="1"/>
  <c r="I1840" i="96"/>
  <c r="J1840" i="96" s="1"/>
  <c r="I1839" i="96"/>
  <c r="J1839" i="96" s="1"/>
  <c r="I1838" i="96"/>
  <c r="J1838" i="96" s="1"/>
  <c r="I1837" i="96"/>
  <c r="J1837" i="96" s="1"/>
  <c r="I1836" i="96"/>
  <c r="J1836" i="96" s="1"/>
  <c r="I1835" i="96"/>
  <c r="J1835" i="96" s="1"/>
  <c r="I1834" i="96"/>
  <c r="J1834" i="96" s="1"/>
  <c r="I1833" i="96"/>
  <c r="J1833" i="96" s="1"/>
  <c r="I1832" i="96"/>
  <c r="J1832" i="96" s="1"/>
  <c r="I1831" i="96"/>
  <c r="J1831" i="96" s="1"/>
  <c r="I1830" i="96"/>
  <c r="J1830" i="96" s="1"/>
  <c r="I1829" i="96"/>
  <c r="J1829" i="96" s="1"/>
  <c r="I1828" i="96"/>
  <c r="J1828" i="96" s="1"/>
  <c r="I1827" i="96"/>
  <c r="J1827" i="96" s="1"/>
  <c r="I1826" i="96"/>
  <c r="J1826" i="96" s="1"/>
  <c r="I1825" i="96"/>
  <c r="J1825" i="96" s="1"/>
  <c r="I1824" i="96"/>
  <c r="J1824" i="96" s="1"/>
  <c r="I1823" i="96"/>
  <c r="J1823" i="96" s="1"/>
  <c r="I1822" i="96"/>
  <c r="J1822" i="96" s="1"/>
  <c r="I1821" i="96"/>
  <c r="J1821" i="96" s="1"/>
  <c r="I1820" i="96"/>
  <c r="J1820" i="96" s="1"/>
  <c r="I1819" i="96"/>
  <c r="J1819" i="96" s="1"/>
  <c r="I1818" i="96"/>
  <c r="J1818" i="96" s="1"/>
  <c r="I1817" i="96"/>
  <c r="J1817" i="96" s="1"/>
  <c r="I1816" i="96"/>
  <c r="J1816" i="96" s="1"/>
  <c r="I1815" i="96"/>
  <c r="J1815" i="96" s="1"/>
  <c r="I1814" i="96"/>
  <c r="J1814" i="96" s="1"/>
  <c r="I1813" i="96"/>
  <c r="J1813" i="96" s="1"/>
  <c r="I1812" i="96"/>
  <c r="J1812" i="96" s="1"/>
  <c r="I1811" i="96"/>
  <c r="J1811" i="96" s="1"/>
  <c r="I1810" i="96"/>
  <c r="J1810" i="96" s="1"/>
  <c r="I1809" i="96"/>
  <c r="J1809" i="96" s="1"/>
  <c r="I1808" i="96"/>
  <c r="J1808" i="96" s="1"/>
  <c r="I1807" i="96"/>
  <c r="J1807" i="96" s="1"/>
  <c r="I1806" i="96"/>
  <c r="J1806" i="96" s="1"/>
  <c r="I1805" i="96"/>
  <c r="J1805" i="96" s="1"/>
  <c r="I1804" i="96"/>
  <c r="J1804" i="96" s="1"/>
  <c r="I1803" i="96"/>
  <c r="J1803" i="96" s="1"/>
  <c r="I1802" i="96"/>
  <c r="J1802" i="96" s="1"/>
  <c r="I1801" i="96"/>
  <c r="J1801" i="96" s="1"/>
  <c r="I1800" i="96"/>
  <c r="J1800" i="96" s="1"/>
  <c r="I1799" i="96"/>
  <c r="J1799" i="96" s="1"/>
  <c r="I1798" i="96"/>
  <c r="J1798" i="96" s="1"/>
  <c r="I1797" i="96"/>
  <c r="J1797" i="96" s="1"/>
  <c r="I1796" i="96"/>
  <c r="J1796" i="96" s="1"/>
  <c r="I1795" i="96"/>
  <c r="J1795" i="96" s="1"/>
  <c r="I1794" i="96"/>
  <c r="J1794" i="96" s="1"/>
  <c r="I1793" i="96"/>
  <c r="J1793" i="96" s="1"/>
  <c r="I1792" i="96"/>
  <c r="J1792" i="96" s="1"/>
  <c r="I1791" i="96"/>
  <c r="J1791" i="96" s="1"/>
  <c r="I1790" i="96"/>
  <c r="J1790" i="96" s="1"/>
  <c r="I1789" i="96"/>
  <c r="J1789" i="96" s="1"/>
  <c r="I1788" i="96"/>
  <c r="J1788" i="96" s="1"/>
  <c r="I1787" i="96"/>
  <c r="J1787" i="96" s="1"/>
  <c r="I1786" i="96"/>
  <c r="J1786" i="96" s="1"/>
  <c r="I1785" i="96"/>
  <c r="J1785" i="96" s="1"/>
  <c r="I1784" i="96"/>
  <c r="J1784" i="96" s="1"/>
  <c r="I1783" i="96"/>
  <c r="J1783" i="96" s="1"/>
  <c r="I1782" i="96"/>
  <c r="J1782" i="96" s="1"/>
  <c r="I1781" i="96"/>
  <c r="J1781" i="96" s="1"/>
  <c r="I1780" i="96"/>
  <c r="J1780" i="96" s="1"/>
  <c r="I1779" i="96"/>
  <c r="J1779" i="96" s="1"/>
  <c r="I1778" i="96"/>
  <c r="J1778" i="96" s="1"/>
  <c r="I1777" i="96"/>
  <c r="J1777" i="96" s="1"/>
  <c r="I1776" i="96"/>
  <c r="J1776" i="96" s="1"/>
  <c r="I1775" i="96"/>
  <c r="J1775" i="96" s="1"/>
  <c r="I1774" i="96"/>
  <c r="J1774" i="96" s="1"/>
  <c r="I1773" i="96"/>
  <c r="J1773" i="96" s="1"/>
  <c r="I1772" i="96"/>
  <c r="J1772" i="96" s="1"/>
  <c r="I1771" i="96"/>
  <c r="J1771" i="96" s="1"/>
  <c r="I1770" i="96"/>
  <c r="J1770" i="96" s="1"/>
  <c r="I1769" i="96"/>
  <c r="J1769" i="96" s="1"/>
  <c r="I1768" i="96"/>
  <c r="J1768" i="96" s="1"/>
  <c r="I1767" i="96"/>
  <c r="J1767" i="96" s="1"/>
  <c r="I1766" i="96"/>
  <c r="J1766" i="96" s="1"/>
  <c r="I1765" i="96"/>
  <c r="J1765" i="96" s="1"/>
  <c r="I1764" i="96"/>
  <c r="J1764" i="96" s="1"/>
  <c r="I1763" i="96"/>
  <c r="J1763" i="96" s="1"/>
  <c r="I1762" i="96"/>
  <c r="J1762" i="96" s="1"/>
  <c r="I1761" i="96"/>
  <c r="J1761" i="96" s="1"/>
  <c r="I1760" i="96"/>
  <c r="J1760" i="96" s="1"/>
  <c r="I1759" i="96"/>
  <c r="J1759" i="96" s="1"/>
  <c r="I1758" i="96"/>
  <c r="J1758" i="96" s="1"/>
  <c r="I1757" i="96"/>
  <c r="J1757" i="96" s="1"/>
  <c r="I1756" i="96"/>
  <c r="J1756" i="96" s="1"/>
  <c r="I1755" i="96"/>
  <c r="J1755" i="96" s="1"/>
  <c r="I1754" i="96"/>
  <c r="J1754" i="96" s="1"/>
  <c r="I1753" i="96"/>
  <c r="J1753" i="96" s="1"/>
  <c r="I1752" i="96"/>
  <c r="J1752" i="96" s="1"/>
  <c r="I1751" i="96"/>
  <c r="J1751" i="96" s="1"/>
  <c r="I1750" i="96"/>
  <c r="J1750" i="96" s="1"/>
  <c r="I1749" i="96"/>
  <c r="J1749" i="96" s="1"/>
  <c r="I1748" i="96"/>
  <c r="J1748" i="96" s="1"/>
  <c r="I1747" i="96"/>
  <c r="J1747" i="96" s="1"/>
  <c r="I1746" i="96"/>
  <c r="J1746" i="96" s="1"/>
  <c r="I1745" i="96"/>
  <c r="J1745" i="96" s="1"/>
  <c r="I1744" i="96"/>
  <c r="J1744" i="96" s="1"/>
  <c r="I1743" i="96"/>
  <c r="J1743" i="96" s="1"/>
  <c r="I1742" i="96"/>
  <c r="J1742" i="96" s="1"/>
  <c r="I1741" i="96"/>
  <c r="J1741" i="96" s="1"/>
  <c r="I1740" i="96"/>
  <c r="J1740" i="96" s="1"/>
  <c r="I1739" i="96"/>
  <c r="J1739" i="96" s="1"/>
  <c r="I1738" i="96"/>
  <c r="J1738" i="96" s="1"/>
  <c r="I1737" i="96"/>
  <c r="J1737" i="96" s="1"/>
  <c r="I1736" i="96"/>
  <c r="J1736" i="96" s="1"/>
  <c r="I1735" i="96"/>
  <c r="J1735" i="96" s="1"/>
  <c r="I1734" i="96"/>
  <c r="J1734" i="96" s="1"/>
  <c r="I1733" i="96"/>
  <c r="J1733" i="96" s="1"/>
  <c r="I1732" i="96"/>
  <c r="J1732" i="96" s="1"/>
  <c r="I1731" i="96"/>
  <c r="J1731" i="96" s="1"/>
  <c r="I1730" i="96"/>
  <c r="J1730" i="96" s="1"/>
  <c r="I1729" i="96"/>
  <c r="J1729" i="96" s="1"/>
  <c r="I1728" i="96"/>
  <c r="J1728" i="96" s="1"/>
  <c r="I1727" i="96"/>
  <c r="J1727" i="96" s="1"/>
  <c r="I1726" i="96"/>
  <c r="J1726" i="96" s="1"/>
  <c r="I1725" i="96"/>
  <c r="J1725" i="96" s="1"/>
  <c r="I1724" i="96"/>
  <c r="J1724" i="96" s="1"/>
  <c r="I1723" i="96"/>
  <c r="J1723" i="96" s="1"/>
  <c r="I1722" i="96"/>
  <c r="J1722" i="96" s="1"/>
  <c r="I1721" i="96"/>
  <c r="J1721" i="96" s="1"/>
  <c r="I1720" i="96"/>
  <c r="J1720" i="96" s="1"/>
  <c r="I1719" i="96"/>
  <c r="J1719" i="96" s="1"/>
  <c r="I1718" i="96"/>
  <c r="J1718" i="96" s="1"/>
  <c r="I1717" i="96"/>
  <c r="J1717" i="96" s="1"/>
  <c r="I1716" i="96"/>
  <c r="J1716" i="96" s="1"/>
  <c r="I1715" i="96"/>
  <c r="J1715" i="96" s="1"/>
  <c r="I1714" i="96"/>
  <c r="J1714" i="96" s="1"/>
  <c r="I1713" i="96"/>
  <c r="J1713" i="96" s="1"/>
  <c r="I1712" i="96"/>
  <c r="J1712" i="96" s="1"/>
  <c r="I1711" i="96"/>
  <c r="J1711" i="96" s="1"/>
  <c r="I1710" i="96"/>
  <c r="J1710" i="96" s="1"/>
  <c r="I1709" i="96"/>
  <c r="J1709" i="96" s="1"/>
  <c r="I1708" i="96"/>
  <c r="J1708" i="96" s="1"/>
  <c r="I1707" i="96"/>
  <c r="J1707" i="96" s="1"/>
  <c r="I1706" i="96"/>
  <c r="J1706" i="96" s="1"/>
  <c r="I1705" i="96"/>
  <c r="J1705" i="96" s="1"/>
  <c r="I1704" i="96"/>
  <c r="J1704" i="96" s="1"/>
  <c r="I1703" i="96"/>
  <c r="J1703" i="96" s="1"/>
  <c r="I1702" i="96"/>
  <c r="J1702" i="96" s="1"/>
  <c r="I1701" i="96"/>
  <c r="J1701" i="96" s="1"/>
  <c r="I1700" i="96"/>
  <c r="J1700" i="96" s="1"/>
  <c r="I1699" i="96"/>
  <c r="J1699" i="96" s="1"/>
  <c r="I1698" i="96"/>
  <c r="J1698" i="96" s="1"/>
  <c r="I1697" i="96"/>
  <c r="J1697" i="96" s="1"/>
  <c r="I1696" i="96"/>
  <c r="J1696" i="96" s="1"/>
  <c r="I1695" i="96"/>
  <c r="J1695" i="96" s="1"/>
  <c r="I1694" i="96"/>
  <c r="J1694" i="96" s="1"/>
  <c r="I1693" i="96"/>
  <c r="J1693" i="96" s="1"/>
  <c r="I1692" i="96"/>
  <c r="J1692" i="96" s="1"/>
  <c r="I1691" i="96"/>
  <c r="J1691" i="96" s="1"/>
  <c r="I1690" i="96"/>
  <c r="J1690" i="96" s="1"/>
  <c r="I1689" i="96"/>
  <c r="J1689" i="96" s="1"/>
  <c r="I1688" i="96"/>
  <c r="J1688" i="96" s="1"/>
  <c r="I1687" i="96"/>
  <c r="J1687" i="96" s="1"/>
  <c r="I1686" i="96"/>
  <c r="J1686" i="96" s="1"/>
  <c r="I1685" i="96"/>
  <c r="J1685" i="96" s="1"/>
  <c r="I1684" i="96"/>
  <c r="J1684" i="96" s="1"/>
  <c r="I1683" i="96"/>
  <c r="J1683" i="96" s="1"/>
  <c r="I1682" i="96"/>
  <c r="J1682" i="96" s="1"/>
  <c r="I1681" i="96"/>
  <c r="J1681" i="96" s="1"/>
  <c r="I1680" i="96"/>
  <c r="J1680" i="96" s="1"/>
  <c r="I1679" i="96"/>
  <c r="J1679" i="96" s="1"/>
  <c r="I1678" i="96"/>
  <c r="J1678" i="96" s="1"/>
  <c r="I1677" i="96"/>
  <c r="J1677" i="96" s="1"/>
  <c r="I1676" i="96"/>
  <c r="J1676" i="96" s="1"/>
  <c r="I1675" i="96"/>
  <c r="J1675" i="96" s="1"/>
  <c r="I1674" i="96"/>
  <c r="J1674" i="96" s="1"/>
  <c r="I1673" i="96"/>
  <c r="J1673" i="96" s="1"/>
  <c r="I1672" i="96"/>
  <c r="J1672" i="96" s="1"/>
  <c r="I1671" i="96"/>
  <c r="J1671" i="96" s="1"/>
  <c r="I1670" i="96"/>
  <c r="J1670" i="96" s="1"/>
  <c r="I1669" i="96"/>
  <c r="J1669" i="96" s="1"/>
  <c r="I1668" i="96"/>
  <c r="J1668" i="96" s="1"/>
  <c r="I1667" i="96"/>
  <c r="J1667" i="96" s="1"/>
  <c r="I1666" i="96"/>
  <c r="J1666" i="96" s="1"/>
  <c r="I1665" i="96"/>
  <c r="J1665" i="96" s="1"/>
  <c r="I1664" i="96"/>
  <c r="J1664" i="96" s="1"/>
  <c r="I1663" i="96"/>
  <c r="J1663" i="96" s="1"/>
  <c r="I1662" i="96"/>
  <c r="J1662" i="96" s="1"/>
  <c r="I1661" i="96"/>
  <c r="J1661" i="96" s="1"/>
  <c r="I1660" i="96"/>
  <c r="J1660" i="96" s="1"/>
  <c r="I1659" i="96"/>
  <c r="J1659" i="96" s="1"/>
  <c r="I1658" i="96"/>
  <c r="H67" i="51" s="1"/>
  <c r="I1657" i="96"/>
  <c r="J1657" i="96" s="1"/>
  <c r="I1656" i="96"/>
  <c r="J1656" i="96" s="1"/>
  <c r="I1655" i="96"/>
  <c r="J1655" i="96" s="1"/>
  <c r="I1654" i="96"/>
  <c r="J1654" i="96" s="1"/>
  <c r="I1653" i="96"/>
  <c r="J1653" i="96" s="1"/>
  <c r="I1652" i="96"/>
  <c r="J1652" i="96" s="1"/>
  <c r="I1651" i="96"/>
  <c r="J1651" i="96" s="1"/>
  <c r="I1650" i="96"/>
  <c r="J1650" i="96" s="1"/>
  <c r="I1649" i="96"/>
  <c r="J1649" i="96" s="1"/>
  <c r="I1648" i="96"/>
  <c r="J1648" i="96" s="1"/>
  <c r="I1647" i="96"/>
  <c r="J1647" i="96" s="1"/>
  <c r="I1646" i="96"/>
  <c r="J1646" i="96" s="1"/>
  <c r="I1645" i="96"/>
  <c r="J1645" i="96" s="1"/>
  <c r="I1644" i="96"/>
  <c r="J1644" i="96" s="1"/>
  <c r="I1643" i="96"/>
  <c r="J1643" i="96" s="1"/>
  <c r="I1642" i="96"/>
  <c r="J1642" i="96" s="1"/>
  <c r="I1641" i="96"/>
  <c r="J1641" i="96" s="1"/>
  <c r="I1640" i="96"/>
  <c r="J1640" i="96" s="1"/>
  <c r="I1639" i="96"/>
  <c r="J1639" i="96" s="1"/>
  <c r="I1638" i="96"/>
  <c r="J1638" i="96" s="1"/>
  <c r="I1637" i="96"/>
  <c r="J1637" i="96" s="1"/>
  <c r="I1636" i="96"/>
  <c r="J1636" i="96" s="1"/>
  <c r="I1635" i="96"/>
  <c r="J1635" i="96" s="1"/>
  <c r="I1634" i="96"/>
  <c r="J1634" i="96" s="1"/>
  <c r="I1633" i="96"/>
  <c r="J1633" i="96" s="1"/>
  <c r="I1632" i="96"/>
  <c r="J1632" i="96" s="1"/>
  <c r="I1631" i="96"/>
  <c r="J1631" i="96" s="1"/>
  <c r="I1630" i="96"/>
  <c r="J1630" i="96" s="1"/>
  <c r="I1629" i="96"/>
  <c r="J1629" i="96" s="1"/>
  <c r="I1628" i="96"/>
  <c r="J1628" i="96" s="1"/>
  <c r="I1627" i="96"/>
  <c r="J1627" i="96" s="1"/>
  <c r="I1626" i="96"/>
  <c r="I1625" i="96"/>
  <c r="J1625" i="96" s="1"/>
  <c r="I1624" i="96"/>
  <c r="J1624" i="96" s="1"/>
  <c r="I1623" i="96"/>
  <c r="J1623" i="96" s="1"/>
  <c r="I1622" i="96"/>
  <c r="J1622" i="96" s="1"/>
  <c r="I1621" i="96"/>
  <c r="J1621" i="96" s="1"/>
  <c r="I1620" i="96"/>
  <c r="J1620" i="96" s="1"/>
  <c r="I1619" i="96"/>
  <c r="J1619" i="96" s="1"/>
  <c r="I1618" i="96"/>
  <c r="J1618" i="96" s="1"/>
  <c r="I1617" i="96"/>
  <c r="J1617" i="96" s="1"/>
  <c r="I1616" i="96"/>
  <c r="J1616" i="96" s="1"/>
  <c r="I1615" i="96"/>
  <c r="J1615" i="96" s="1"/>
  <c r="I1614" i="96"/>
  <c r="J1614" i="96" s="1"/>
  <c r="I1613" i="96"/>
  <c r="J1613" i="96" s="1"/>
  <c r="I1612" i="96"/>
  <c r="J1612" i="96" s="1"/>
  <c r="I1611" i="96"/>
  <c r="J1611" i="96" s="1"/>
  <c r="I1610" i="96"/>
  <c r="J1610" i="96" s="1"/>
  <c r="I1609" i="96"/>
  <c r="J1609" i="96" s="1"/>
  <c r="I1608" i="96"/>
  <c r="J1608" i="96" s="1"/>
  <c r="I1607" i="96"/>
  <c r="J1607" i="96" s="1"/>
  <c r="I1606" i="96"/>
  <c r="J1606" i="96" s="1"/>
  <c r="I1605" i="96"/>
  <c r="J1605" i="96" s="1"/>
  <c r="I1604" i="96"/>
  <c r="J1604" i="96" s="1"/>
  <c r="I1603" i="96"/>
  <c r="J1603" i="96" s="1"/>
  <c r="I1602" i="96"/>
  <c r="J1602" i="96" s="1"/>
  <c r="I1601" i="96"/>
  <c r="J1601" i="96" s="1"/>
  <c r="I1600" i="96"/>
  <c r="J1600" i="96" s="1"/>
  <c r="I1599" i="96"/>
  <c r="J1599" i="96" s="1"/>
  <c r="I1598" i="96"/>
  <c r="J1598" i="96" s="1"/>
  <c r="I1597" i="96"/>
  <c r="J1597" i="96" s="1"/>
  <c r="I1596" i="96"/>
  <c r="J1596" i="96" s="1"/>
  <c r="I1595" i="96"/>
  <c r="J1595" i="96" s="1"/>
  <c r="I1594" i="96"/>
  <c r="J1594" i="96" s="1"/>
  <c r="I1593" i="96"/>
  <c r="J1593" i="96" s="1"/>
  <c r="I1592" i="96"/>
  <c r="J1592" i="96" s="1"/>
  <c r="I1591" i="96"/>
  <c r="J1591" i="96" s="1"/>
  <c r="I1590" i="96"/>
  <c r="J1590" i="96" s="1"/>
  <c r="I1589" i="96"/>
  <c r="J1589" i="96" s="1"/>
  <c r="I1588" i="96"/>
  <c r="J1588" i="96" s="1"/>
  <c r="I1587" i="96"/>
  <c r="J1587" i="96" s="1"/>
  <c r="I1586" i="96"/>
  <c r="J1586" i="96" s="1"/>
  <c r="I1585" i="96"/>
  <c r="I1584" i="96"/>
  <c r="J1584" i="96" s="1"/>
  <c r="I1583" i="96"/>
  <c r="J1583" i="96" s="1"/>
  <c r="I1582" i="96"/>
  <c r="J1582" i="96" s="1"/>
  <c r="I1581" i="96"/>
  <c r="J1581" i="96" s="1"/>
  <c r="I1580" i="96"/>
  <c r="J1580" i="96" s="1"/>
  <c r="I1579" i="96"/>
  <c r="J1579" i="96" s="1"/>
  <c r="I1578" i="96"/>
  <c r="I1577" i="96"/>
  <c r="J1577" i="96" s="1"/>
  <c r="I1576" i="96"/>
  <c r="J1576" i="96" s="1"/>
  <c r="I1575" i="96"/>
  <c r="J1575" i="96" s="1"/>
  <c r="I1574" i="96"/>
  <c r="J1574" i="96" s="1"/>
  <c r="I1573" i="96"/>
  <c r="J1573" i="96" s="1"/>
  <c r="I1572" i="96"/>
  <c r="J1572" i="96" s="1"/>
  <c r="I1571" i="96"/>
  <c r="J1571" i="96" s="1"/>
  <c r="I1570" i="96"/>
  <c r="J1570" i="96" s="1"/>
  <c r="I1569" i="96"/>
  <c r="J1569" i="96" s="1"/>
  <c r="I1568" i="96"/>
  <c r="J1568" i="96" s="1"/>
  <c r="I1567" i="96"/>
  <c r="J1567" i="96" s="1"/>
  <c r="I1566" i="96"/>
  <c r="J1566" i="96" s="1"/>
  <c r="I1565" i="96"/>
  <c r="J1565" i="96" s="1"/>
  <c r="I1564" i="96"/>
  <c r="J1564" i="96" s="1"/>
  <c r="I1563" i="96"/>
  <c r="J1563" i="96" s="1"/>
  <c r="I1562" i="96"/>
  <c r="J1562" i="96" s="1"/>
  <c r="I1561" i="96"/>
  <c r="J1561" i="96" s="1"/>
  <c r="I1560" i="96"/>
  <c r="J1560" i="96" s="1"/>
  <c r="I1559" i="96"/>
  <c r="J1559" i="96" s="1"/>
  <c r="I1558" i="96"/>
  <c r="J1558" i="96" s="1"/>
  <c r="I1557" i="96"/>
  <c r="J1557" i="96" s="1"/>
  <c r="I1556" i="96"/>
  <c r="J1556" i="96" s="1"/>
  <c r="I1555" i="96"/>
  <c r="J1555" i="96" s="1"/>
  <c r="I1554" i="96"/>
  <c r="J1554" i="96" s="1"/>
  <c r="I1553" i="96"/>
  <c r="J1553" i="96" s="1"/>
  <c r="I1552" i="96"/>
  <c r="J1552" i="96" s="1"/>
  <c r="I1551" i="96"/>
  <c r="J1551" i="96" s="1"/>
  <c r="I1550" i="96"/>
  <c r="J1550" i="96" s="1"/>
  <c r="I1549" i="96"/>
  <c r="J1549" i="96" s="1"/>
  <c r="I1548" i="96"/>
  <c r="J1548" i="96" s="1"/>
  <c r="I1547" i="96"/>
  <c r="J1547" i="96" s="1"/>
  <c r="I1546" i="96"/>
  <c r="J1546" i="96" s="1"/>
  <c r="I1545" i="96"/>
  <c r="J1545" i="96" s="1"/>
  <c r="I1544" i="96"/>
  <c r="J1544" i="96" s="1"/>
  <c r="I1543" i="96"/>
  <c r="J1543" i="96" s="1"/>
  <c r="I1542" i="96"/>
  <c r="J1542" i="96" s="1"/>
  <c r="I1541" i="96"/>
  <c r="J1541" i="96" s="1"/>
  <c r="I1540" i="96"/>
  <c r="J1540" i="96" s="1"/>
  <c r="I1539" i="96"/>
  <c r="J1539" i="96" s="1"/>
  <c r="I1538" i="96"/>
  <c r="J1538" i="96" s="1"/>
  <c r="I1537" i="96"/>
  <c r="J1537" i="96" s="1"/>
  <c r="I1536" i="96"/>
  <c r="J1536" i="96" s="1"/>
  <c r="I1535" i="96"/>
  <c r="J1535" i="96" s="1"/>
  <c r="I1534" i="96"/>
  <c r="J1534" i="96" s="1"/>
  <c r="I1533" i="96"/>
  <c r="J1533" i="96" s="1"/>
  <c r="I1532" i="96"/>
  <c r="J1532" i="96" s="1"/>
  <c r="I1531" i="96"/>
  <c r="J1531" i="96" s="1"/>
  <c r="I1530" i="96"/>
  <c r="J1530" i="96" s="1"/>
  <c r="I1529" i="96"/>
  <c r="J1529" i="96" s="1"/>
  <c r="I1528" i="96"/>
  <c r="J1528" i="96" s="1"/>
  <c r="I1527" i="96"/>
  <c r="J1527" i="96" s="1"/>
  <c r="I1526" i="96"/>
  <c r="J1526" i="96" s="1"/>
  <c r="I1525" i="96"/>
  <c r="J1525" i="96" s="1"/>
  <c r="I1524" i="96"/>
  <c r="J1524" i="96" s="1"/>
  <c r="I1523" i="96"/>
  <c r="J1523" i="96" s="1"/>
  <c r="I1522" i="96"/>
  <c r="J1522" i="96" s="1"/>
  <c r="I1521" i="96"/>
  <c r="I1519" i="96"/>
  <c r="I1518" i="96"/>
  <c r="I1517" i="96"/>
  <c r="I1516" i="96"/>
  <c r="I1515" i="96"/>
  <c r="I1513" i="96"/>
  <c r="I1512" i="96"/>
  <c r="I1511" i="96"/>
  <c r="I1510" i="96"/>
  <c r="I1509" i="96"/>
  <c r="I1508" i="96"/>
  <c r="I1507" i="96"/>
  <c r="I1506" i="96"/>
  <c r="I1505" i="96"/>
  <c r="I1504" i="96"/>
  <c r="I1503" i="96"/>
  <c r="I1502" i="96"/>
  <c r="I1501" i="96"/>
  <c r="I1500" i="96"/>
  <c r="I1499" i="96"/>
  <c r="I1498" i="96"/>
  <c r="I1497" i="96"/>
  <c r="I1496" i="96"/>
  <c r="I1495" i="96"/>
  <c r="I1494" i="96"/>
  <c r="I1493" i="96"/>
  <c r="I1492" i="96"/>
  <c r="I1491" i="96"/>
  <c r="I1490" i="96"/>
  <c r="I1489" i="96"/>
  <c r="I1488" i="96"/>
  <c r="I1487" i="96"/>
  <c r="I1486" i="96"/>
  <c r="I1514" i="96"/>
  <c r="I1485" i="96"/>
  <c r="I1483" i="96"/>
  <c r="I1482" i="96"/>
  <c r="I1481" i="96"/>
  <c r="I1480" i="96"/>
  <c r="I1479" i="96"/>
  <c r="I1478" i="96"/>
  <c r="I1477" i="96"/>
  <c r="I1476" i="96"/>
  <c r="I1475" i="96"/>
  <c r="I1474" i="96"/>
  <c r="I1473" i="96"/>
  <c r="I1472" i="96"/>
  <c r="I1471" i="96"/>
  <c r="I1470" i="96"/>
  <c r="I1469" i="96"/>
  <c r="I1468" i="96"/>
  <c r="I1467" i="96"/>
  <c r="I1466" i="96"/>
  <c r="I1465" i="96"/>
  <c r="I1464" i="96"/>
  <c r="I1463" i="96"/>
  <c r="I1462" i="96"/>
  <c r="I1461" i="96"/>
  <c r="I1460" i="96"/>
  <c r="I1459" i="96"/>
  <c r="I1458" i="96"/>
  <c r="I1457" i="96"/>
  <c r="I1456" i="96"/>
  <c r="I1455" i="96"/>
  <c r="I1454" i="96"/>
  <c r="I1453" i="96"/>
  <c r="I1452" i="96"/>
  <c r="I1451" i="96"/>
  <c r="I1450" i="96"/>
  <c r="I1449" i="96"/>
  <c r="I1448" i="96"/>
  <c r="I1447" i="96"/>
  <c r="I1446" i="96"/>
  <c r="I1445" i="96"/>
  <c r="I1444" i="96"/>
  <c r="I1443" i="96"/>
  <c r="I1442" i="96"/>
  <c r="I1441" i="96"/>
  <c r="I1440" i="96"/>
  <c r="I1439" i="96"/>
  <c r="I1436" i="96"/>
  <c r="J1436" i="96" s="1"/>
  <c r="I1435" i="96"/>
  <c r="J1435" i="96" s="1"/>
  <c r="I1434" i="96"/>
  <c r="J1434" i="96" s="1"/>
  <c r="I1433" i="96"/>
  <c r="J1433" i="96" s="1"/>
  <c r="I1432" i="96"/>
  <c r="J1432" i="96" s="1"/>
  <c r="I1431" i="96"/>
  <c r="J1431" i="96" s="1"/>
  <c r="I1430" i="96"/>
  <c r="J1430" i="96" s="1"/>
  <c r="I1429" i="96"/>
  <c r="J1429" i="96" s="1"/>
  <c r="I1428" i="96"/>
  <c r="J1428" i="96" s="1"/>
  <c r="I1427" i="96"/>
  <c r="J1427" i="96" s="1"/>
  <c r="I1426" i="96"/>
  <c r="J1426" i="96" s="1"/>
  <c r="I1425" i="96"/>
  <c r="J1425" i="96" s="1"/>
  <c r="I1424" i="96"/>
  <c r="J1424" i="96" s="1"/>
  <c r="I1423" i="96"/>
  <c r="J1423" i="96" s="1"/>
  <c r="I1422" i="96"/>
  <c r="J1422" i="96" s="1"/>
  <c r="I1421" i="96"/>
  <c r="J1421" i="96" s="1"/>
  <c r="I1420" i="96"/>
  <c r="J1420" i="96" s="1"/>
  <c r="I1419" i="96"/>
  <c r="J1419" i="96" s="1"/>
  <c r="I1418" i="96"/>
  <c r="J1418" i="96" s="1"/>
  <c r="I1417" i="96"/>
  <c r="J1417" i="96" s="1"/>
  <c r="I1416" i="96"/>
  <c r="J1416" i="96" s="1"/>
  <c r="I1415" i="96"/>
  <c r="J1415" i="96" s="1"/>
  <c r="I1414" i="96"/>
  <c r="J1414" i="96" s="1"/>
  <c r="I1413" i="96"/>
  <c r="J1413" i="96" s="1"/>
  <c r="I1412" i="96"/>
  <c r="J1412" i="96" s="1"/>
  <c r="I1411" i="96"/>
  <c r="J1411" i="96" s="1"/>
  <c r="I1410" i="96"/>
  <c r="J1410" i="96" s="1"/>
  <c r="I1409" i="96"/>
  <c r="J1409" i="96" s="1"/>
  <c r="I1408" i="96"/>
  <c r="J1408" i="96" s="1"/>
  <c r="I1407" i="96"/>
  <c r="J1407" i="96" s="1"/>
  <c r="I1406" i="96"/>
  <c r="J1406" i="96" s="1"/>
  <c r="I1405" i="96"/>
  <c r="J1405" i="96" s="1"/>
  <c r="I1404" i="96"/>
  <c r="J1404" i="96" s="1"/>
  <c r="I1403" i="96"/>
  <c r="J1403" i="96" s="1"/>
  <c r="I1402" i="96"/>
  <c r="J1402" i="96" s="1"/>
  <c r="I1401" i="96"/>
  <c r="J1401" i="96" s="1"/>
  <c r="I1400" i="96"/>
  <c r="J1400" i="96" s="1"/>
  <c r="I1399" i="96"/>
  <c r="J1399" i="96" s="1"/>
  <c r="I1398" i="96"/>
  <c r="J1398" i="96" s="1"/>
  <c r="I1397" i="96"/>
  <c r="J1397" i="96" s="1"/>
  <c r="I1396" i="96"/>
  <c r="J1396" i="96" s="1"/>
  <c r="I1395" i="96"/>
  <c r="J1395" i="96" s="1"/>
  <c r="I1394" i="96"/>
  <c r="J1394" i="96" s="1"/>
  <c r="I1393" i="96"/>
  <c r="J1393" i="96" s="1"/>
  <c r="I1392" i="96"/>
  <c r="J1392" i="96" s="1"/>
  <c r="I1391" i="96"/>
  <c r="J1391" i="96" s="1"/>
  <c r="I1390" i="96"/>
  <c r="J1390" i="96" s="1"/>
  <c r="I1389" i="96"/>
  <c r="J1389" i="96" s="1"/>
  <c r="I1388" i="96"/>
  <c r="J1388" i="96" s="1"/>
  <c r="I1387" i="96"/>
  <c r="J1387" i="96" s="1"/>
  <c r="I1386" i="96"/>
  <c r="J1386" i="96" s="1"/>
  <c r="I1385" i="96"/>
  <c r="J1385" i="96" s="1"/>
  <c r="I1384" i="96"/>
  <c r="J1384" i="96" s="1"/>
  <c r="I1383" i="96"/>
  <c r="J1383" i="96" s="1"/>
  <c r="I1382" i="96"/>
  <c r="J1382" i="96" s="1"/>
  <c r="I1381" i="96"/>
  <c r="J1381" i="96" s="1"/>
  <c r="I1380" i="96"/>
  <c r="J1380" i="96" s="1"/>
  <c r="I1379" i="96"/>
  <c r="J1379" i="96" s="1"/>
  <c r="I1378" i="96"/>
  <c r="J1378" i="96" s="1"/>
  <c r="I1377" i="96"/>
  <c r="J1377" i="96" s="1"/>
  <c r="I1376" i="96"/>
  <c r="J1376" i="96" s="1"/>
  <c r="I1375" i="96"/>
  <c r="J1375" i="96" s="1"/>
  <c r="I1374" i="96"/>
  <c r="J1374" i="96" s="1"/>
  <c r="I1373" i="96"/>
  <c r="J1373" i="96" s="1"/>
  <c r="I1372" i="96"/>
  <c r="J1372" i="96" s="1"/>
  <c r="I1371" i="96"/>
  <c r="J1371" i="96" s="1"/>
  <c r="I1370" i="96"/>
  <c r="J1370" i="96" s="1"/>
  <c r="I1369" i="96"/>
  <c r="J1369" i="96" s="1"/>
  <c r="I1368" i="96"/>
  <c r="J1368" i="96" s="1"/>
  <c r="I1367" i="96"/>
  <c r="J1367" i="96" s="1"/>
  <c r="I1366" i="96"/>
  <c r="J1366" i="96" s="1"/>
  <c r="I1365" i="96"/>
  <c r="J1365" i="96" s="1"/>
  <c r="I1364" i="96"/>
  <c r="J1364" i="96" s="1"/>
  <c r="I1363" i="96"/>
  <c r="J1363" i="96" s="1"/>
  <c r="I1362" i="96"/>
  <c r="J1362" i="96" s="1"/>
  <c r="I1361" i="96"/>
  <c r="J1361" i="96" s="1"/>
  <c r="I1360" i="96"/>
  <c r="J1360" i="96" s="1"/>
  <c r="I1359" i="96"/>
  <c r="J1359" i="96" s="1"/>
  <c r="I1358" i="96"/>
  <c r="J1358" i="96" s="1"/>
  <c r="I1357" i="96"/>
  <c r="J1357" i="96" s="1"/>
  <c r="I1356" i="96"/>
  <c r="J1356" i="96" s="1"/>
  <c r="I1355" i="96"/>
  <c r="J1355" i="96" s="1"/>
  <c r="I1354" i="96"/>
  <c r="J1354" i="96" s="1"/>
  <c r="I1353" i="96"/>
  <c r="J1353" i="96" s="1"/>
  <c r="I1352" i="96"/>
  <c r="J1352" i="96" s="1"/>
  <c r="I1351" i="96"/>
  <c r="J1351" i="96" s="1"/>
  <c r="I1350" i="96"/>
  <c r="J1350" i="96" s="1"/>
  <c r="I1349" i="96"/>
  <c r="J1349" i="96" s="1"/>
  <c r="I1348" i="96"/>
  <c r="J1348" i="96" s="1"/>
  <c r="I1347" i="96"/>
  <c r="J1347" i="96" s="1"/>
  <c r="I1346" i="96"/>
  <c r="J1346" i="96" s="1"/>
  <c r="I1345" i="96"/>
  <c r="J1345" i="96" s="1"/>
  <c r="I1344" i="96"/>
  <c r="J1344" i="96" s="1"/>
  <c r="I1343" i="96"/>
  <c r="J1343" i="96" s="1"/>
  <c r="I1342" i="96"/>
  <c r="J1342" i="96" s="1"/>
  <c r="I1341" i="96"/>
  <c r="J1341" i="96" s="1"/>
  <c r="I1340" i="96"/>
  <c r="J1340" i="96" s="1"/>
  <c r="I1339" i="96"/>
  <c r="J1339" i="96" s="1"/>
  <c r="I1338" i="96"/>
  <c r="J1338" i="96" s="1"/>
  <c r="I1337" i="96"/>
  <c r="J1337" i="96" s="1"/>
  <c r="I1336" i="96"/>
  <c r="J1336" i="96" s="1"/>
  <c r="I1335" i="96"/>
  <c r="J1335" i="96" s="1"/>
  <c r="I1334" i="96"/>
  <c r="J1334" i="96" s="1"/>
  <c r="I1333" i="96"/>
  <c r="J1333" i="96" s="1"/>
  <c r="I1332" i="96"/>
  <c r="J1332" i="96" s="1"/>
  <c r="I1331" i="96"/>
  <c r="J1331" i="96" s="1"/>
  <c r="I1330" i="96"/>
  <c r="J1330" i="96" s="1"/>
  <c r="I1329" i="96"/>
  <c r="J1329" i="96" s="1"/>
  <c r="I1328" i="96"/>
  <c r="J1328" i="96" s="1"/>
  <c r="I1327" i="96"/>
  <c r="J1327" i="96" s="1"/>
  <c r="I1326" i="96"/>
  <c r="J1326" i="96" s="1"/>
  <c r="I1325" i="96"/>
  <c r="J1325" i="96" s="1"/>
  <c r="I1324" i="96"/>
  <c r="J1324" i="96" s="1"/>
  <c r="I1323" i="96"/>
  <c r="J1323" i="96" s="1"/>
  <c r="I1322" i="96"/>
  <c r="J1322" i="96" s="1"/>
  <c r="I1321" i="96"/>
  <c r="J1321" i="96" s="1"/>
  <c r="I1320" i="96"/>
  <c r="J1320" i="96" s="1"/>
  <c r="I1319" i="96"/>
  <c r="J1319" i="96" s="1"/>
  <c r="I1318" i="96"/>
  <c r="J1318" i="96" s="1"/>
  <c r="I1317" i="96"/>
  <c r="J1317" i="96" s="1"/>
  <c r="I1316" i="96"/>
  <c r="J1316" i="96" s="1"/>
  <c r="I1315" i="96"/>
  <c r="J1315" i="96" s="1"/>
  <c r="I1314" i="96"/>
  <c r="J1314" i="96" s="1"/>
  <c r="I1313" i="96"/>
  <c r="J1313" i="96" s="1"/>
  <c r="I1312" i="96"/>
  <c r="J1312" i="96" s="1"/>
  <c r="I1311" i="96"/>
  <c r="J1311" i="96" s="1"/>
  <c r="I1310" i="96"/>
  <c r="J1310" i="96" s="1"/>
  <c r="I1309" i="96"/>
  <c r="J1309" i="96" s="1"/>
  <c r="I1308" i="96"/>
  <c r="J1308" i="96" s="1"/>
  <c r="I1307" i="96"/>
  <c r="J1307" i="96" s="1"/>
  <c r="I1306" i="96"/>
  <c r="J1306" i="96" s="1"/>
  <c r="I1305" i="96"/>
  <c r="J1305" i="96" s="1"/>
  <c r="I1304" i="96"/>
  <c r="J1304" i="96" s="1"/>
  <c r="I1303" i="96"/>
  <c r="J1303" i="96" s="1"/>
  <c r="I1302" i="96"/>
  <c r="J1302" i="96" s="1"/>
  <c r="I1301" i="96"/>
  <c r="J1301" i="96" s="1"/>
  <c r="I1300" i="96"/>
  <c r="J1300" i="96" s="1"/>
  <c r="I1299" i="96"/>
  <c r="J1299" i="96" s="1"/>
  <c r="I1298" i="96"/>
  <c r="J1298" i="96" s="1"/>
  <c r="I1297" i="96"/>
  <c r="J1297" i="96" s="1"/>
  <c r="I1296" i="96"/>
  <c r="J1296" i="96" s="1"/>
  <c r="I1295" i="96"/>
  <c r="J1295" i="96" s="1"/>
  <c r="I1294" i="96"/>
  <c r="J1294" i="96" s="1"/>
  <c r="I1293" i="96"/>
  <c r="J1293" i="96" s="1"/>
  <c r="I1292" i="96"/>
  <c r="J1292" i="96" s="1"/>
  <c r="I1291" i="96"/>
  <c r="J1291" i="96" s="1"/>
  <c r="I1290" i="96"/>
  <c r="J1290" i="96" s="1"/>
  <c r="I1289" i="96"/>
  <c r="J1289" i="96" s="1"/>
  <c r="I1288" i="96"/>
  <c r="J1288" i="96" s="1"/>
  <c r="I1287" i="96"/>
  <c r="J1287" i="96" s="1"/>
  <c r="I1286" i="96"/>
  <c r="J1286" i="96" s="1"/>
  <c r="I1285" i="96"/>
  <c r="J1285" i="96" s="1"/>
  <c r="I1284" i="96"/>
  <c r="J1284" i="96" s="1"/>
  <c r="I1283" i="96"/>
  <c r="J1283" i="96" s="1"/>
  <c r="I1282" i="96"/>
  <c r="J1282" i="96" s="1"/>
  <c r="I1281" i="96"/>
  <c r="J1281" i="96" s="1"/>
  <c r="I1280" i="96"/>
  <c r="J1280" i="96" s="1"/>
  <c r="I1279" i="96"/>
  <c r="J1279" i="96" s="1"/>
  <c r="I1278" i="96"/>
  <c r="J1278" i="96" s="1"/>
  <c r="I1277" i="96"/>
  <c r="J1277" i="96" s="1"/>
  <c r="I1276" i="96"/>
  <c r="J1276" i="96" s="1"/>
  <c r="I1275" i="96"/>
  <c r="J1275" i="96" s="1"/>
  <c r="I1274" i="96"/>
  <c r="J1274" i="96" s="1"/>
  <c r="I1273" i="96"/>
  <c r="J1273" i="96" s="1"/>
  <c r="I1272" i="96"/>
  <c r="J1272" i="96" s="1"/>
  <c r="I1271" i="96"/>
  <c r="J1271" i="96" s="1"/>
  <c r="I1270" i="96"/>
  <c r="J1270" i="96" s="1"/>
  <c r="I1269" i="96"/>
  <c r="J1269" i="96" s="1"/>
  <c r="I1268" i="96"/>
  <c r="J1268" i="96" s="1"/>
  <c r="I1267" i="96"/>
  <c r="J1267" i="96" s="1"/>
  <c r="I1266" i="96"/>
  <c r="J1266" i="96" s="1"/>
  <c r="I1265" i="96"/>
  <c r="J1265" i="96" s="1"/>
  <c r="I1264" i="96"/>
  <c r="J1264" i="96" s="1"/>
  <c r="I1263" i="96"/>
  <c r="J1263" i="96" s="1"/>
  <c r="I1262" i="96"/>
  <c r="J1262" i="96" s="1"/>
  <c r="I1261" i="96"/>
  <c r="J1261" i="96" s="1"/>
  <c r="I1260" i="96"/>
  <c r="J1260" i="96" s="1"/>
  <c r="I1259" i="96"/>
  <c r="J1259" i="96" s="1"/>
  <c r="I1258" i="96"/>
  <c r="J1258" i="96" s="1"/>
  <c r="I1257" i="96"/>
  <c r="J1257" i="96" s="1"/>
  <c r="I1256" i="96"/>
  <c r="J1256" i="96" s="1"/>
  <c r="I1255" i="96"/>
  <c r="J1255" i="96" s="1"/>
  <c r="I1254" i="96"/>
  <c r="J1254" i="96" s="1"/>
  <c r="I1253" i="96"/>
  <c r="J1253" i="96" s="1"/>
  <c r="I1252" i="96"/>
  <c r="J1252" i="96" s="1"/>
  <c r="I1251" i="96"/>
  <c r="J1251" i="96" s="1"/>
  <c r="I1250" i="96"/>
  <c r="J1250" i="96" s="1"/>
  <c r="I1249" i="96"/>
  <c r="J1249" i="96" s="1"/>
  <c r="I1248" i="96"/>
  <c r="J1248" i="96" s="1"/>
  <c r="I1247" i="96"/>
  <c r="J1247" i="96" s="1"/>
  <c r="I1246" i="96"/>
  <c r="J1246" i="96" s="1"/>
  <c r="I1245" i="96"/>
  <c r="J1245" i="96" s="1"/>
  <c r="I1244" i="96"/>
  <c r="J1244" i="96" s="1"/>
  <c r="I1243" i="96"/>
  <c r="J1243" i="96" s="1"/>
  <c r="I1242" i="96"/>
  <c r="J1242" i="96" s="1"/>
  <c r="I1241" i="96"/>
  <c r="J1241" i="96" s="1"/>
  <c r="I1240" i="96"/>
  <c r="J1240" i="96" s="1"/>
  <c r="I1239" i="96"/>
  <c r="J1239" i="96" s="1"/>
  <c r="I1238" i="96"/>
  <c r="J1238" i="96" s="1"/>
  <c r="I1237" i="96"/>
  <c r="J1237" i="96" s="1"/>
  <c r="I1236" i="96"/>
  <c r="J1236" i="96" s="1"/>
  <c r="I1235" i="96"/>
  <c r="J1235" i="96" s="1"/>
  <c r="I1234" i="96"/>
  <c r="J1234" i="96" s="1"/>
  <c r="I1233" i="96"/>
  <c r="J1233" i="96" s="1"/>
  <c r="I1232" i="96"/>
  <c r="J1232" i="96" s="1"/>
  <c r="I1231" i="96"/>
  <c r="J1231" i="96" s="1"/>
  <c r="I1230" i="96"/>
  <c r="J1230" i="96" s="1"/>
  <c r="I1229" i="96"/>
  <c r="J1229" i="96" s="1"/>
  <c r="I1228" i="96"/>
  <c r="J1228" i="96" s="1"/>
  <c r="I1227" i="96"/>
  <c r="J1227" i="96" s="1"/>
  <c r="I1226" i="96"/>
  <c r="J1226" i="96" s="1"/>
  <c r="I1225" i="96"/>
  <c r="J1225" i="96" s="1"/>
  <c r="I1224" i="96"/>
  <c r="J1224" i="96" s="1"/>
  <c r="I1223" i="96"/>
  <c r="J1223" i="96" s="1"/>
  <c r="I1222" i="96"/>
  <c r="J1222" i="96" s="1"/>
  <c r="I1221" i="96"/>
  <c r="J1221" i="96" s="1"/>
  <c r="I1220" i="96"/>
  <c r="J1220" i="96" s="1"/>
  <c r="I1219" i="96"/>
  <c r="J1219" i="96" s="1"/>
  <c r="I1218" i="96"/>
  <c r="J1218" i="96" s="1"/>
  <c r="I1217" i="96"/>
  <c r="J1217" i="96" s="1"/>
  <c r="I1216" i="96"/>
  <c r="J1216" i="96" s="1"/>
  <c r="I1215" i="96"/>
  <c r="J1215" i="96" s="1"/>
  <c r="I1214" i="96"/>
  <c r="J1214" i="96" s="1"/>
  <c r="I1213" i="96"/>
  <c r="J1213" i="96" s="1"/>
  <c r="I1212" i="96"/>
  <c r="J1212" i="96" s="1"/>
  <c r="I1211" i="96"/>
  <c r="J1211" i="96" s="1"/>
  <c r="I1210" i="96"/>
  <c r="J1210" i="96" s="1"/>
  <c r="I1209" i="96"/>
  <c r="J1209" i="96" s="1"/>
  <c r="I1208" i="96"/>
  <c r="J1208" i="96" s="1"/>
  <c r="I1207" i="96"/>
  <c r="J1207" i="96" s="1"/>
  <c r="I1206" i="96"/>
  <c r="J1206" i="96" s="1"/>
  <c r="I1205" i="96"/>
  <c r="J1205" i="96" s="1"/>
  <c r="I1204" i="96"/>
  <c r="J1204" i="96" s="1"/>
  <c r="I1203" i="96"/>
  <c r="J1203" i="96" s="1"/>
  <c r="I1202" i="96"/>
  <c r="J1202" i="96" s="1"/>
  <c r="I1201" i="96"/>
  <c r="J1201" i="96" s="1"/>
  <c r="I1200" i="96"/>
  <c r="J1200" i="96" s="1"/>
  <c r="I1199" i="96"/>
  <c r="J1199" i="96" s="1"/>
  <c r="I1198" i="96"/>
  <c r="J1198" i="96" s="1"/>
  <c r="I1197" i="96"/>
  <c r="J1197" i="96" s="1"/>
  <c r="I1196" i="96"/>
  <c r="J1196" i="96" s="1"/>
  <c r="I1195" i="96"/>
  <c r="J1195" i="96" s="1"/>
  <c r="I1194" i="96"/>
  <c r="J1194" i="96" s="1"/>
  <c r="I1193" i="96"/>
  <c r="J1193" i="96" s="1"/>
  <c r="I1192" i="96"/>
  <c r="J1192" i="96" s="1"/>
  <c r="I1191" i="96"/>
  <c r="J1191" i="96" s="1"/>
  <c r="I1190" i="96"/>
  <c r="J1190" i="96" s="1"/>
  <c r="I1189" i="96"/>
  <c r="J1189" i="96" s="1"/>
  <c r="I1188" i="96"/>
  <c r="J1188" i="96" s="1"/>
  <c r="I1187" i="96"/>
  <c r="J1187" i="96" s="1"/>
  <c r="I1186" i="96"/>
  <c r="J1186" i="96" s="1"/>
  <c r="I1185" i="96"/>
  <c r="J1185" i="96" s="1"/>
  <c r="I1184" i="96"/>
  <c r="J1184" i="96" s="1"/>
  <c r="I1183" i="96"/>
  <c r="J1183" i="96" s="1"/>
  <c r="I1182" i="96"/>
  <c r="J1182" i="96" s="1"/>
  <c r="I1181" i="96"/>
  <c r="J1181" i="96" s="1"/>
  <c r="I1180" i="96"/>
  <c r="J1180" i="96" s="1"/>
  <c r="I1179" i="96"/>
  <c r="J1179" i="96" s="1"/>
  <c r="I1178" i="96"/>
  <c r="J1178" i="96" s="1"/>
  <c r="I1177" i="96"/>
  <c r="J1177" i="96" s="1"/>
  <c r="I1176" i="96"/>
  <c r="J1176" i="96" s="1"/>
  <c r="I1175" i="96"/>
  <c r="J1175" i="96" s="1"/>
  <c r="I1174" i="96"/>
  <c r="J1174" i="96" s="1"/>
  <c r="I1173" i="96"/>
  <c r="J1173" i="96" s="1"/>
  <c r="I1172" i="96"/>
  <c r="J1172" i="96" s="1"/>
  <c r="I1171" i="96"/>
  <c r="J1171" i="96" s="1"/>
  <c r="I1170" i="96"/>
  <c r="J1170" i="96" s="1"/>
  <c r="I1169" i="96"/>
  <c r="J1169" i="96" s="1"/>
  <c r="I1168" i="96"/>
  <c r="J1168" i="96" s="1"/>
  <c r="I1167" i="96"/>
  <c r="J1167" i="96" s="1"/>
  <c r="I1166" i="96"/>
  <c r="J1166" i="96" s="1"/>
  <c r="I1165" i="96"/>
  <c r="J1165" i="96" s="1"/>
  <c r="I1164" i="96"/>
  <c r="J1164" i="96" s="1"/>
  <c r="I1163" i="96"/>
  <c r="J1163" i="96" s="1"/>
  <c r="I1162" i="96"/>
  <c r="J1162" i="96" s="1"/>
  <c r="I1161" i="96"/>
  <c r="J1161" i="96" s="1"/>
  <c r="I1160" i="96"/>
  <c r="J1160" i="96" s="1"/>
  <c r="I1159" i="96"/>
  <c r="J1159" i="96" s="1"/>
  <c r="I1158" i="96"/>
  <c r="J1158" i="96" s="1"/>
  <c r="I1157" i="96"/>
  <c r="J1157" i="96" s="1"/>
  <c r="I1156" i="96"/>
  <c r="J1156" i="96" s="1"/>
  <c r="I1155" i="96"/>
  <c r="J1155" i="96" s="1"/>
  <c r="I1154" i="96"/>
  <c r="J1154" i="96" s="1"/>
  <c r="I1153" i="96"/>
  <c r="J1153" i="96" s="1"/>
  <c r="I1152" i="96"/>
  <c r="J1152" i="96" s="1"/>
  <c r="I1151" i="96"/>
  <c r="J1151" i="96" s="1"/>
  <c r="I1150" i="96"/>
  <c r="J1150" i="96" s="1"/>
  <c r="I1149" i="96"/>
  <c r="J1149" i="96" s="1"/>
  <c r="I1148" i="96"/>
  <c r="J1148" i="96" s="1"/>
  <c r="I1147" i="96"/>
  <c r="J1147" i="96" s="1"/>
  <c r="I1146" i="96"/>
  <c r="J1146" i="96" s="1"/>
  <c r="I1145" i="96"/>
  <c r="J1145" i="96" s="1"/>
  <c r="I1144" i="96"/>
  <c r="J1144" i="96" s="1"/>
  <c r="I1143" i="96"/>
  <c r="J1143" i="96" s="1"/>
  <c r="I1142" i="96"/>
  <c r="J1142" i="96" s="1"/>
  <c r="I1141" i="96"/>
  <c r="J1141" i="96" s="1"/>
  <c r="I1140" i="96"/>
  <c r="J1140" i="96" s="1"/>
  <c r="I1139" i="96"/>
  <c r="J1139" i="96" s="1"/>
  <c r="I1138" i="96"/>
  <c r="J1138" i="96" s="1"/>
  <c r="I1137" i="96"/>
  <c r="J1137" i="96" s="1"/>
  <c r="I1136" i="96"/>
  <c r="J1136" i="96" s="1"/>
  <c r="I1135" i="96"/>
  <c r="J1135" i="96" s="1"/>
  <c r="I1134" i="96"/>
  <c r="J1134" i="96" s="1"/>
  <c r="I1133" i="96"/>
  <c r="J1133" i="96" s="1"/>
  <c r="I1132" i="96"/>
  <c r="J1132" i="96" s="1"/>
  <c r="I1131" i="96"/>
  <c r="J1131" i="96" s="1"/>
  <c r="I1130" i="96"/>
  <c r="J1130" i="96" s="1"/>
  <c r="I1129" i="96"/>
  <c r="J1129" i="96" s="1"/>
  <c r="I1128" i="96"/>
  <c r="J1128" i="96" s="1"/>
  <c r="I1127" i="96"/>
  <c r="J1127" i="96" s="1"/>
  <c r="I1126" i="96"/>
  <c r="J1126" i="96" s="1"/>
  <c r="I1125" i="96"/>
  <c r="J1125" i="96" s="1"/>
  <c r="I1124" i="96"/>
  <c r="J1124" i="96" s="1"/>
  <c r="I1123" i="96"/>
  <c r="J1123" i="96" s="1"/>
  <c r="I1122" i="96"/>
  <c r="J1122" i="96" s="1"/>
  <c r="I1121" i="96"/>
  <c r="J1121" i="96" s="1"/>
  <c r="I1120" i="96"/>
  <c r="J1120" i="96" s="1"/>
  <c r="I1119" i="96"/>
  <c r="J1119" i="96" s="1"/>
  <c r="I1118" i="96"/>
  <c r="J1118" i="96" s="1"/>
  <c r="I1117" i="96"/>
  <c r="J1117" i="96" s="1"/>
  <c r="I1116" i="96"/>
  <c r="J1116" i="96" s="1"/>
  <c r="I1115" i="96"/>
  <c r="J1115" i="96" s="1"/>
  <c r="I1114" i="96"/>
  <c r="J1114" i="96" s="1"/>
  <c r="I1113" i="96"/>
  <c r="J1113" i="96" s="1"/>
  <c r="I1112" i="96"/>
  <c r="J1112" i="96" s="1"/>
  <c r="I1111" i="96"/>
  <c r="J1111" i="96" s="1"/>
  <c r="I1110" i="96"/>
  <c r="J1110" i="96" s="1"/>
  <c r="I1109" i="96"/>
  <c r="J1109" i="96" s="1"/>
  <c r="I1108" i="96"/>
  <c r="J1108" i="96" s="1"/>
  <c r="I1107" i="96"/>
  <c r="J1107" i="96" s="1"/>
  <c r="I1106" i="96"/>
  <c r="J1106" i="96" s="1"/>
  <c r="I1105" i="96"/>
  <c r="J1105" i="96" s="1"/>
  <c r="I1104" i="96"/>
  <c r="J1104" i="96" s="1"/>
  <c r="I1103" i="96"/>
  <c r="J1103" i="96" s="1"/>
  <c r="I1102" i="96"/>
  <c r="J1102" i="96" s="1"/>
  <c r="I1101" i="96"/>
  <c r="J1101" i="96" s="1"/>
  <c r="I1100" i="96"/>
  <c r="J1100" i="96" s="1"/>
  <c r="I1099" i="96"/>
  <c r="J1099" i="96" s="1"/>
  <c r="I1098" i="96"/>
  <c r="J1098" i="96" s="1"/>
  <c r="I1097" i="96"/>
  <c r="J1097" i="96" s="1"/>
  <c r="I1096" i="96"/>
  <c r="J1096" i="96" s="1"/>
  <c r="I1095" i="96"/>
  <c r="J1095" i="96" s="1"/>
  <c r="I1094" i="96"/>
  <c r="J1094" i="96" s="1"/>
  <c r="I1093" i="96"/>
  <c r="J1093" i="96" s="1"/>
  <c r="I1092" i="96"/>
  <c r="J1092" i="96" s="1"/>
  <c r="I1091" i="96"/>
  <c r="J1091" i="96" s="1"/>
  <c r="I1090" i="96"/>
  <c r="J1090" i="96" s="1"/>
  <c r="I1089" i="96"/>
  <c r="J1089" i="96" s="1"/>
  <c r="I1088" i="96"/>
  <c r="J1088" i="96" s="1"/>
  <c r="I1087" i="96"/>
  <c r="J1087" i="96" s="1"/>
  <c r="I2025" i="96"/>
  <c r="J2025" i="96" s="1"/>
  <c r="I2024" i="96"/>
  <c r="J2024" i="96" s="1"/>
  <c r="I2023" i="96"/>
  <c r="J2023" i="96" s="1"/>
  <c r="I2022" i="96"/>
  <c r="J2022" i="96" s="1"/>
  <c r="I2021" i="96"/>
  <c r="J2021" i="96" s="1"/>
  <c r="I2020" i="96"/>
  <c r="J2020" i="96" s="1"/>
  <c r="I2019" i="96"/>
  <c r="J2019" i="96" s="1"/>
  <c r="I2018" i="96"/>
  <c r="J2018" i="96" s="1"/>
  <c r="I2017" i="96"/>
  <c r="J2017" i="96" s="1"/>
  <c r="I2016" i="96"/>
  <c r="J2016" i="96" s="1"/>
  <c r="I2015" i="96"/>
  <c r="J2015" i="96" s="1"/>
  <c r="I2014" i="96"/>
  <c r="J2014" i="96" s="1"/>
  <c r="I2013" i="96"/>
  <c r="J2013" i="96" s="1"/>
  <c r="I2012" i="96"/>
  <c r="J2012" i="96" s="1"/>
  <c r="I2011" i="96"/>
  <c r="J2011" i="96" s="1"/>
  <c r="I2010" i="96"/>
  <c r="J2010" i="96" s="1"/>
  <c r="I2009" i="96"/>
  <c r="J2009" i="96" s="1"/>
  <c r="I2008" i="96"/>
  <c r="J2008" i="96" s="1"/>
  <c r="I2007" i="96"/>
  <c r="J2007" i="96" s="1"/>
  <c r="I2006" i="96"/>
  <c r="J2006" i="96" s="1"/>
  <c r="I2005" i="96"/>
  <c r="J2005" i="96" s="1"/>
  <c r="I2004" i="96"/>
  <c r="J2004" i="96" s="1"/>
  <c r="I2003" i="96"/>
  <c r="J2003" i="96" s="1"/>
  <c r="I2002" i="96"/>
  <c r="J2002" i="96" s="1"/>
  <c r="I2001" i="96"/>
  <c r="J2001" i="96" s="1"/>
  <c r="I2000" i="96"/>
  <c r="J2000" i="96" s="1"/>
  <c r="I1999" i="96"/>
  <c r="J1999" i="96" s="1"/>
  <c r="I1998" i="96"/>
  <c r="J1998" i="96" s="1"/>
  <c r="I1997" i="96"/>
  <c r="J1997" i="96" s="1"/>
  <c r="I1996" i="96"/>
  <c r="J1996" i="96" s="1"/>
  <c r="I1995" i="96"/>
  <c r="J1995" i="96" s="1"/>
  <c r="I1994" i="96"/>
  <c r="J1994" i="96" s="1"/>
  <c r="I1993" i="96"/>
  <c r="J1993" i="96" s="1"/>
  <c r="I1992" i="96"/>
  <c r="J1992" i="96" s="1"/>
  <c r="I1991" i="96"/>
  <c r="J1991" i="96" s="1"/>
  <c r="I1990" i="96"/>
  <c r="J1990" i="96" s="1"/>
  <c r="I1989" i="96"/>
  <c r="J1989" i="96" s="1"/>
  <c r="I1988" i="96"/>
  <c r="J1988" i="96" s="1"/>
  <c r="I1987" i="96"/>
  <c r="J1987" i="96" s="1"/>
  <c r="I1986" i="96"/>
  <c r="J1986" i="96" s="1"/>
  <c r="I1985" i="96"/>
  <c r="J1985" i="96" s="1"/>
  <c r="I1984" i="96"/>
  <c r="J1984" i="96" s="1"/>
  <c r="I1983" i="96"/>
  <c r="J1983" i="96" s="1"/>
  <c r="I1982" i="96"/>
  <c r="J1982" i="96" s="1"/>
  <c r="I1981" i="96"/>
  <c r="J1981" i="96" s="1"/>
  <c r="I1980" i="96"/>
  <c r="J1980" i="96" s="1"/>
  <c r="I1979" i="96"/>
  <c r="J1979" i="96" s="1"/>
  <c r="I1978" i="96"/>
  <c r="J1978" i="96" s="1"/>
  <c r="I1977" i="96"/>
  <c r="J1977" i="96" s="1"/>
  <c r="I1976" i="96"/>
  <c r="J1976" i="96" s="1"/>
  <c r="I1975" i="96"/>
  <c r="J1975" i="96" s="1"/>
  <c r="I1974" i="96"/>
  <c r="J1974" i="96" s="1"/>
  <c r="I1973" i="96"/>
  <c r="J1973" i="96" s="1"/>
  <c r="I1086" i="96"/>
  <c r="J1086" i="96" s="1"/>
  <c r="I1085" i="96"/>
  <c r="J1085" i="96" s="1"/>
  <c r="I1084" i="96"/>
  <c r="J1084" i="96" s="1"/>
  <c r="I1083" i="96"/>
  <c r="J1083" i="96" s="1"/>
  <c r="I1082" i="96"/>
  <c r="J1082" i="96" s="1"/>
  <c r="I1081" i="96"/>
  <c r="J1081" i="96" s="1"/>
  <c r="I1080" i="96"/>
  <c r="J1080" i="96" s="1"/>
  <c r="I1079" i="96"/>
  <c r="J1079" i="96" s="1"/>
  <c r="I1078" i="96"/>
  <c r="J1078" i="96" s="1"/>
  <c r="I1077" i="96"/>
  <c r="J1077" i="96" s="1"/>
  <c r="I1076" i="96"/>
  <c r="J1076" i="96" s="1"/>
  <c r="I1075" i="96"/>
  <c r="J1075" i="96" s="1"/>
  <c r="I1074" i="96"/>
  <c r="J1074" i="96" s="1"/>
  <c r="I1073" i="96"/>
  <c r="J1073" i="96" s="1"/>
  <c r="I1072" i="96"/>
  <c r="J1072" i="96" s="1"/>
  <c r="I1071" i="96"/>
  <c r="J1071" i="96" s="1"/>
  <c r="I1070" i="96"/>
  <c r="J1070" i="96" s="1"/>
  <c r="I1069" i="96"/>
  <c r="J1069" i="96" s="1"/>
  <c r="I1068" i="96"/>
  <c r="J1068" i="96" s="1"/>
  <c r="I1067" i="96"/>
  <c r="J1067" i="96" s="1"/>
  <c r="I1066" i="96"/>
  <c r="J1066" i="96" s="1"/>
  <c r="I1063" i="96"/>
  <c r="J1063" i="96" s="1"/>
  <c r="I1062" i="96"/>
  <c r="J1062" i="96" s="1"/>
  <c r="I1061" i="96"/>
  <c r="J1061" i="96" s="1"/>
  <c r="I1060" i="96"/>
  <c r="J1060" i="96" s="1"/>
  <c r="I1059" i="96"/>
  <c r="J1059" i="96" s="1"/>
  <c r="I1058" i="96"/>
  <c r="J1058" i="96" s="1"/>
  <c r="I1057" i="96"/>
  <c r="J1057" i="96" s="1"/>
  <c r="I1056" i="96"/>
  <c r="J1056" i="96" s="1"/>
  <c r="I1055" i="96"/>
  <c r="J1055" i="96" s="1"/>
  <c r="I1054" i="96"/>
  <c r="J1054" i="96" s="1"/>
  <c r="I1053" i="96"/>
  <c r="J1053" i="96" s="1"/>
  <c r="I1052" i="96"/>
  <c r="J1052" i="96" s="1"/>
  <c r="I1051" i="96"/>
  <c r="J1051" i="96" s="1"/>
  <c r="I1050" i="96"/>
  <c r="J1050" i="96" s="1"/>
  <c r="I1049" i="96"/>
  <c r="J1049" i="96" s="1"/>
  <c r="I1048" i="96"/>
  <c r="J1048" i="96" s="1"/>
  <c r="I1047" i="96"/>
  <c r="J1047" i="96" s="1"/>
  <c r="I1046" i="96"/>
  <c r="J1046" i="96" s="1"/>
  <c r="I1045" i="96"/>
  <c r="J1045" i="96" s="1"/>
  <c r="I1044" i="96"/>
  <c r="J1044" i="96" s="1"/>
  <c r="I1043" i="96"/>
  <c r="J1043" i="96" s="1"/>
  <c r="I1042" i="96"/>
  <c r="J1042" i="96" s="1"/>
  <c r="I1041" i="96"/>
  <c r="J1041" i="96" s="1"/>
  <c r="I1040" i="96"/>
  <c r="J1040" i="96" s="1"/>
  <c r="I1039" i="96"/>
  <c r="J1039" i="96" s="1"/>
  <c r="I1038" i="96"/>
  <c r="J1038" i="96" s="1"/>
  <c r="I1037" i="96"/>
  <c r="J1037" i="96" s="1"/>
  <c r="I1036" i="96"/>
  <c r="J1036" i="96" s="1"/>
  <c r="I1035" i="96"/>
  <c r="J1035" i="96" s="1"/>
  <c r="I1034" i="96"/>
  <c r="J1034" i="96" s="1"/>
  <c r="I1032" i="96"/>
  <c r="J1032" i="96" s="1"/>
  <c r="I1031" i="96"/>
  <c r="J1031" i="96" s="1"/>
  <c r="I1030" i="96"/>
  <c r="J1030" i="96" s="1"/>
  <c r="I1029" i="96"/>
  <c r="J1029" i="96" s="1"/>
  <c r="I1028" i="96"/>
  <c r="J1028" i="96" s="1"/>
  <c r="I1027" i="96"/>
  <c r="J1027" i="96" s="1"/>
  <c r="I1026" i="96"/>
  <c r="J1026" i="96" s="1"/>
  <c r="I1025" i="96"/>
  <c r="J1025" i="96" s="1"/>
  <c r="I1024" i="96"/>
  <c r="J1024" i="96" s="1"/>
  <c r="I1023" i="96"/>
  <c r="J1023" i="96" s="1"/>
  <c r="I1022" i="96"/>
  <c r="J1022" i="96" s="1"/>
  <c r="I1021" i="96"/>
  <c r="J1021" i="96" s="1"/>
  <c r="I1020" i="96"/>
  <c r="J1020" i="96" s="1"/>
  <c r="I1019" i="96"/>
  <c r="J1019" i="96" s="1"/>
  <c r="I1018" i="96"/>
  <c r="J1018" i="96" s="1"/>
  <c r="I1017" i="96"/>
  <c r="J1017" i="96" s="1"/>
  <c r="I1016" i="96"/>
  <c r="J1016" i="96" s="1"/>
  <c r="I1015" i="96"/>
  <c r="J1015" i="96" s="1"/>
  <c r="I1014" i="96"/>
  <c r="J1014" i="96" s="1"/>
  <c r="I1013" i="96"/>
  <c r="J1013" i="96" s="1"/>
  <c r="I1012" i="96"/>
  <c r="J1012" i="96" s="1"/>
  <c r="I1011" i="96"/>
  <c r="J1011" i="96" s="1"/>
  <c r="I1010" i="96"/>
  <c r="J1010" i="96" s="1"/>
  <c r="I1009" i="96"/>
  <c r="J1009" i="96" s="1"/>
  <c r="I1008" i="96"/>
  <c r="J1008" i="96" s="1"/>
  <c r="I1007" i="96"/>
  <c r="J1007" i="96" s="1"/>
  <c r="I1006" i="96"/>
  <c r="J1006" i="96" s="1"/>
  <c r="I1005" i="96"/>
  <c r="J1005" i="96" s="1"/>
  <c r="I1004" i="96"/>
  <c r="J1004" i="96" s="1"/>
  <c r="I1003" i="96"/>
  <c r="J1003" i="96" s="1"/>
  <c r="I1002" i="96"/>
  <c r="J1002" i="96" s="1"/>
  <c r="I1001" i="96"/>
  <c r="J1001" i="96" s="1"/>
  <c r="I1000" i="96"/>
  <c r="J1000" i="96" s="1"/>
  <c r="I999" i="96"/>
  <c r="J999" i="96" s="1"/>
  <c r="I998" i="96"/>
  <c r="J998" i="96" s="1"/>
  <c r="I997" i="96"/>
  <c r="J997" i="96" s="1"/>
  <c r="I996" i="96"/>
  <c r="J996" i="96" s="1"/>
  <c r="I995" i="96"/>
  <c r="J995" i="96" s="1"/>
  <c r="I994" i="96"/>
  <c r="J994" i="96" s="1"/>
  <c r="I993" i="96"/>
  <c r="J993" i="96" s="1"/>
  <c r="I992" i="96"/>
  <c r="J992" i="96" s="1"/>
  <c r="I991" i="96"/>
  <c r="J991" i="96" s="1"/>
  <c r="I990" i="96"/>
  <c r="J990" i="96" s="1"/>
  <c r="I989" i="96"/>
  <c r="J989" i="96" s="1"/>
  <c r="I988" i="96"/>
  <c r="J988" i="96" s="1"/>
  <c r="I987" i="96"/>
  <c r="J987" i="96" s="1"/>
  <c r="I986" i="96"/>
  <c r="J986" i="96" s="1"/>
  <c r="I985" i="96"/>
  <c r="J985" i="96" s="1"/>
  <c r="I984" i="96"/>
  <c r="J984" i="96" s="1"/>
  <c r="I983" i="96"/>
  <c r="J983" i="96" s="1"/>
  <c r="I982" i="96"/>
  <c r="J982" i="96" s="1"/>
  <c r="I981" i="96"/>
  <c r="J981" i="96" s="1"/>
  <c r="I980" i="96"/>
  <c r="J980" i="96" s="1"/>
  <c r="I979" i="96"/>
  <c r="J979" i="96" s="1"/>
  <c r="I978" i="96"/>
  <c r="J978" i="96" s="1"/>
  <c r="I977" i="96"/>
  <c r="J977" i="96" s="1"/>
  <c r="I976" i="96"/>
  <c r="J976" i="96" s="1"/>
  <c r="I975" i="96"/>
  <c r="J975" i="96" s="1"/>
  <c r="I974" i="96"/>
  <c r="J974" i="96" s="1"/>
  <c r="I973" i="96"/>
  <c r="J973" i="96" s="1"/>
  <c r="I972" i="96"/>
  <c r="J972" i="96" s="1"/>
  <c r="I971" i="96"/>
  <c r="J971" i="96" s="1"/>
  <c r="I970" i="96"/>
  <c r="J970" i="96" s="1"/>
  <c r="I969" i="96"/>
  <c r="J969" i="96" s="1"/>
  <c r="I968" i="96"/>
  <c r="J968" i="96" s="1"/>
  <c r="I967" i="96"/>
  <c r="J967" i="96" s="1"/>
  <c r="I966" i="96"/>
  <c r="J966" i="96" s="1"/>
  <c r="I965" i="96"/>
  <c r="J965" i="96" s="1"/>
  <c r="I964" i="96"/>
  <c r="J964" i="96" s="1"/>
  <c r="I963" i="96"/>
  <c r="J963" i="96" s="1"/>
  <c r="I962" i="96"/>
  <c r="J962" i="96" s="1"/>
  <c r="I961" i="96"/>
  <c r="J961" i="96" s="1"/>
  <c r="I960" i="96"/>
  <c r="J960" i="96" s="1"/>
  <c r="I959" i="96"/>
  <c r="J959" i="96" s="1"/>
  <c r="I958" i="96"/>
  <c r="J958" i="96" s="1"/>
  <c r="I957" i="96"/>
  <c r="J957" i="96" s="1"/>
  <c r="I956" i="96"/>
  <c r="J956" i="96" s="1"/>
  <c r="I955" i="96"/>
  <c r="J955" i="96" s="1"/>
  <c r="I954" i="96"/>
  <c r="J954" i="96" s="1"/>
  <c r="I953" i="96"/>
  <c r="J953" i="96" s="1"/>
  <c r="I952" i="96"/>
  <c r="J952" i="96" s="1"/>
  <c r="I951" i="96"/>
  <c r="J951" i="96" s="1"/>
  <c r="I950" i="96"/>
  <c r="J950" i="96" s="1"/>
  <c r="I949" i="96"/>
  <c r="J949" i="96" s="1"/>
  <c r="I948" i="96"/>
  <c r="J948" i="96" s="1"/>
  <c r="I947" i="96"/>
  <c r="J947" i="96" s="1"/>
  <c r="I946" i="96"/>
  <c r="J946" i="96" s="1"/>
  <c r="I945" i="96"/>
  <c r="J945" i="96" s="1"/>
  <c r="I944" i="96"/>
  <c r="J944" i="96" s="1"/>
  <c r="I943" i="96"/>
  <c r="J943" i="96" s="1"/>
  <c r="I942" i="96"/>
  <c r="J942" i="96" s="1"/>
  <c r="I941" i="96"/>
  <c r="J941" i="96" s="1"/>
  <c r="I940" i="96"/>
  <c r="J940" i="96" s="1"/>
  <c r="I939" i="96"/>
  <c r="J939" i="96" s="1"/>
  <c r="I938" i="96"/>
  <c r="J938" i="96" s="1"/>
  <c r="I937" i="96"/>
  <c r="J937" i="96" s="1"/>
  <c r="I936" i="96"/>
  <c r="J936" i="96" s="1"/>
  <c r="I935" i="96"/>
  <c r="J935" i="96" s="1"/>
  <c r="I933" i="96"/>
  <c r="J933" i="96" s="1"/>
  <c r="I932" i="96"/>
  <c r="J932" i="96" s="1"/>
  <c r="I930" i="96"/>
  <c r="J930" i="96" s="1"/>
  <c r="I929" i="96"/>
  <c r="J929" i="96" s="1"/>
  <c r="I928" i="96"/>
  <c r="J928" i="96" s="1"/>
  <c r="I927" i="96"/>
  <c r="J927" i="96" s="1"/>
  <c r="I926" i="96"/>
  <c r="J926" i="96" s="1"/>
  <c r="I924" i="96"/>
  <c r="J924" i="96" s="1"/>
  <c r="I923" i="96"/>
  <c r="J923" i="96" s="1"/>
  <c r="I922" i="96"/>
  <c r="J922" i="96" s="1"/>
  <c r="I921" i="96"/>
  <c r="J921" i="96" s="1"/>
  <c r="I920" i="96"/>
  <c r="J920" i="96" s="1"/>
  <c r="I919" i="96"/>
  <c r="J919" i="96" s="1"/>
  <c r="I918" i="96"/>
  <c r="J918" i="96" s="1"/>
  <c r="I917" i="96"/>
  <c r="J917" i="96" s="1"/>
  <c r="I916" i="96"/>
  <c r="J916" i="96" s="1"/>
  <c r="I915" i="96"/>
  <c r="J915" i="96" s="1"/>
  <c r="I914" i="96"/>
  <c r="J914" i="96" s="1"/>
  <c r="I913" i="96"/>
  <c r="J913" i="96" s="1"/>
  <c r="I912" i="96"/>
  <c r="J912" i="96" s="1"/>
  <c r="I911" i="96"/>
  <c r="J911" i="96" s="1"/>
  <c r="I910" i="96"/>
  <c r="J910" i="96" s="1"/>
  <c r="I909" i="96"/>
  <c r="J909" i="96" s="1"/>
  <c r="I908" i="96"/>
  <c r="J908" i="96" s="1"/>
  <c r="I907" i="96"/>
  <c r="J907" i="96" s="1"/>
  <c r="I906" i="96"/>
  <c r="J906" i="96" s="1"/>
  <c r="I905" i="96"/>
  <c r="J905" i="96" s="1"/>
  <c r="I904" i="96"/>
  <c r="J904" i="96" s="1"/>
  <c r="I903" i="96"/>
  <c r="J903" i="96" s="1"/>
  <c r="I902" i="96"/>
  <c r="J902" i="96" s="1"/>
  <c r="I901" i="96"/>
  <c r="J901" i="96" s="1"/>
  <c r="I900" i="96"/>
  <c r="J900" i="96" s="1"/>
  <c r="I899" i="96"/>
  <c r="J899" i="96" s="1"/>
  <c r="I898" i="96"/>
  <c r="J898" i="96" s="1"/>
  <c r="I897" i="96"/>
  <c r="J897" i="96" s="1"/>
  <c r="I896" i="96"/>
  <c r="J896" i="96" s="1"/>
  <c r="I895" i="96"/>
  <c r="J895" i="96" s="1"/>
  <c r="I894" i="96"/>
  <c r="J894" i="96" s="1"/>
  <c r="I893" i="96"/>
  <c r="J893" i="96" s="1"/>
  <c r="I892" i="96"/>
  <c r="J892" i="96" s="1"/>
  <c r="I891" i="96"/>
  <c r="J891" i="96" s="1"/>
  <c r="I890" i="96"/>
  <c r="J890" i="96" s="1"/>
  <c r="I889" i="96"/>
  <c r="J889" i="96" s="1"/>
  <c r="I888" i="96"/>
  <c r="J888" i="96" s="1"/>
  <c r="I887" i="96"/>
  <c r="J887" i="96" s="1"/>
  <c r="I886" i="96"/>
  <c r="J886" i="96" s="1"/>
  <c r="I885" i="96"/>
  <c r="J885" i="96" s="1"/>
  <c r="I884" i="96"/>
  <c r="J884" i="96" s="1"/>
  <c r="I883" i="96"/>
  <c r="J883" i="96" s="1"/>
  <c r="I882" i="96"/>
  <c r="J882" i="96" s="1"/>
  <c r="I881" i="96"/>
  <c r="J881" i="96" s="1"/>
  <c r="I880" i="96"/>
  <c r="J880" i="96" s="1"/>
  <c r="I879" i="96"/>
  <c r="J879" i="96" s="1"/>
  <c r="I878" i="96"/>
  <c r="J878" i="96" s="1"/>
  <c r="I877" i="96"/>
  <c r="J877" i="96" s="1"/>
  <c r="I876" i="96"/>
  <c r="J876" i="96" s="1"/>
  <c r="I875" i="96"/>
  <c r="J875" i="96" s="1"/>
  <c r="I874" i="96"/>
  <c r="J874" i="96" s="1"/>
  <c r="I873" i="96"/>
  <c r="J873" i="96" s="1"/>
  <c r="I872" i="96"/>
  <c r="J872" i="96" s="1"/>
  <c r="I871" i="96"/>
  <c r="J871" i="96" s="1"/>
  <c r="I870" i="96"/>
  <c r="J870" i="96" s="1"/>
  <c r="I869" i="96"/>
  <c r="J869" i="96" s="1"/>
  <c r="I868" i="96"/>
  <c r="J868" i="96" s="1"/>
  <c r="I867" i="96"/>
  <c r="J867" i="96" s="1"/>
  <c r="I866" i="96"/>
  <c r="J866" i="96" s="1"/>
  <c r="I865" i="96"/>
  <c r="J865" i="96" s="1"/>
  <c r="I864" i="96"/>
  <c r="J864" i="96" s="1"/>
  <c r="I863" i="96"/>
  <c r="J863" i="96" s="1"/>
  <c r="I862" i="96"/>
  <c r="J862" i="96" s="1"/>
  <c r="I861" i="96"/>
  <c r="J861" i="96" s="1"/>
  <c r="I860" i="96"/>
  <c r="J860" i="96" s="1"/>
  <c r="I859" i="96"/>
  <c r="J859" i="96" s="1"/>
  <c r="I858" i="96"/>
  <c r="J858" i="96" s="1"/>
  <c r="I857" i="96"/>
  <c r="J857" i="96" s="1"/>
  <c r="I856" i="96"/>
  <c r="J856" i="96" s="1"/>
  <c r="I855" i="96"/>
  <c r="J855" i="96" s="1"/>
  <c r="I854" i="96"/>
  <c r="J854" i="96" s="1"/>
  <c r="I853" i="96"/>
  <c r="J853" i="96" s="1"/>
  <c r="I852" i="96"/>
  <c r="J852" i="96" s="1"/>
  <c r="I851" i="96"/>
  <c r="J851" i="96" s="1"/>
  <c r="I850" i="96"/>
  <c r="J850" i="96" s="1"/>
  <c r="I849" i="96"/>
  <c r="J849" i="96" s="1"/>
  <c r="I848" i="96"/>
  <c r="J848" i="96" s="1"/>
  <c r="I847" i="96"/>
  <c r="J847" i="96" s="1"/>
  <c r="I846" i="96"/>
  <c r="J846" i="96" s="1"/>
  <c r="I845" i="96"/>
  <c r="J845" i="96" s="1"/>
  <c r="I844" i="96"/>
  <c r="J844" i="96" s="1"/>
  <c r="I843" i="96"/>
  <c r="J843" i="96" s="1"/>
  <c r="I842" i="96"/>
  <c r="J842" i="96" s="1"/>
  <c r="I841" i="96"/>
  <c r="J841" i="96" s="1"/>
  <c r="I840" i="96"/>
  <c r="J840" i="96" s="1"/>
  <c r="I839" i="96"/>
  <c r="J839" i="96" s="1"/>
  <c r="I838" i="96"/>
  <c r="J838" i="96" s="1"/>
  <c r="I837" i="96"/>
  <c r="J837" i="96" s="1"/>
  <c r="I836" i="96"/>
  <c r="J836" i="96" s="1"/>
  <c r="I835" i="96"/>
  <c r="J835" i="96" s="1"/>
  <c r="I834" i="96"/>
  <c r="J834" i="96" s="1"/>
  <c r="I833" i="96"/>
  <c r="J833" i="96" s="1"/>
  <c r="I832" i="96"/>
  <c r="J832" i="96" s="1"/>
  <c r="I831" i="96"/>
  <c r="J831" i="96" s="1"/>
  <c r="I830" i="96"/>
  <c r="J830" i="96" s="1"/>
  <c r="I829" i="96"/>
  <c r="J829" i="96" s="1"/>
  <c r="I828" i="96"/>
  <c r="J828" i="96" s="1"/>
  <c r="I827" i="96"/>
  <c r="J827" i="96" s="1"/>
  <c r="I826" i="96"/>
  <c r="J826" i="96" s="1"/>
  <c r="I825" i="96"/>
  <c r="J825" i="96" s="1"/>
  <c r="I824" i="96"/>
  <c r="J824" i="96" s="1"/>
  <c r="I823" i="96"/>
  <c r="J823" i="96" s="1"/>
  <c r="I822" i="96"/>
  <c r="J822" i="96" s="1"/>
  <c r="I821" i="96"/>
  <c r="J821" i="96" s="1"/>
  <c r="I820" i="96"/>
  <c r="J820" i="96" s="1"/>
  <c r="I819" i="96"/>
  <c r="J819" i="96" s="1"/>
  <c r="I818" i="96"/>
  <c r="J818" i="96" s="1"/>
  <c r="I817" i="96"/>
  <c r="J817" i="96" s="1"/>
  <c r="I816" i="96"/>
  <c r="J816" i="96" s="1"/>
  <c r="I815" i="96"/>
  <c r="J815" i="96" s="1"/>
  <c r="I814" i="96"/>
  <c r="J814" i="96" s="1"/>
  <c r="I813" i="96"/>
  <c r="J813" i="96" s="1"/>
  <c r="I812" i="96"/>
  <c r="J812" i="96" s="1"/>
  <c r="I811" i="96"/>
  <c r="J811" i="96" s="1"/>
  <c r="I810" i="96"/>
  <c r="J810" i="96" s="1"/>
  <c r="I809" i="96"/>
  <c r="J809" i="96" s="1"/>
  <c r="I808" i="96"/>
  <c r="J808" i="96" s="1"/>
  <c r="I807" i="96"/>
  <c r="J807" i="96" s="1"/>
  <c r="I806" i="96"/>
  <c r="J806" i="96" s="1"/>
  <c r="I805" i="96"/>
  <c r="J805" i="96" s="1"/>
  <c r="I804" i="96"/>
  <c r="J804" i="96" s="1"/>
  <c r="I803" i="96"/>
  <c r="J803" i="96" s="1"/>
  <c r="I802" i="96"/>
  <c r="J802" i="96" s="1"/>
  <c r="I801" i="96"/>
  <c r="J801" i="96" s="1"/>
  <c r="I800" i="96"/>
  <c r="J800" i="96" s="1"/>
  <c r="I799" i="96"/>
  <c r="J799" i="96" s="1"/>
  <c r="I798" i="96"/>
  <c r="J798" i="96" s="1"/>
  <c r="I797" i="96"/>
  <c r="J797" i="96" s="1"/>
  <c r="I796" i="96"/>
  <c r="J796" i="96" s="1"/>
  <c r="I795" i="96"/>
  <c r="J795" i="96" s="1"/>
  <c r="I794" i="96"/>
  <c r="J794" i="96" s="1"/>
  <c r="I793" i="96"/>
  <c r="J793" i="96" s="1"/>
  <c r="I792" i="96"/>
  <c r="J792" i="96" s="1"/>
  <c r="I791" i="96"/>
  <c r="J791" i="96" s="1"/>
  <c r="I790" i="96"/>
  <c r="J790" i="96" s="1"/>
  <c r="I789" i="96"/>
  <c r="J789" i="96" s="1"/>
  <c r="I788" i="96"/>
  <c r="J788" i="96" s="1"/>
  <c r="I787" i="96"/>
  <c r="J787" i="96" s="1"/>
  <c r="I786" i="96"/>
  <c r="J786" i="96" s="1"/>
  <c r="I785" i="96"/>
  <c r="J785" i="96" s="1"/>
  <c r="I784" i="96"/>
  <c r="J784" i="96" s="1"/>
  <c r="I783" i="96"/>
  <c r="J783" i="96" s="1"/>
  <c r="I782" i="96"/>
  <c r="J782" i="96" s="1"/>
  <c r="I781" i="96"/>
  <c r="J781" i="96" s="1"/>
  <c r="I780" i="96"/>
  <c r="J780" i="96" s="1"/>
  <c r="I779" i="96"/>
  <c r="J779" i="96" s="1"/>
  <c r="I778" i="96"/>
  <c r="J778" i="96" s="1"/>
  <c r="I777" i="96"/>
  <c r="J777" i="96" s="1"/>
  <c r="I776" i="96"/>
  <c r="J776" i="96" s="1"/>
  <c r="I775" i="96"/>
  <c r="J775" i="96" s="1"/>
  <c r="I774" i="96"/>
  <c r="J774" i="96" s="1"/>
  <c r="I773" i="96"/>
  <c r="J773" i="96" s="1"/>
  <c r="I772" i="96"/>
  <c r="J772" i="96" s="1"/>
  <c r="I771" i="96"/>
  <c r="J771" i="96" s="1"/>
  <c r="I770" i="96"/>
  <c r="J770" i="96" s="1"/>
  <c r="I769" i="96"/>
  <c r="J769" i="96" s="1"/>
  <c r="I768" i="96"/>
  <c r="J768" i="96" s="1"/>
  <c r="I767" i="96"/>
  <c r="J767" i="96" s="1"/>
  <c r="I766" i="96"/>
  <c r="J766" i="96" s="1"/>
  <c r="I765" i="96"/>
  <c r="J765" i="96" s="1"/>
  <c r="I764" i="96"/>
  <c r="J764" i="96" s="1"/>
  <c r="I763" i="96"/>
  <c r="J763" i="96" s="1"/>
  <c r="I762" i="96"/>
  <c r="J762" i="96" s="1"/>
  <c r="I761" i="96"/>
  <c r="J761" i="96" s="1"/>
  <c r="I760" i="96"/>
  <c r="J760" i="96" s="1"/>
  <c r="I759" i="96"/>
  <c r="J759" i="96" s="1"/>
  <c r="I758" i="96"/>
  <c r="J758" i="96" s="1"/>
  <c r="I757" i="96"/>
  <c r="J757" i="96" s="1"/>
  <c r="I756" i="96"/>
  <c r="J756" i="96" s="1"/>
  <c r="I755" i="96"/>
  <c r="J755" i="96" s="1"/>
  <c r="I754" i="96"/>
  <c r="J754" i="96" s="1"/>
  <c r="I753" i="96"/>
  <c r="J753" i="96" s="1"/>
  <c r="I752" i="96"/>
  <c r="J752" i="96" s="1"/>
  <c r="I751" i="96"/>
  <c r="J751" i="96" s="1"/>
  <c r="I750" i="96"/>
  <c r="J750" i="96" s="1"/>
  <c r="I749" i="96"/>
  <c r="J749" i="96" s="1"/>
  <c r="I748" i="96"/>
  <c r="J748" i="96" s="1"/>
  <c r="I747" i="96"/>
  <c r="J747" i="96" s="1"/>
  <c r="I746" i="96"/>
  <c r="J746" i="96" s="1"/>
  <c r="I745" i="96"/>
  <c r="J745" i="96" s="1"/>
  <c r="I744" i="96"/>
  <c r="J744" i="96" s="1"/>
  <c r="I743" i="96"/>
  <c r="J743" i="96" s="1"/>
  <c r="I742" i="96"/>
  <c r="J742" i="96" s="1"/>
  <c r="I741" i="96"/>
  <c r="J741" i="96" s="1"/>
  <c r="I740" i="96"/>
  <c r="J740" i="96" s="1"/>
  <c r="I739" i="96"/>
  <c r="J739" i="96" s="1"/>
  <c r="I738" i="96"/>
  <c r="J738" i="96" s="1"/>
  <c r="I737" i="96"/>
  <c r="J737" i="96" s="1"/>
  <c r="I736" i="96"/>
  <c r="J736" i="96" s="1"/>
  <c r="I735" i="96"/>
  <c r="J735" i="96" s="1"/>
  <c r="I734" i="96"/>
  <c r="J734" i="96" s="1"/>
  <c r="I733" i="96"/>
  <c r="J733" i="96" s="1"/>
  <c r="I732" i="96"/>
  <c r="J732" i="96" s="1"/>
  <c r="I731" i="96"/>
  <c r="J731" i="96" s="1"/>
  <c r="I730" i="96"/>
  <c r="J730" i="96" s="1"/>
  <c r="I729" i="96"/>
  <c r="J729" i="96" s="1"/>
  <c r="I728" i="96"/>
  <c r="J728" i="96" s="1"/>
  <c r="I727" i="96"/>
  <c r="J727" i="96" s="1"/>
  <c r="I726" i="96"/>
  <c r="J726" i="96" s="1"/>
  <c r="I725" i="96"/>
  <c r="J725" i="96" s="1"/>
  <c r="I724" i="96"/>
  <c r="J724" i="96" s="1"/>
  <c r="I723" i="96"/>
  <c r="J723" i="96" s="1"/>
  <c r="I722" i="96"/>
  <c r="J722" i="96" s="1"/>
  <c r="I721" i="96"/>
  <c r="J721" i="96" s="1"/>
  <c r="I720" i="96"/>
  <c r="J720" i="96" s="1"/>
  <c r="I719" i="96"/>
  <c r="J719" i="96" s="1"/>
  <c r="I718" i="96"/>
  <c r="J718" i="96" s="1"/>
  <c r="I717" i="96"/>
  <c r="J717" i="96" s="1"/>
  <c r="I716" i="96"/>
  <c r="J716" i="96" s="1"/>
  <c r="I715" i="96"/>
  <c r="J715" i="96" s="1"/>
  <c r="I714" i="96"/>
  <c r="J714" i="96" s="1"/>
  <c r="I713" i="96"/>
  <c r="J713" i="96" s="1"/>
  <c r="I712" i="96"/>
  <c r="J712" i="96" s="1"/>
  <c r="I711" i="96"/>
  <c r="J711" i="96" s="1"/>
  <c r="I710" i="96"/>
  <c r="J710" i="96" s="1"/>
  <c r="I709" i="96"/>
  <c r="J709" i="96" s="1"/>
  <c r="I708" i="96"/>
  <c r="J708" i="96" s="1"/>
  <c r="I707" i="96"/>
  <c r="J707" i="96" s="1"/>
  <c r="I706" i="96"/>
  <c r="J706" i="96" s="1"/>
  <c r="I705" i="96"/>
  <c r="J705" i="96" s="1"/>
  <c r="I704" i="96"/>
  <c r="J704" i="96" s="1"/>
  <c r="I703" i="96"/>
  <c r="J703" i="96" s="1"/>
  <c r="I702" i="96"/>
  <c r="J702" i="96" s="1"/>
  <c r="I701" i="96"/>
  <c r="J701" i="96" s="1"/>
  <c r="I700" i="96"/>
  <c r="J700" i="96" s="1"/>
  <c r="I699" i="96"/>
  <c r="J699" i="96" s="1"/>
  <c r="I698" i="96"/>
  <c r="J698" i="96" s="1"/>
  <c r="I697" i="96"/>
  <c r="J697" i="96" s="1"/>
  <c r="I696" i="96"/>
  <c r="J696" i="96" s="1"/>
  <c r="I695" i="96"/>
  <c r="J695" i="96" s="1"/>
  <c r="I694" i="96"/>
  <c r="J694" i="96" s="1"/>
  <c r="I693" i="96"/>
  <c r="J693" i="96" s="1"/>
  <c r="I692" i="96"/>
  <c r="J692" i="96" s="1"/>
  <c r="I691" i="96"/>
  <c r="J691" i="96" s="1"/>
  <c r="I690" i="96"/>
  <c r="J690" i="96" s="1"/>
  <c r="I689" i="96"/>
  <c r="J689" i="96" s="1"/>
  <c r="I688" i="96"/>
  <c r="J688" i="96" s="1"/>
  <c r="I687" i="96"/>
  <c r="J687" i="96" s="1"/>
  <c r="I686" i="96"/>
  <c r="J686" i="96" s="1"/>
  <c r="I685" i="96"/>
  <c r="J685" i="96" s="1"/>
  <c r="I684" i="96"/>
  <c r="J684" i="96" s="1"/>
  <c r="I683" i="96"/>
  <c r="J683" i="96" s="1"/>
  <c r="I682" i="96"/>
  <c r="J682" i="96" s="1"/>
  <c r="I681" i="96"/>
  <c r="J681" i="96" s="1"/>
  <c r="I680" i="96"/>
  <c r="J680" i="96" s="1"/>
  <c r="I679" i="96"/>
  <c r="J679" i="96" s="1"/>
  <c r="I678" i="96"/>
  <c r="J678" i="96" s="1"/>
  <c r="I677" i="96"/>
  <c r="J677" i="96" s="1"/>
  <c r="I676" i="96"/>
  <c r="J676" i="96" s="1"/>
  <c r="I675" i="96"/>
  <c r="J675" i="96" s="1"/>
  <c r="I674" i="96"/>
  <c r="J674" i="96" s="1"/>
  <c r="I673" i="96"/>
  <c r="J673" i="96" s="1"/>
  <c r="I672" i="96"/>
  <c r="J672" i="96" s="1"/>
  <c r="I671" i="96"/>
  <c r="J671" i="96" s="1"/>
  <c r="I670" i="96"/>
  <c r="J670" i="96" s="1"/>
  <c r="I669" i="96"/>
  <c r="J669" i="96" s="1"/>
  <c r="I668" i="96"/>
  <c r="J668" i="96" s="1"/>
  <c r="I667" i="96"/>
  <c r="J667" i="96" s="1"/>
  <c r="I666" i="96"/>
  <c r="J666" i="96" s="1"/>
  <c r="I665" i="96"/>
  <c r="J665" i="96" s="1"/>
  <c r="I664" i="96"/>
  <c r="J664" i="96" s="1"/>
  <c r="I663" i="96"/>
  <c r="J663" i="96" s="1"/>
  <c r="I662" i="96"/>
  <c r="J662" i="96" s="1"/>
  <c r="I661" i="96"/>
  <c r="J661" i="96" s="1"/>
  <c r="I660" i="96"/>
  <c r="J660" i="96" s="1"/>
  <c r="I659" i="96"/>
  <c r="J659" i="96" s="1"/>
  <c r="I658" i="96"/>
  <c r="J658" i="96" s="1"/>
  <c r="I657" i="96"/>
  <c r="J657" i="96" s="1"/>
  <c r="I656" i="96"/>
  <c r="J656" i="96" s="1"/>
  <c r="I655" i="96"/>
  <c r="J655" i="96" s="1"/>
  <c r="I654" i="96"/>
  <c r="J654" i="96" s="1"/>
  <c r="I653" i="96"/>
  <c r="J653" i="96" s="1"/>
  <c r="I652" i="96"/>
  <c r="J652" i="96" s="1"/>
  <c r="I651" i="96"/>
  <c r="J651" i="96" s="1"/>
  <c r="I650" i="96"/>
  <c r="J650" i="96" s="1"/>
  <c r="I649" i="96"/>
  <c r="J649" i="96" s="1"/>
  <c r="I648" i="96"/>
  <c r="J648" i="96" s="1"/>
  <c r="I647" i="96"/>
  <c r="J647" i="96" s="1"/>
  <c r="I646" i="96"/>
  <c r="J646" i="96" s="1"/>
  <c r="I645" i="96"/>
  <c r="J645" i="96" s="1"/>
  <c r="I644" i="96"/>
  <c r="J644" i="96" s="1"/>
  <c r="I643" i="96"/>
  <c r="J643" i="96" s="1"/>
  <c r="I642" i="96"/>
  <c r="J642" i="96" s="1"/>
  <c r="I641" i="96"/>
  <c r="J641" i="96" s="1"/>
  <c r="I640" i="96"/>
  <c r="J640" i="96" s="1"/>
  <c r="I639" i="96"/>
  <c r="J639" i="96" s="1"/>
  <c r="I638" i="96"/>
  <c r="J638" i="96" s="1"/>
  <c r="I637" i="96"/>
  <c r="J637" i="96" s="1"/>
  <c r="I636" i="96"/>
  <c r="J636" i="96" s="1"/>
  <c r="I635" i="96"/>
  <c r="J635" i="96" s="1"/>
  <c r="I634" i="96"/>
  <c r="J634" i="96" s="1"/>
  <c r="I633" i="96"/>
  <c r="J633" i="96" s="1"/>
  <c r="I632" i="96"/>
  <c r="J632" i="96" s="1"/>
  <c r="I631" i="96"/>
  <c r="J631" i="96" s="1"/>
  <c r="I630" i="96"/>
  <c r="J630" i="96" s="1"/>
  <c r="I629" i="96"/>
  <c r="J629" i="96" s="1"/>
  <c r="I628" i="96"/>
  <c r="J628" i="96" s="1"/>
  <c r="I627" i="96"/>
  <c r="J627" i="96" s="1"/>
  <c r="I626" i="96"/>
  <c r="J626" i="96" s="1"/>
  <c r="I625" i="96"/>
  <c r="J625" i="96" s="1"/>
  <c r="I624" i="96"/>
  <c r="J624" i="96" s="1"/>
  <c r="I623" i="96"/>
  <c r="J623" i="96" s="1"/>
  <c r="I622" i="96"/>
  <c r="J622" i="96" s="1"/>
  <c r="I621" i="96"/>
  <c r="J621" i="96" s="1"/>
  <c r="I620" i="96"/>
  <c r="J620" i="96" s="1"/>
  <c r="I619" i="96"/>
  <c r="J619" i="96" s="1"/>
  <c r="I618" i="96"/>
  <c r="J618" i="96" s="1"/>
  <c r="I617" i="96"/>
  <c r="J617" i="96" s="1"/>
  <c r="I616" i="96"/>
  <c r="J616" i="96" s="1"/>
  <c r="I615" i="96"/>
  <c r="J615" i="96" s="1"/>
  <c r="I614" i="96"/>
  <c r="J614" i="96" s="1"/>
  <c r="I613" i="96"/>
  <c r="J613" i="96" s="1"/>
  <c r="I612" i="96"/>
  <c r="J612" i="96" s="1"/>
  <c r="I611" i="96"/>
  <c r="J611" i="96" s="1"/>
  <c r="I610" i="96"/>
  <c r="J610" i="96" s="1"/>
  <c r="I609" i="96"/>
  <c r="J609" i="96" s="1"/>
  <c r="I608" i="96"/>
  <c r="J608" i="96" s="1"/>
  <c r="I607" i="96"/>
  <c r="J607" i="96" s="1"/>
  <c r="I606" i="96"/>
  <c r="J606" i="96" s="1"/>
  <c r="I605" i="96"/>
  <c r="J605" i="96" s="1"/>
  <c r="I604" i="96"/>
  <c r="J604" i="96" s="1"/>
  <c r="I603" i="96"/>
  <c r="J603" i="96" s="1"/>
  <c r="I602" i="96"/>
  <c r="J602" i="96" s="1"/>
  <c r="I601" i="96"/>
  <c r="J601" i="96" s="1"/>
  <c r="I600" i="96"/>
  <c r="J600" i="96" s="1"/>
  <c r="I599" i="96"/>
  <c r="J599" i="96" s="1"/>
  <c r="I598" i="96"/>
  <c r="J598" i="96" s="1"/>
  <c r="I597" i="96"/>
  <c r="J597" i="96" s="1"/>
  <c r="I596" i="96"/>
  <c r="J596" i="96" s="1"/>
  <c r="I595" i="96"/>
  <c r="J595" i="96" s="1"/>
  <c r="I594" i="96"/>
  <c r="J594" i="96" s="1"/>
  <c r="I593" i="96"/>
  <c r="J593" i="96" s="1"/>
  <c r="I592" i="96"/>
  <c r="J592" i="96" s="1"/>
  <c r="I591" i="96"/>
  <c r="J591" i="96" s="1"/>
  <c r="I590" i="96"/>
  <c r="J590" i="96" s="1"/>
  <c r="I589" i="96"/>
  <c r="J589" i="96" s="1"/>
  <c r="I588" i="96"/>
  <c r="J588" i="96" s="1"/>
  <c r="I587" i="96"/>
  <c r="J587" i="96" s="1"/>
  <c r="I586" i="96"/>
  <c r="J586" i="96" s="1"/>
  <c r="I585" i="96"/>
  <c r="J585" i="96" s="1"/>
  <c r="I584" i="96"/>
  <c r="J584" i="96" s="1"/>
  <c r="I583" i="96"/>
  <c r="J583" i="96" s="1"/>
  <c r="I582" i="96"/>
  <c r="J582" i="96" s="1"/>
  <c r="I581" i="96"/>
  <c r="J581" i="96" s="1"/>
  <c r="I580" i="96"/>
  <c r="J580" i="96" s="1"/>
  <c r="I579" i="96"/>
  <c r="J579" i="96" s="1"/>
  <c r="I578" i="96"/>
  <c r="J578" i="96" s="1"/>
  <c r="I577" i="96"/>
  <c r="J577" i="96" s="1"/>
  <c r="I576" i="96"/>
  <c r="J576" i="96" s="1"/>
  <c r="I575" i="96"/>
  <c r="J575" i="96" s="1"/>
  <c r="I574" i="96"/>
  <c r="J574" i="96" s="1"/>
  <c r="I573" i="96"/>
  <c r="J573" i="96" s="1"/>
  <c r="I572" i="96"/>
  <c r="J572" i="96" s="1"/>
  <c r="I571" i="96"/>
  <c r="J571" i="96" s="1"/>
  <c r="I570" i="96"/>
  <c r="J570" i="96" s="1"/>
  <c r="I569" i="96"/>
  <c r="J569" i="96" s="1"/>
  <c r="I568" i="96"/>
  <c r="J568" i="96" s="1"/>
  <c r="I567" i="96"/>
  <c r="J567" i="96" s="1"/>
  <c r="I566" i="96"/>
  <c r="J566" i="96" s="1"/>
  <c r="I565" i="96"/>
  <c r="J565" i="96" s="1"/>
  <c r="I564" i="96"/>
  <c r="J564" i="96" s="1"/>
  <c r="I563" i="96"/>
  <c r="J563" i="96" s="1"/>
  <c r="I562" i="96"/>
  <c r="J562" i="96" s="1"/>
  <c r="I561" i="96"/>
  <c r="J561" i="96" s="1"/>
  <c r="I560" i="96"/>
  <c r="J560" i="96" s="1"/>
  <c r="I559" i="96"/>
  <c r="J559" i="96" s="1"/>
  <c r="I558" i="96"/>
  <c r="J558" i="96" s="1"/>
  <c r="I557" i="96"/>
  <c r="J557" i="96" s="1"/>
  <c r="I556" i="96"/>
  <c r="J556" i="96" s="1"/>
  <c r="I555" i="96"/>
  <c r="J555" i="96" s="1"/>
  <c r="I554" i="96"/>
  <c r="J554" i="96" s="1"/>
  <c r="I553" i="96"/>
  <c r="J553" i="96" s="1"/>
  <c r="I552" i="96"/>
  <c r="J552" i="96" s="1"/>
  <c r="I551" i="96"/>
  <c r="J551" i="96" s="1"/>
  <c r="I550" i="96"/>
  <c r="J550" i="96" s="1"/>
  <c r="I549" i="96"/>
  <c r="J549" i="96" s="1"/>
  <c r="I548" i="96"/>
  <c r="J548" i="96" s="1"/>
  <c r="I547" i="96"/>
  <c r="J547" i="96" s="1"/>
  <c r="I546" i="96"/>
  <c r="J546" i="96" s="1"/>
  <c r="I545" i="96"/>
  <c r="J545" i="96" s="1"/>
  <c r="I544" i="96"/>
  <c r="J544" i="96" s="1"/>
  <c r="I543" i="96"/>
  <c r="J543" i="96" s="1"/>
  <c r="I542" i="96"/>
  <c r="J542" i="96" s="1"/>
  <c r="I541" i="96"/>
  <c r="J541" i="96" s="1"/>
  <c r="I540" i="96"/>
  <c r="J540" i="96" s="1"/>
  <c r="I539" i="96"/>
  <c r="J539" i="96" s="1"/>
  <c r="I538" i="96"/>
  <c r="J538" i="96" s="1"/>
  <c r="I537" i="96"/>
  <c r="J537" i="96" s="1"/>
  <c r="I536" i="96"/>
  <c r="J536" i="96" s="1"/>
  <c r="I535" i="96"/>
  <c r="J535" i="96" s="1"/>
  <c r="I534" i="96"/>
  <c r="J534" i="96" s="1"/>
  <c r="I533" i="96"/>
  <c r="J533" i="96" s="1"/>
  <c r="I532" i="96"/>
  <c r="J532" i="96" s="1"/>
  <c r="I531" i="96"/>
  <c r="J531" i="96" s="1"/>
  <c r="I530" i="96"/>
  <c r="J530" i="96" s="1"/>
  <c r="I529" i="96"/>
  <c r="J529" i="96" s="1"/>
  <c r="I528" i="96"/>
  <c r="J528" i="96" s="1"/>
  <c r="I527" i="96"/>
  <c r="J527" i="96" s="1"/>
  <c r="I526" i="96"/>
  <c r="J526" i="96" s="1"/>
  <c r="I525" i="96"/>
  <c r="J525" i="96" s="1"/>
  <c r="I524" i="96"/>
  <c r="J524" i="96" s="1"/>
  <c r="I523" i="96"/>
  <c r="J523" i="96" s="1"/>
  <c r="I522" i="96"/>
  <c r="J522" i="96" s="1"/>
  <c r="I521" i="96"/>
  <c r="J521" i="96" s="1"/>
  <c r="I520" i="96"/>
  <c r="J520" i="96" s="1"/>
  <c r="I519" i="96"/>
  <c r="J519" i="96" s="1"/>
  <c r="I518" i="96"/>
  <c r="J518" i="96" s="1"/>
  <c r="I517" i="96"/>
  <c r="J517" i="96" s="1"/>
  <c r="I516" i="96"/>
  <c r="J516" i="96" s="1"/>
  <c r="I515" i="96"/>
  <c r="J515" i="96" s="1"/>
  <c r="I514" i="96"/>
  <c r="J514" i="96" s="1"/>
  <c r="I513" i="96"/>
  <c r="J513" i="96" s="1"/>
  <c r="I512" i="96"/>
  <c r="J512" i="96" s="1"/>
  <c r="I511" i="96"/>
  <c r="J511" i="96" s="1"/>
  <c r="I510" i="96"/>
  <c r="J510" i="96" s="1"/>
  <c r="I509" i="96"/>
  <c r="J509" i="96" s="1"/>
  <c r="I508" i="96"/>
  <c r="J508" i="96" s="1"/>
  <c r="I507" i="96"/>
  <c r="J507" i="96" s="1"/>
  <c r="I506" i="96"/>
  <c r="J506" i="96" s="1"/>
  <c r="I505" i="96"/>
  <c r="J505" i="96" s="1"/>
  <c r="I504" i="96"/>
  <c r="J504" i="96" s="1"/>
  <c r="I503" i="96"/>
  <c r="J503" i="96" s="1"/>
  <c r="I502" i="96"/>
  <c r="J502" i="96" s="1"/>
  <c r="I501" i="96"/>
  <c r="J501" i="96" s="1"/>
  <c r="I500" i="96"/>
  <c r="J500" i="96" s="1"/>
  <c r="I499" i="96"/>
  <c r="J499" i="96" s="1"/>
  <c r="I498" i="96"/>
  <c r="J498" i="96" s="1"/>
  <c r="I497" i="96"/>
  <c r="J497" i="96" s="1"/>
  <c r="I496" i="96"/>
  <c r="J496" i="96" s="1"/>
  <c r="I495" i="96"/>
  <c r="J495" i="96" s="1"/>
  <c r="I494" i="96"/>
  <c r="J494" i="96" s="1"/>
  <c r="I493" i="96"/>
  <c r="J493" i="96" s="1"/>
  <c r="I492" i="96"/>
  <c r="J492" i="96" s="1"/>
  <c r="I491" i="96"/>
  <c r="J491" i="96" s="1"/>
  <c r="I490" i="96"/>
  <c r="J490" i="96" s="1"/>
  <c r="I489" i="96"/>
  <c r="J489" i="96" s="1"/>
  <c r="I488" i="96"/>
  <c r="J488" i="96" s="1"/>
  <c r="I487" i="96"/>
  <c r="J487" i="96" s="1"/>
  <c r="I486" i="96"/>
  <c r="J486" i="96" s="1"/>
  <c r="I485" i="96"/>
  <c r="J485" i="96" s="1"/>
  <c r="I484" i="96"/>
  <c r="J484" i="96" s="1"/>
  <c r="I483" i="96"/>
  <c r="J483" i="96" s="1"/>
  <c r="I482" i="96"/>
  <c r="J482" i="96" s="1"/>
  <c r="I481" i="96"/>
  <c r="J481" i="96" s="1"/>
  <c r="I480" i="96"/>
  <c r="J480" i="96" s="1"/>
  <c r="I479" i="96"/>
  <c r="J479" i="96" s="1"/>
  <c r="I478" i="96"/>
  <c r="J478" i="96" s="1"/>
  <c r="I477" i="96"/>
  <c r="J477" i="96" s="1"/>
  <c r="I476" i="96"/>
  <c r="J476" i="96" s="1"/>
  <c r="I475" i="96"/>
  <c r="J475" i="96" s="1"/>
  <c r="I474" i="96"/>
  <c r="J474" i="96" s="1"/>
  <c r="I473" i="96"/>
  <c r="J473" i="96" s="1"/>
  <c r="I472" i="96"/>
  <c r="J472" i="96" s="1"/>
  <c r="I471" i="96"/>
  <c r="J471" i="96" s="1"/>
  <c r="I470" i="96"/>
  <c r="J470" i="96" s="1"/>
  <c r="I469" i="96"/>
  <c r="J469" i="96" s="1"/>
  <c r="I468" i="96"/>
  <c r="J468" i="96" s="1"/>
  <c r="I467" i="96"/>
  <c r="J467" i="96" s="1"/>
  <c r="I466" i="96"/>
  <c r="J466" i="96" s="1"/>
  <c r="I465" i="96"/>
  <c r="J465" i="96" s="1"/>
  <c r="I464" i="96"/>
  <c r="J464" i="96" s="1"/>
  <c r="I463" i="96"/>
  <c r="J463" i="96" s="1"/>
  <c r="I462" i="96"/>
  <c r="J462" i="96" s="1"/>
  <c r="I461" i="96"/>
  <c r="J461" i="96" s="1"/>
  <c r="I460" i="96"/>
  <c r="J460" i="96" s="1"/>
  <c r="I459" i="96"/>
  <c r="J459" i="96" s="1"/>
  <c r="I458" i="96"/>
  <c r="J458" i="96" s="1"/>
  <c r="I457" i="96"/>
  <c r="J457" i="96" s="1"/>
  <c r="I456" i="96"/>
  <c r="J456" i="96" s="1"/>
  <c r="I455" i="96"/>
  <c r="J455" i="96" s="1"/>
  <c r="I454" i="96"/>
  <c r="J454" i="96" s="1"/>
  <c r="I453" i="96"/>
  <c r="J453" i="96" s="1"/>
  <c r="I452" i="96"/>
  <c r="J452" i="96" s="1"/>
  <c r="I451" i="96"/>
  <c r="J451" i="96" s="1"/>
  <c r="I450" i="96"/>
  <c r="J450" i="96" s="1"/>
  <c r="I449" i="96"/>
  <c r="J449" i="96" s="1"/>
  <c r="I448" i="96"/>
  <c r="J448" i="96" s="1"/>
  <c r="I447" i="96"/>
  <c r="J447" i="96" s="1"/>
  <c r="I446" i="96"/>
  <c r="J446" i="96" s="1"/>
  <c r="I445" i="96"/>
  <c r="J445" i="96" s="1"/>
  <c r="I444" i="96"/>
  <c r="J444" i="96" s="1"/>
  <c r="I443" i="96"/>
  <c r="J443" i="96" s="1"/>
  <c r="I442" i="96"/>
  <c r="J442" i="96" s="1"/>
  <c r="I441" i="96"/>
  <c r="J441" i="96" s="1"/>
  <c r="I440" i="96"/>
  <c r="J440" i="96" s="1"/>
  <c r="I439" i="96"/>
  <c r="J439" i="96" s="1"/>
  <c r="I438" i="96"/>
  <c r="J438" i="96" s="1"/>
  <c r="I437" i="96"/>
  <c r="J437" i="96" s="1"/>
  <c r="I436" i="96"/>
  <c r="J436" i="96" s="1"/>
  <c r="I435" i="96"/>
  <c r="J435" i="96" s="1"/>
  <c r="I434" i="96"/>
  <c r="J434" i="96" s="1"/>
  <c r="I433" i="96"/>
  <c r="J433" i="96" s="1"/>
  <c r="I432" i="96"/>
  <c r="J432" i="96" s="1"/>
  <c r="I431" i="96"/>
  <c r="J431" i="96" s="1"/>
  <c r="I430" i="96"/>
  <c r="J430" i="96" s="1"/>
  <c r="I429" i="96"/>
  <c r="J429" i="96" s="1"/>
  <c r="I428" i="96"/>
  <c r="J428" i="96" s="1"/>
  <c r="I427" i="96"/>
  <c r="J427" i="96" s="1"/>
  <c r="I426" i="96"/>
  <c r="J426" i="96" s="1"/>
  <c r="I425" i="96"/>
  <c r="J425" i="96" s="1"/>
  <c r="I424" i="96"/>
  <c r="J424" i="96" s="1"/>
  <c r="I423" i="96"/>
  <c r="J423" i="96" s="1"/>
  <c r="I422" i="96"/>
  <c r="J422" i="96" s="1"/>
  <c r="I421" i="96"/>
  <c r="J421" i="96" s="1"/>
  <c r="I420" i="96"/>
  <c r="J420" i="96" s="1"/>
  <c r="I419" i="96"/>
  <c r="J419" i="96" s="1"/>
  <c r="I418" i="96"/>
  <c r="J418" i="96" s="1"/>
  <c r="I417" i="96"/>
  <c r="J417" i="96" s="1"/>
  <c r="I416" i="96"/>
  <c r="J416" i="96" s="1"/>
  <c r="I415" i="96"/>
  <c r="J415" i="96" s="1"/>
  <c r="I414" i="96"/>
  <c r="J414" i="96" s="1"/>
  <c r="I413" i="96"/>
  <c r="J413" i="96" s="1"/>
  <c r="I412" i="96"/>
  <c r="J412" i="96" s="1"/>
  <c r="I411" i="96"/>
  <c r="J411" i="96" s="1"/>
  <c r="I410" i="96"/>
  <c r="J410" i="96" s="1"/>
  <c r="I409" i="96"/>
  <c r="J409" i="96" s="1"/>
  <c r="I408" i="96"/>
  <c r="J408" i="96" s="1"/>
  <c r="I407" i="96"/>
  <c r="J407" i="96" s="1"/>
  <c r="I406" i="96"/>
  <c r="J406" i="96" s="1"/>
  <c r="I405" i="96"/>
  <c r="J405" i="96" s="1"/>
  <c r="I404" i="96"/>
  <c r="J404" i="96" s="1"/>
  <c r="I403" i="96"/>
  <c r="J403" i="96" s="1"/>
  <c r="I402" i="96"/>
  <c r="J402" i="96" s="1"/>
  <c r="I401" i="96"/>
  <c r="J401" i="96" s="1"/>
  <c r="I400" i="96"/>
  <c r="J400" i="96" s="1"/>
  <c r="I399" i="96"/>
  <c r="J399" i="96" s="1"/>
  <c r="I398" i="96"/>
  <c r="J398" i="96" s="1"/>
  <c r="I397" i="96"/>
  <c r="J397" i="96" s="1"/>
  <c r="I396" i="96"/>
  <c r="J396" i="96" s="1"/>
  <c r="I395" i="96"/>
  <c r="J395" i="96" s="1"/>
  <c r="I394" i="96"/>
  <c r="J394" i="96" s="1"/>
  <c r="I393" i="96"/>
  <c r="J393" i="96" s="1"/>
  <c r="I392" i="96"/>
  <c r="J392" i="96" s="1"/>
  <c r="I391" i="96"/>
  <c r="J391" i="96" s="1"/>
  <c r="I390" i="96"/>
  <c r="J390" i="96" s="1"/>
  <c r="I389" i="96"/>
  <c r="J389" i="96" s="1"/>
  <c r="I388" i="96"/>
  <c r="J388" i="96" s="1"/>
  <c r="I387" i="96"/>
  <c r="J387" i="96" s="1"/>
  <c r="I386" i="96"/>
  <c r="J386" i="96" s="1"/>
  <c r="I385" i="96"/>
  <c r="J385" i="96" s="1"/>
  <c r="I384" i="96"/>
  <c r="J384" i="96" s="1"/>
  <c r="I383" i="96"/>
  <c r="J383" i="96" s="1"/>
  <c r="I382" i="96"/>
  <c r="J382" i="96" s="1"/>
  <c r="I381" i="96"/>
  <c r="J381" i="96" s="1"/>
  <c r="I380" i="96"/>
  <c r="J380" i="96" s="1"/>
  <c r="I379" i="96"/>
  <c r="J379" i="96" s="1"/>
  <c r="I378" i="96"/>
  <c r="J378" i="96" s="1"/>
  <c r="I377" i="96"/>
  <c r="J377" i="96" s="1"/>
  <c r="I376" i="96"/>
  <c r="J376" i="96" s="1"/>
  <c r="I375" i="96"/>
  <c r="J375" i="96" s="1"/>
  <c r="I374" i="96"/>
  <c r="J374" i="96" s="1"/>
  <c r="I373" i="96"/>
  <c r="J373" i="96" s="1"/>
  <c r="I372" i="96"/>
  <c r="J372" i="96" s="1"/>
  <c r="I371" i="96"/>
  <c r="J371" i="96" s="1"/>
  <c r="I370" i="96"/>
  <c r="J370" i="96" s="1"/>
  <c r="I369" i="96"/>
  <c r="J369" i="96" s="1"/>
  <c r="I368" i="96"/>
  <c r="J368" i="96" s="1"/>
  <c r="I367" i="96"/>
  <c r="J367" i="96" s="1"/>
  <c r="I366" i="96"/>
  <c r="J366" i="96" s="1"/>
  <c r="I365" i="96"/>
  <c r="J365" i="96" s="1"/>
  <c r="I364" i="96"/>
  <c r="J364" i="96" s="1"/>
  <c r="I363" i="96"/>
  <c r="J363" i="96" s="1"/>
  <c r="I362" i="96"/>
  <c r="J362" i="96" s="1"/>
  <c r="I361" i="96"/>
  <c r="J361" i="96" s="1"/>
  <c r="I360" i="96"/>
  <c r="J360" i="96" s="1"/>
  <c r="I359" i="96"/>
  <c r="J359" i="96" s="1"/>
  <c r="I358" i="96"/>
  <c r="J358" i="96" s="1"/>
  <c r="I357" i="96"/>
  <c r="J357" i="96" s="1"/>
  <c r="I356" i="96"/>
  <c r="J356" i="96" s="1"/>
  <c r="I355" i="96"/>
  <c r="J355" i="96" s="1"/>
  <c r="I354" i="96"/>
  <c r="J354" i="96" s="1"/>
  <c r="I353" i="96"/>
  <c r="J353" i="96" s="1"/>
  <c r="I352" i="96"/>
  <c r="J352" i="96" s="1"/>
  <c r="I351" i="96"/>
  <c r="J351" i="96" s="1"/>
  <c r="I350" i="96"/>
  <c r="J350" i="96" s="1"/>
  <c r="I349" i="96"/>
  <c r="J349" i="96" s="1"/>
  <c r="I348" i="96"/>
  <c r="J348" i="96" s="1"/>
  <c r="I347" i="96"/>
  <c r="J347" i="96" s="1"/>
  <c r="I346" i="96"/>
  <c r="J346" i="96" s="1"/>
  <c r="I345" i="96"/>
  <c r="J345" i="96" s="1"/>
  <c r="I344" i="96"/>
  <c r="J344" i="96" s="1"/>
  <c r="I343" i="96"/>
  <c r="J343" i="96" s="1"/>
  <c r="I342" i="96"/>
  <c r="J342" i="96" s="1"/>
  <c r="I341" i="96"/>
  <c r="J341" i="96" s="1"/>
  <c r="I340" i="96"/>
  <c r="J340" i="96" s="1"/>
  <c r="I339" i="96"/>
  <c r="J339" i="96" s="1"/>
  <c r="I338" i="96"/>
  <c r="J338" i="96" s="1"/>
  <c r="I337" i="96"/>
  <c r="J337" i="96" s="1"/>
  <c r="I336" i="96"/>
  <c r="J336" i="96" s="1"/>
  <c r="I335" i="96"/>
  <c r="J335" i="96" s="1"/>
  <c r="I334" i="96"/>
  <c r="J334" i="96" s="1"/>
  <c r="I333" i="96"/>
  <c r="J333" i="96" s="1"/>
  <c r="I332" i="96"/>
  <c r="J332" i="96" s="1"/>
  <c r="I331" i="96"/>
  <c r="J331" i="96" s="1"/>
  <c r="I330" i="96"/>
  <c r="J330" i="96" s="1"/>
  <c r="I329" i="96"/>
  <c r="J329" i="96" s="1"/>
  <c r="I328" i="96"/>
  <c r="J328" i="96" s="1"/>
  <c r="I327" i="96"/>
  <c r="J327" i="96" s="1"/>
  <c r="I326" i="96"/>
  <c r="J326" i="96" s="1"/>
  <c r="I325" i="96"/>
  <c r="J325" i="96" s="1"/>
  <c r="I324" i="96"/>
  <c r="J324" i="96" s="1"/>
  <c r="I323" i="96"/>
  <c r="J323" i="96" s="1"/>
  <c r="I322" i="96"/>
  <c r="J322" i="96" s="1"/>
  <c r="I321" i="96"/>
  <c r="J321" i="96" s="1"/>
  <c r="I320" i="96"/>
  <c r="J320" i="96" s="1"/>
  <c r="I319" i="96"/>
  <c r="J319" i="96" s="1"/>
  <c r="I318" i="96"/>
  <c r="J318" i="96" s="1"/>
  <c r="I317" i="96"/>
  <c r="J317" i="96" s="1"/>
  <c r="I316" i="96"/>
  <c r="J316" i="96" s="1"/>
  <c r="I315" i="96"/>
  <c r="J315" i="96" s="1"/>
  <c r="I314" i="96"/>
  <c r="J314" i="96" s="1"/>
  <c r="I313" i="96"/>
  <c r="J313" i="96" s="1"/>
  <c r="I312" i="96"/>
  <c r="J312" i="96" s="1"/>
  <c r="I311" i="96"/>
  <c r="J311" i="96" s="1"/>
  <c r="I310" i="96"/>
  <c r="J310" i="96" s="1"/>
  <c r="I309" i="96"/>
  <c r="J309" i="96" s="1"/>
  <c r="I308" i="96"/>
  <c r="J308" i="96" s="1"/>
  <c r="I307" i="96"/>
  <c r="J307" i="96" s="1"/>
  <c r="I306" i="96"/>
  <c r="J306" i="96" s="1"/>
  <c r="I305" i="96"/>
  <c r="J305" i="96" s="1"/>
  <c r="I304" i="96"/>
  <c r="J304" i="96" s="1"/>
  <c r="I303" i="96"/>
  <c r="J303" i="96" s="1"/>
  <c r="I302" i="96"/>
  <c r="J302" i="96" s="1"/>
  <c r="I301" i="96"/>
  <c r="J301" i="96" s="1"/>
  <c r="I300" i="96"/>
  <c r="J300" i="96" s="1"/>
  <c r="I299" i="96"/>
  <c r="J299" i="96" s="1"/>
  <c r="I298" i="96"/>
  <c r="J298" i="96" s="1"/>
  <c r="I297" i="96"/>
  <c r="J297" i="96" s="1"/>
  <c r="I296" i="96"/>
  <c r="J296" i="96" s="1"/>
  <c r="I295" i="96"/>
  <c r="J295" i="96" s="1"/>
  <c r="I294" i="96"/>
  <c r="J294" i="96" s="1"/>
  <c r="I293" i="96"/>
  <c r="J293" i="96" s="1"/>
  <c r="I292" i="96"/>
  <c r="J292" i="96" s="1"/>
  <c r="I291" i="96"/>
  <c r="J291" i="96" s="1"/>
  <c r="I290" i="96"/>
  <c r="J290" i="96" s="1"/>
  <c r="I289" i="96"/>
  <c r="J289" i="96" s="1"/>
  <c r="I288" i="96"/>
  <c r="J288" i="96" s="1"/>
  <c r="I287" i="96"/>
  <c r="J287" i="96" s="1"/>
  <c r="I286" i="96"/>
  <c r="J286" i="96" s="1"/>
  <c r="I285" i="96"/>
  <c r="J285" i="96" s="1"/>
  <c r="I284" i="96"/>
  <c r="J284" i="96" s="1"/>
  <c r="I283" i="96"/>
  <c r="J283" i="96" s="1"/>
  <c r="I282" i="96"/>
  <c r="J282" i="96" s="1"/>
  <c r="I281" i="96"/>
  <c r="J281" i="96" s="1"/>
  <c r="I280" i="96"/>
  <c r="J280" i="96" s="1"/>
  <c r="I279" i="96"/>
  <c r="J279" i="96" s="1"/>
  <c r="I278" i="96"/>
  <c r="J278" i="96" s="1"/>
  <c r="I277" i="96"/>
  <c r="J277" i="96" s="1"/>
  <c r="I276" i="96"/>
  <c r="J276" i="96" s="1"/>
  <c r="I275" i="96"/>
  <c r="J275" i="96" s="1"/>
  <c r="I274" i="96"/>
  <c r="J274" i="96" s="1"/>
  <c r="I273" i="96"/>
  <c r="J273" i="96" s="1"/>
  <c r="I272" i="96"/>
  <c r="J272" i="96" s="1"/>
  <c r="I271" i="96"/>
  <c r="J271" i="96" s="1"/>
  <c r="I270" i="96"/>
  <c r="J270" i="96" s="1"/>
  <c r="I269" i="96"/>
  <c r="J269" i="96" s="1"/>
  <c r="I268" i="96"/>
  <c r="J268" i="96" s="1"/>
  <c r="I267" i="96"/>
  <c r="J267" i="96" s="1"/>
  <c r="I266" i="96"/>
  <c r="J266" i="96" s="1"/>
  <c r="I265" i="96"/>
  <c r="J265" i="96" s="1"/>
  <c r="I264" i="96"/>
  <c r="J264" i="96" s="1"/>
  <c r="I263" i="96"/>
  <c r="J263" i="96" s="1"/>
  <c r="I262" i="96"/>
  <c r="J262" i="96" s="1"/>
  <c r="I261" i="96"/>
  <c r="J261" i="96" s="1"/>
  <c r="I260" i="96"/>
  <c r="J260" i="96" s="1"/>
  <c r="I259" i="96"/>
  <c r="J259" i="96" s="1"/>
  <c r="I258" i="96"/>
  <c r="J258" i="96" s="1"/>
  <c r="I257" i="96"/>
  <c r="J257" i="96" s="1"/>
  <c r="I256" i="96"/>
  <c r="J256" i="96" s="1"/>
  <c r="I255" i="96"/>
  <c r="J255" i="96" s="1"/>
  <c r="I254" i="96"/>
  <c r="J254" i="96" s="1"/>
  <c r="I253" i="96"/>
  <c r="J253" i="96" s="1"/>
  <c r="I252" i="96"/>
  <c r="J252" i="96" s="1"/>
  <c r="I251" i="96"/>
  <c r="J251" i="96" s="1"/>
  <c r="I250" i="96"/>
  <c r="J250" i="96" s="1"/>
  <c r="I249" i="96"/>
  <c r="J249" i="96" s="1"/>
  <c r="I248" i="96"/>
  <c r="J248" i="96" s="1"/>
  <c r="I247" i="96"/>
  <c r="J247" i="96" s="1"/>
  <c r="I246" i="96"/>
  <c r="J246" i="96" s="1"/>
  <c r="I245" i="96"/>
  <c r="J245" i="96" s="1"/>
  <c r="I244" i="96"/>
  <c r="J244" i="96" s="1"/>
  <c r="I243" i="96"/>
  <c r="J243" i="96" s="1"/>
  <c r="I242" i="96"/>
  <c r="J242" i="96" s="1"/>
  <c r="I241" i="96"/>
  <c r="J241" i="96" s="1"/>
  <c r="I240" i="96"/>
  <c r="J240" i="96" s="1"/>
  <c r="I239" i="96"/>
  <c r="J239" i="96" s="1"/>
  <c r="I238" i="96"/>
  <c r="J238" i="96" s="1"/>
  <c r="I237" i="96"/>
  <c r="J237" i="96" s="1"/>
  <c r="I236" i="96"/>
  <c r="J236" i="96" s="1"/>
  <c r="I235" i="96"/>
  <c r="J235" i="96" s="1"/>
  <c r="I234" i="96"/>
  <c r="J234" i="96" s="1"/>
  <c r="I233" i="96"/>
  <c r="J233" i="96" s="1"/>
  <c r="I232" i="96"/>
  <c r="J232" i="96" s="1"/>
  <c r="I231" i="96"/>
  <c r="J231" i="96" s="1"/>
  <c r="I230" i="96"/>
  <c r="J230" i="96" s="1"/>
  <c r="I229" i="96"/>
  <c r="J229" i="96" s="1"/>
  <c r="I228" i="96"/>
  <c r="J228" i="96" s="1"/>
  <c r="I227" i="96"/>
  <c r="J227" i="96" s="1"/>
  <c r="I226" i="96"/>
  <c r="J226" i="96" s="1"/>
  <c r="I225" i="96"/>
  <c r="J225" i="96" s="1"/>
  <c r="I224" i="96"/>
  <c r="J224" i="96" s="1"/>
  <c r="I223" i="96"/>
  <c r="J223" i="96" s="1"/>
  <c r="I222" i="96"/>
  <c r="J222" i="96" s="1"/>
  <c r="I221" i="96"/>
  <c r="J221" i="96" s="1"/>
  <c r="I220" i="96"/>
  <c r="J220" i="96" s="1"/>
  <c r="I219" i="96"/>
  <c r="J219" i="96" s="1"/>
  <c r="I218" i="96"/>
  <c r="J218" i="96" s="1"/>
  <c r="I217" i="96"/>
  <c r="J217" i="96" s="1"/>
  <c r="I216" i="96"/>
  <c r="J216" i="96" s="1"/>
  <c r="I215" i="96"/>
  <c r="J215" i="96" s="1"/>
  <c r="I214" i="96"/>
  <c r="J214" i="96" s="1"/>
  <c r="I213" i="96"/>
  <c r="J213" i="96" s="1"/>
  <c r="I212" i="96"/>
  <c r="J212" i="96" s="1"/>
  <c r="I211" i="96"/>
  <c r="J211" i="96" s="1"/>
  <c r="I210" i="96"/>
  <c r="J210" i="96" s="1"/>
  <c r="I209" i="96"/>
  <c r="J209" i="96" s="1"/>
  <c r="I208" i="96"/>
  <c r="J208" i="96" s="1"/>
  <c r="I207" i="96"/>
  <c r="J207" i="96" s="1"/>
  <c r="I206" i="96"/>
  <c r="J206" i="96" s="1"/>
  <c r="I205" i="96"/>
  <c r="J205" i="96" s="1"/>
  <c r="I204" i="96"/>
  <c r="J204" i="96" s="1"/>
  <c r="I203" i="96"/>
  <c r="J203" i="96" s="1"/>
  <c r="I202" i="96"/>
  <c r="J202" i="96" s="1"/>
  <c r="I201" i="96"/>
  <c r="J201" i="96" s="1"/>
  <c r="I200" i="96"/>
  <c r="J200" i="96" s="1"/>
  <c r="I199" i="96"/>
  <c r="J199" i="96" s="1"/>
  <c r="I198" i="96"/>
  <c r="J198" i="96" s="1"/>
  <c r="I197" i="96"/>
  <c r="J197" i="96" s="1"/>
  <c r="I196" i="96"/>
  <c r="J196" i="96" s="1"/>
  <c r="I195" i="96"/>
  <c r="J195" i="96" s="1"/>
  <c r="I194" i="96"/>
  <c r="J194" i="96" s="1"/>
  <c r="I193" i="96"/>
  <c r="J193" i="96" s="1"/>
  <c r="I192" i="96"/>
  <c r="J192" i="96" s="1"/>
  <c r="I191" i="96"/>
  <c r="J191" i="96" s="1"/>
  <c r="I190" i="96"/>
  <c r="J190" i="96" s="1"/>
  <c r="I189" i="96"/>
  <c r="J189" i="96" s="1"/>
  <c r="I188" i="96"/>
  <c r="J188" i="96" s="1"/>
  <c r="I187" i="96"/>
  <c r="J187" i="96" s="1"/>
  <c r="I186" i="96"/>
  <c r="J186" i="96" s="1"/>
  <c r="I185" i="96"/>
  <c r="J185" i="96" s="1"/>
  <c r="I184" i="96"/>
  <c r="J184" i="96" s="1"/>
  <c r="I183" i="96"/>
  <c r="J183" i="96" s="1"/>
  <c r="I182" i="96"/>
  <c r="J182" i="96" s="1"/>
  <c r="I181" i="96"/>
  <c r="J181" i="96" s="1"/>
  <c r="I180" i="96"/>
  <c r="J180" i="96" s="1"/>
  <c r="I179" i="96"/>
  <c r="J179" i="96" s="1"/>
  <c r="I178" i="96"/>
  <c r="J178" i="96" s="1"/>
  <c r="I177" i="96"/>
  <c r="J177" i="96" s="1"/>
  <c r="I176" i="96"/>
  <c r="J176" i="96" s="1"/>
  <c r="I175" i="96"/>
  <c r="J175" i="96" s="1"/>
  <c r="I174" i="96"/>
  <c r="J174" i="96" s="1"/>
  <c r="I173" i="96"/>
  <c r="J173" i="96" s="1"/>
  <c r="I172" i="96"/>
  <c r="J172" i="96" s="1"/>
  <c r="I171" i="96"/>
  <c r="J171" i="96" s="1"/>
  <c r="I170" i="96"/>
  <c r="J170" i="96" s="1"/>
  <c r="I169" i="96"/>
  <c r="J169" i="96" s="1"/>
  <c r="I168" i="96"/>
  <c r="J168" i="96" s="1"/>
  <c r="I167" i="96"/>
  <c r="J167" i="96" s="1"/>
  <c r="I166" i="96"/>
  <c r="J166" i="96" s="1"/>
  <c r="I165" i="96"/>
  <c r="J165" i="96" s="1"/>
  <c r="I164" i="96"/>
  <c r="J164" i="96" s="1"/>
  <c r="I163" i="96"/>
  <c r="J163" i="96" s="1"/>
  <c r="I162" i="96"/>
  <c r="J162" i="96" s="1"/>
  <c r="I161" i="96"/>
  <c r="J161" i="96" s="1"/>
  <c r="I160" i="96"/>
  <c r="J160" i="96" s="1"/>
  <c r="I159" i="96"/>
  <c r="J159" i="96" s="1"/>
  <c r="I158" i="96"/>
  <c r="J158" i="96" s="1"/>
  <c r="I157" i="96"/>
  <c r="J157" i="96" s="1"/>
  <c r="I156" i="96"/>
  <c r="J156" i="96" s="1"/>
  <c r="I155" i="96"/>
  <c r="J155" i="96" s="1"/>
  <c r="I154" i="96"/>
  <c r="J154" i="96" s="1"/>
  <c r="I153" i="96"/>
  <c r="J153" i="96" s="1"/>
  <c r="I152" i="96"/>
  <c r="J152" i="96" s="1"/>
  <c r="I151" i="96"/>
  <c r="J151" i="96" s="1"/>
  <c r="I150" i="96"/>
  <c r="J150" i="96" s="1"/>
  <c r="I149" i="96"/>
  <c r="J149" i="96" s="1"/>
  <c r="I148" i="96"/>
  <c r="J148" i="96" s="1"/>
  <c r="I147" i="96"/>
  <c r="J147" i="96" s="1"/>
  <c r="I146" i="96"/>
  <c r="J146" i="96" s="1"/>
  <c r="I145" i="96"/>
  <c r="J145" i="96" s="1"/>
  <c r="I144" i="96"/>
  <c r="J144" i="96" s="1"/>
  <c r="I143" i="96"/>
  <c r="J143" i="96" s="1"/>
  <c r="I142" i="96"/>
  <c r="J142" i="96" s="1"/>
  <c r="I141" i="96"/>
  <c r="J141" i="96" s="1"/>
  <c r="I140" i="96"/>
  <c r="J140" i="96" s="1"/>
  <c r="I139" i="96"/>
  <c r="J139" i="96" s="1"/>
  <c r="I138" i="96"/>
  <c r="J138" i="96" s="1"/>
  <c r="I137" i="96"/>
  <c r="J137" i="96" s="1"/>
  <c r="I136" i="96"/>
  <c r="J136" i="96" s="1"/>
  <c r="I135" i="96"/>
  <c r="J135" i="96" s="1"/>
  <c r="I134" i="96"/>
  <c r="J134" i="96" s="1"/>
  <c r="I133" i="96"/>
  <c r="J133" i="96" s="1"/>
  <c r="I132" i="96"/>
  <c r="J132" i="96" s="1"/>
  <c r="I131" i="96"/>
  <c r="J131" i="96" s="1"/>
  <c r="I130" i="96"/>
  <c r="J130" i="96" s="1"/>
  <c r="I129" i="96"/>
  <c r="J129" i="96" s="1"/>
  <c r="I128" i="96"/>
  <c r="J128" i="96" s="1"/>
  <c r="I127" i="96"/>
  <c r="J127" i="96" s="1"/>
  <c r="I126" i="96"/>
  <c r="J126" i="96" s="1"/>
  <c r="I125" i="96"/>
  <c r="J125" i="96" s="1"/>
  <c r="I124" i="96"/>
  <c r="J124" i="96" s="1"/>
  <c r="I123" i="96"/>
  <c r="J123" i="96" s="1"/>
  <c r="I122" i="96"/>
  <c r="J122" i="96" s="1"/>
  <c r="I121" i="96"/>
  <c r="J121" i="96" s="1"/>
  <c r="I120" i="96"/>
  <c r="J120" i="96" s="1"/>
  <c r="I119" i="96"/>
  <c r="J119" i="96" s="1"/>
  <c r="I118" i="96"/>
  <c r="J118" i="96" s="1"/>
  <c r="I117" i="96"/>
  <c r="J117" i="96" s="1"/>
  <c r="I116" i="96"/>
  <c r="J116" i="96" s="1"/>
  <c r="I115" i="96"/>
  <c r="J115" i="96" s="1"/>
  <c r="I114" i="96"/>
  <c r="J114" i="96" s="1"/>
  <c r="I113" i="96"/>
  <c r="J113" i="96" s="1"/>
  <c r="I112" i="96"/>
  <c r="J112" i="96" s="1"/>
  <c r="I111" i="96"/>
  <c r="J111" i="96" s="1"/>
  <c r="I110" i="96"/>
  <c r="J110" i="96" s="1"/>
  <c r="I109" i="96"/>
  <c r="J109" i="96" s="1"/>
  <c r="I108" i="96"/>
  <c r="J108" i="96" s="1"/>
  <c r="I107" i="96"/>
  <c r="J107" i="96" s="1"/>
  <c r="I106" i="96"/>
  <c r="J106" i="96" s="1"/>
  <c r="I105" i="96"/>
  <c r="J105" i="96" s="1"/>
  <c r="I104" i="96"/>
  <c r="J104" i="96" s="1"/>
  <c r="I103" i="96"/>
  <c r="J103" i="96" s="1"/>
  <c r="I102" i="96"/>
  <c r="J102" i="96" s="1"/>
  <c r="I101" i="96"/>
  <c r="J101" i="96" s="1"/>
  <c r="I100" i="96"/>
  <c r="J100" i="96" s="1"/>
  <c r="I99" i="96"/>
  <c r="J99" i="96" s="1"/>
  <c r="I98" i="96"/>
  <c r="J98" i="96" s="1"/>
  <c r="I97" i="96"/>
  <c r="J97" i="96" s="1"/>
  <c r="I96" i="96"/>
  <c r="J96" i="96" s="1"/>
  <c r="I95" i="96"/>
  <c r="J95" i="96" s="1"/>
  <c r="I94" i="96"/>
  <c r="J94" i="96" s="1"/>
  <c r="I93" i="96"/>
  <c r="J93" i="96" s="1"/>
  <c r="I92" i="96"/>
  <c r="J92" i="96" s="1"/>
  <c r="I91" i="96"/>
  <c r="J91" i="96" s="1"/>
  <c r="I90" i="96"/>
  <c r="J90" i="96" s="1"/>
  <c r="I89" i="96"/>
  <c r="J89" i="96" s="1"/>
  <c r="I88" i="96"/>
  <c r="J88" i="96" s="1"/>
  <c r="I87" i="96"/>
  <c r="J87" i="96" s="1"/>
  <c r="I86" i="96"/>
  <c r="J86" i="96" s="1"/>
  <c r="I85" i="96"/>
  <c r="J85" i="96" s="1"/>
  <c r="I84" i="96"/>
  <c r="J84" i="96" s="1"/>
  <c r="I83" i="96"/>
  <c r="J83" i="96" s="1"/>
  <c r="I82" i="96"/>
  <c r="J82" i="96" s="1"/>
  <c r="I81" i="96"/>
  <c r="J81" i="96" s="1"/>
  <c r="I80" i="96"/>
  <c r="J80" i="96" s="1"/>
  <c r="I79" i="96"/>
  <c r="J79" i="96" s="1"/>
  <c r="I78" i="96"/>
  <c r="J78" i="96" s="1"/>
  <c r="I77" i="96"/>
  <c r="J77" i="96" s="1"/>
  <c r="I76" i="96"/>
  <c r="J76" i="96" s="1"/>
  <c r="I75" i="96"/>
  <c r="J75" i="96" s="1"/>
  <c r="I74" i="96"/>
  <c r="J74" i="96" s="1"/>
  <c r="I73" i="96"/>
  <c r="J73" i="96" s="1"/>
  <c r="I72" i="96"/>
  <c r="J72" i="96" s="1"/>
  <c r="I71" i="96"/>
  <c r="J71" i="96" s="1"/>
  <c r="I70" i="96"/>
  <c r="J70" i="96" s="1"/>
  <c r="I69" i="96"/>
  <c r="J69" i="96" s="1"/>
  <c r="I68" i="96"/>
  <c r="J68" i="96" s="1"/>
  <c r="I67" i="96"/>
  <c r="J67" i="96" s="1"/>
  <c r="I66" i="96"/>
  <c r="J66" i="96" s="1"/>
  <c r="I65" i="96"/>
  <c r="J65" i="96" s="1"/>
  <c r="I64" i="96"/>
  <c r="J64" i="96" s="1"/>
  <c r="I63" i="96"/>
  <c r="J63" i="96" s="1"/>
  <c r="I62" i="96"/>
  <c r="J62" i="96" s="1"/>
  <c r="I61" i="96"/>
  <c r="J61" i="96" s="1"/>
  <c r="I60" i="96"/>
  <c r="J60" i="96" s="1"/>
  <c r="I59" i="96"/>
  <c r="J59" i="96" s="1"/>
  <c r="I58" i="96"/>
  <c r="J58" i="96" s="1"/>
  <c r="I57" i="96"/>
  <c r="J57" i="96" s="1"/>
  <c r="I56" i="96"/>
  <c r="J56" i="96" s="1"/>
  <c r="I55" i="96"/>
  <c r="J55" i="96" s="1"/>
  <c r="I54" i="96"/>
  <c r="J54" i="96" s="1"/>
  <c r="I53" i="96"/>
  <c r="J53" i="96" s="1"/>
  <c r="I52" i="96"/>
  <c r="J52" i="96" s="1"/>
  <c r="I51" i="96"/>
  <c r="J51" i="96" s="1"/>
  <c r="I50" i="96"/>
  <c r="J50" i="96" s="1"/>
  <c r="I49" i="96"/>
  <c r="J49" i="96" s="1"/>
  <c r="I48" i="96"/>
  <c r="J48" i="96" s="1"/>
  <c r="I47" i="96"/>
  <c r="J47" i="96" s="1"/>
  <c r="I46" i="96"/>
  <c r="J46" i="96" s="1"/>
  <c r="I45" i="96"/>
  <c r="J45" i="96" s="1"/>
  <c r="I44" i="96"/>
  <c r="J44" i="96" s="1"/>
  <c r="I43" i="96"/>
  <c r="J43" i="96" s="1"/>
  <c r="I42" i="96"/>
  <c r="J42" i="96" s="1"/>
  <c r="I41" i="96"/>
  <c r="J41" i="96" s="1"/>
  <c r="I40" i="96"/>
  <c r="J40" i="96" s="1"/>
  <c r="I39" i="96"/>
  <c r="J39" i="96" s="1"/>
  <c r="I38" i="96"/>
  <c r="J38" i="96" s="1"/>
  <c r="I37" i="96"/>
  <c r="J37" i="96" s="1"/>
  <c r="I36" i="96"/>
  <c r="J36" i="96" s="1"/>
  <c r="I35" i="96"/>
  <c r="J35" i="96" s="1"/>
  <c r="I34" i="96"/>
  <c r="J34" i="96" s="1"/>
  <c r="I33" i="96"/>
  <c r="J33" i="96" s="1"/>
  <c r="I32" i="96"/>
  <c r="J32" i="96" s="1"/>
  <c r="I31" i="96"/>
  <c r="J31" i="96" s="1"/>
  <c r="I30" i="96"/>
  <c r="J30" i="96" s="1"/>
  <c r="I29" i="96"/>
  <c r="J29" i="96" s="1"/>
  <c r="I28" i="96"/>
  <c r="J28" i="96" s="1"/>
  <c r="I27" i="96"/>
  <c r="J27" i="96" s="1"/>
  <c r="I26" i="96"/>
  <c r="J26" i="96" s="1"/>
  <c r="I25" i="96"/>
  <c r="J25" i="96" s="1"/>
  <c r="I24" i="96"/>
  <c r="J24" i="96" s="1"/>
  <c r="I23" i="96"/>
  <c r="J23" i="96" s="1"/>
  <c r="I22" i="96"/>
  <c r="J22" i="96" s="1"/>
  <c r="I21" i="96"/>
  <c r="J21" i="96" s="1"/>
  <c r="I20" i="96"/>
  <c r="J20" i="96" s="1"/>
  <c r="I19" i="96"/>
  <c r="J19" i="96" s="1"/>
  <c r="I18" i="96"/>
  <c r="J18" i="96" s="1"/>
  <c r="I17" i="96"/>
  <c r="J17" i="96" s="1"/>
  <c r="I16" i="96"/>
  <c r="J16" i="96" s="1"/>
  <c r="I15" i="96"/>
  <c r="J15" i="96" s="1"/>
  <c r="I14" i="96"/>
  <c r="J14" i="96" s="1"/>
  <c r="I13" i="96"/>
  <c r="J13" i="96" s="1"/>
  <c r="I12" i="96"/>
  <c r="J12" i="96" s="1"/>
  <c r="I11" i="96"/>
  <c r="J11" i="96" s="1"/>
  <c r="I10" i="96"/>
  <c r="J10" i="96" s="1"/>
  <c r="I9" i="96"/>
  <c r="J9" i="96" s="1"/>
  <c r="I8" i="96"/>
  <c r="J8" i="96" s="1"/>
  <c r="I7" i="96"/>
  <c r="J7" i="96" s="1"/>
  <c r="I6" i="96"/>
  <c r="J6" i="96" s="1"/>
  <c r="I5" i="96"/>
  <c r="J5" i="96" s="1"/>
  <c r="I4" i="96"/>
  <c r="J4" i="96" s="1"/>
  <c r="I3" i="96"/>
  <c r="J3" i="96" s="1"/>
  <c r="J1439" i="96" l="1"/>
  <c r="H6" i="59"/>
  <c r="J1447" i="96"/>
  <c r="H14" i="59"/>
  <c r="J1455" i="96"/>
  <c r="H22" i="59"/>
  <c r="J1463" i="96"/>
  <c r="H30" i="59"/>
  <c r="J1471" i="96"/>
  <c r="H38" i="59"/>
  <c r="J1479" i="96"/>
  <c r="H46" i="59"/>
  <c r="J1487" i="96"/>
  <c r="H53" i="59"/>
  <c r="J1495" i="96"/>
  <c r="H61" i="59"/>
  <c r="J1503" i="96"/>
  <c r="H69" i="59"/>
  <c r="J1511" i="96"/>
  <c r="H77" i="59"/>
  <c r="J1521" i="96"/>
  <c r="H70" i="51"/>
  <c r="J1585" i="96"/>
  <c r="H66" i="51"/>
  <c r="J1961" i="96"/>
  <c r="H88" i="59"/>
  <c r="J88" i="59" s="1"/>
  <c r="G5" i="51"/>
  <c r="H6" i="51"/>
  <c r="H10" i="51" s="1"/>
  <c r="J1445" i="96"/>
  <c r="H12" i="59"/>
  <c r="J1453" i="96"/>
  <c r="H20" i="59"/>
  <c r="J1469" i="96"/>
  <c r="H36" i="59"/>
  <c r="J1493" i="96"/>
  <c r="H59" i="59"/>
  <c r="J1518" i="96"/>
  <c r="H84" i="59"/>
  <c r="J1440" i="96"/>
  <c r="H7" i="59"/>
  <c r="J1448" i="96"/>
  <c r="H15" i="59"/>
  <c r="J1456" i="96"/>
  <c r="H23" i="59"/>
  <c r="J1464" i="96"/>
  <c r="H31" i="59"/>
  <c r="J1472" i="96"/>
  <c r="H39" i="59"/>
  <c r="J1480" i="96"/>
  <c r="H47" i="59"/>
  <c r="J1488" i="96"/>
  <c r="H54" i="59"/>
  <c r="J1496" i="96"/>
  <c r="H62" i="59"/>
  <c r="J1504" i="96"/>
  <c r="H70" i="59"/>
  <c r="J1512" i="96"/>
  <c r="H78" i="59"/>
  <c r="J1626" i="96"/>
  <c r="H69" i="51"/>
  <c r="J1970" i="96"/>
  <c r="H89" i="59"/>
  <c r="J89" i="59" s="1"/>
  <c r="J934" i="96"/>
  <c r="I925" i="96"/>
  <c r="J925" i="96" s="1"/>
  <c r="J1461" i="96"/>
  <c r="H28" i="59"/>
  <c r="J1514" i="96"/>
  <c r="H80" i="59"/>
  <c r="J1501" i="96"/>
  <c r="H67" i="59"/>
  <c r="J1509" i="96"/>
  <c r="H75" i="59"/>
  <c r="J1441" i="96"/>
  <c r="H8" i="59"/>
  <c r="J1449" i="96"/>
  <c r="H16" i="59"/>
  <c r="J1457" i="96"/>
  <c r="H24" i="59"/>
  <c r="J1465" i="96"/>
  <c r="H32" i="59"/>
  <c r="J1473" i="96"/>
  <c r="H40" i="59"/>
  <c r="J1481" i="96"/>
  <c r="H48" i="59"/>
  <c r="J1489" i="96"/>
  <c r="H55" i="59"/>
  <c r="J1497" i="96"/>
  <c r="H63" i="59"/>
  <c r="J1505" i="96"/>
  <c r="H71" i="59"/>
  <c r="J1513" i="96"/>
  <c r="H79" i="59"/>
  <c r="J1971" i="96"/>
  <c r="H90" i="59"/>
  <c r="J90" i="59" s="1"/>
  <c r="J1951" i="96"/>
  <c r="H71" i="51"/>
  <c r="J1462" i="96"/>
  <c r="H29" i="59"/>
  <c r="J1470" i="96"/>
  <c r="H37" i="59"/>
  <c r="J1494" i="96"/>
  <c r="H60" i="59"/>
  <c r="J1519" i="96"/>
  <c r="H85" i="59"/>
  <c r="J1442" i="96"/>
  <c r="H9" i="59"/>
  <c r="J1450" i="96"/>
  <c r="H17" i="59"/>
  <c r="J1458" i="96"/>
  <c r="H25" i="59"/>
  <c r="J1466" i="96"/>
  <c r="H33" i="59"/>
  <c r="J1474" i="96"/>
  <c r="H41" i="59"/>
  <c r="J1482" i="96"/>
  <c r="H49" i="59"/>
  <c r="J1490" i="96"/>
  <c r="H56" i="59"/>
  <c r="J1498" i="96"/>
  <c r="H64" i="59"/>
  <c r="J1506" i="96"/>
  <c r="H72" i="59"/>
  <c r="J1515" i="96"/>
  <c r="H81" i="59"/>
  <c r="J1956" i="96"/>
  <c r="H63" i="51"/>
  <c r="J1446" i="96"/>
  <c r="H13" i="59"/>
  <c r="J1486" i="96"/>
  <c r="H52" i="59"/>
  <c r="J1502" i="96"/>
  <c r="H68" i="59"/>
  <c r="J1443" i="96"/>
  <c r="H10" i="59"/>
  <c r="J1451" i="96"/>
  <c r="H18" i="59"/>
  <c r="J1459" i="96"/>
  <c r="H26" i="59"/>
  <c r="J1467" i="96"/>
  <c r="H34" i="59"/>
  <c r="J1475" i="96"/>
  <c r="H42" i="59"/>
  <c r="J1483" i="96"/>
  <c r="H50" i="59"/>
  <c r="J1491" i="96"/>
  <c r="H57" i="59"/>
  <c r="J1499" i="96"/>
  <c r="H65" i="59"/>
  <c r="J1507" i="96"/>
  <c r="H73" i="59"/>
  <c r="J1516" i="96"/>
  <c r="H82" i="59"/>
  <c r="J1957" i="96"/>
  <c r="H72" i="51"/>
  <c r="J1477" i="96"/>
  <c r="H44" i="59"/>
  <c r="J1454" i="96"/>
  <c r="H21" i="59"/>
  <c r="J1478" i="96"/>
  <c r="H45" i="59"/>
  <c r="J1510" i="96"/>
  <c r="H76" i="59"/>
  <c r="J1444" i="96"/>
  <c r="H11" i="59"/>
  <c r="J1452" i="96"/>
  <c r="H19" i="59"/>
  <c r="J1460" i="96"/>
  <c r="H27" i="59"/>
  <c r="J1468" i="96"/>
  <c r="H35" i="59"/>
  <c r="J1476" i="96"/>
  <c r="H43" i="59"/>
  <c r="J1485" i="96"/>
  <c r="H51" i="59"/>
  <c r="J1492" i="96"/>
  <c r="H58" i="59"/>
  <c r="J1500" i="96"/>
  <c r="H66" i="59"/>
  <c r="J1508" i="96"/>
  <c r="H74" i="59"/>
  <c r="J1517" i="96"/>
  <c r="H83" i="59"/>
  <c r="J1926" i="96"/>
  <c r="H87" i="59"/>
  <c r="J87" i="59" s="1"/>
  <c r="K87" i="59" s="1"/>
  <c r="C21" i="56"/>
  <c r="D21" i="56" s="1"/>
  <c r="E21" i="56" s="1"/>
  <c r="F21" i="56" s="1"/>
  <c r="G21" i="56" s="1"/>
  <c r="H21" i="56" s="1"/>
  <c r="J1968" i="96"/>
  <c r="J1578" i="96"/>
  <c r="J1658" i="96"/>
  <c r="G2" i="51"/>
  <c r="G80" i="51" s="1"/>
  <c r="G89" i="51"/>
  <c r="I1484" i="96"/>
  <c r="J1484" i="96" s="1"/>
  <c r="G60" i="51"/>
  <c r="I1438" i="96"/>
  <c r="G18" i="51"/>
  <c r="G87" i="51"/>
  <c r="G23" i="51"/>
  <c r="G81" i="51" s="1"/>
  <c r="G78" i="51"/>
  <c r="D20" i="56"/>
  <c r="H64" i="51" l="1"/>
  <c r="W90" i="59"/>
  <c r="AI90" i="59" s="1"/>
  <c r="AU90" i="59" s="1"/>
  <c r="BG90" i="59" s="1"/>
  <c r="W89" i="59"/>
  <c r="AI89" i="59" s="1"/>
  <c r="AU89" i="59" s="1"/>
  <c r="BG89" i="59" s="1"/>
  <c r="W88" i="59"/>
  <c r="AI88" i="59" s="1"/>
  <c r="AU88" i="59" s="1"/>
  <c r="BG88" i="59" s="1"/>
  <c r="L87" i="59"/>
  <c r="W87" i="59"/>
  <c r="AI87" i="59" s="1"/>
  <c r="AU87" i="59" s="1"/>
  <c r="BG87" i="59" s="1"/>
  <c r="J1438" i="96"/>
  <c r="G10" i="51"/>
  <c r="G77" i="51" s="1"/>
  <c r="I1437" i="96"/>
  <c r="E20" i="56"/>
  <c r="M87" i="59" l="1"/>
  <c r="X87" i="59"/>
  <c r="AJ87" i="59" s="1"/>
  <c r="AV87" i="59" s="1"/>
  <c r="BH87" i="59" s="1"/>
  <c r="X88" i="59"/>
  <c r="AJ88" i="59" s="1"/>
  <c r="AV88" i="59" s="1"/>
  <c r="BH88" i="59" s="1"/>
  <c r="X89" i="59"/>
  <c r="AJ89" i="59" s="1"/>
  <c r="AV89" i="59" s="1"/>
  <c r="BH89" i="59" s="1"/>
  <c r="X90" i="59"/>
  <c r="AJ90" i="59" s="1"/>
  <c r="AV90" i="59" s="1"/>
  <c r="BH90" i="59" s="1"/>
  <c r="G91" i="51"/>
  <c r="G24" i="51"/>
  <c r="G79" i="51"/>
  <c r="G82" i="51"/>
  <c r="I1064" i="96"/>
  <c r="I1065" i="96" s="1"/>
  <c r="J1065" i="96" s="1"/>
  <c r="J1437" i="96"/>
  <c r="G88" i="51"/>
  <c r="G73" i="51"/>
  <c r="G74" i="51" s="1"/>
  <c r="F20" i="56"/>
  <c r="Y89" i="59" l="1"/>
  <c r="AK89" i="59" s="1"/>
  <c r="AW89" i="59" s="1"/>
  <c r="BI89" i="59" s="1"/>
  <c r="Y88" i="59"/>
  <c r="AK88" i="59" s="1"/>
  <c r="AW88" i="59" s="1"/>
  <c r="BI88" i="59" s="1"/>
  <c r="Y87" i="59"/>
  <c r="AK87" i="59" s="1"/>
  <c r="AW87" i="59" s="1"/>
  <c r="BI87" i="59" s="1"/>
  <c r="N87" i="59"/>
  <c r="Y90" i="59"/>
  <c r="AK90" i="59" s="1"/>
  <c r="AW90" i="59" s="1"/>
  <c r="BI90" i="59" s="1"/>
  <c r="G75" i="51"/>
  <c r="G86" i="51"/>
  <c r="I1033" i="96"/>
  <c r="J1033" i="96" s="1"/>
  <c r="J1064" i="96"/>
  <c r="G20" i="56"/>
  <c r="Z90" i="59" l="1"/>
  <c r="AL90" i="59" s="1"/>
  <c r="AX90" i="59" s="1"/>
  <c r="BJ90" i="59" s="1"/>
  <c r="Z87" i="59"/>
  <c r="AL87" i="59" s="1"/>
  <c r="AX87" i="59" s="1"/>
  <c r="BJ87" i="59" s="1"/>
  <c r="O87" i="59"/>
  <c r="Z88" i="59"/>
  <c r="AL88" i="59" s="1"/>
  <c r="AX88" i="59" s="1"/>
  <c r="BJ88" i="59" s="1"/>
  <c r="Z89" i="59"/>
  <c r="AL89" i="59" s="1"/>
  <c r="AX89" i="59" s="1"/>
  <c r="BJ89" i="59" s="1"/>
  <c r="H20" i="56"/>
  <c r="AA87" i="59" l="1"/>
  <c r="AM87" i="59" s="1"/>
  <c r="AY87" i="59" s="1"/>
  <c r="BK87" i="59" s="1"/>
  <c r="P87" i="59"/>
  <c r="AA88" i="59"/>
  <c r="AM88" i="59" s="1"/>
  <c r="AY88" i="59" s="1"/>
  <c r="BK88" i="59" s="1"/>
  <c r="AA90" i="59"/>
  <c r="AM90" i="59" s="1"/>
  <c r="AY90" i="59" s="1"/>
  <c r="BK90" i="59" s="1"/>
  <c r="AA89" i="59"/>
  <c r="AM89" i="59" s="1"/>
  <c r="AY89" i="59" s="1"/>
  <c r="BK89" i="59" s="1"/>
  <c r="AB89" i="59" l="1"/>
  <c r="AN89" i="59" s="1"/>
  <c r="AZ89" i="59" s="1"/>
  <c r="BL89" i="59" s="1"/>
  <c r="AB88" i="59"/>
  <c r="AN88" i="59" s="1"/>
  <c r="AZ88" i="59" s="1"/>
  <c r="BL88" i="59" s="1"/>
  <c r="Q87" i="59"/>
  <c r="AB87" i="59"/>
  <c r="AN87" i="59" s="1"/>
  <c r="AZ87" i="59" s="1"/>
  <c r="BL87" i="59" s="1"/>
  <c r="AB90" i="59"/>
  <c r="AN90" i="59" s="1"/>
  <c r="AZ90" i="59" s="1"/>
  <c r="BL90" i="59" s="1"/>
  <c r="AC90" i="59" l="1"/>
  <c r="AO90" i="59" s="1"/>
  <c r="BA90" i="59" s="1"/>
  <c r="BM90" i="59" s="1"/>
  <c r="AC87" i="59"/>
  <c r="AO87" i="59" s="1"/>
  <c r="BA87" i="59" s="1"/>
  <c r="BM87" i="59" s="1"/>
  <c r="R87" i="59"/>
  <c r="AC88" i="59"/>
  <c r="AO88" i="59" s="1"/>
  <c r="BA88" i="59" s="1"/>
  <c r="BM88" i="59" s="1"/>
  <c r="AC89" i="59"/>
  <c r="AO89" i="59" s="1"/>
  <c r="BA89" i="59" s="1"/>
  <c r="BM89" i="59" s="1"/>
  <c r="B59" i="51"/>
  <c r="AD88" i="59" l="1"/>
  <c r="AP88" i="59" s="1"/>
  <c r="BB88" i="59" s="1"/>
  <c r="BN88" i="59" s="1"/>
  <c r="AD87" i="59"/>
  <c r="AP87" i="59" s="1"/>
  <c r="BB87" i="59" s="1"/>
  <c r="BN87" i="59" s="1"/>
  <c r="S87" i="59"/>
  <c r="AD90" i="59"/>
  <c r="AP90" i="59" s="1"/>
  <c r="BB90" i="59" s="1"/>
  <c r="BN90" i="59" s="1"/>
  <c r="AD89" i="59"/>
  <c r="AP89" i="59" s="1"/>
  <c r="BB89" i="59" s="1"/>
  <c r="BN89" i="59" s="1"/>
  <c r="AE89" i="59" l="1"/>
  <c r="AQ89" i="59" s="1"/>
  <c r="BC89" i="59" s="1"/>
  <c r="BO89" i="59" s="1"/>
  <c r="T87" i="59"/>
  <c r="AE87" i="59"/>
  <c r="AQ87" i="59" s="1"/>
  <c r="BC87" i="59" s="1"/>
  <c r="BO87" i="59" s="1"/>
  <c r="AE88" i="59"/>
  <c r="AQ88" i="59" s="1"/>
  <c r="BC88" i="59" s="1"/>
  <c r="BO88" i="59" s="1"/>
  <c r="AE90" i="59"/>
  <c r="AQ90" i="59" s="1"/>
  <c r="BC90" i="59" s="1"/>
  <c r="BO90" i="59" s="1"/>
  <c r="G49" i="56"/>
  <c r="H90" i="51"/>
  <c r="AF90" i="59" l="1"/>
  <c r="AR90" i="59" s="1"/>
  <c r="BD90" i="59" s="1"/>
  <c r="BP90" i="59" s="1"/>
  <c r="AF88" i="59"/>
  <c r="AR88" i="59" s="1"/>
  <c r="BD88" i="59" s="1"/>
  <c r="BP88" i="59" s="1"/>
  <c r="AF87" i="59"/>
  <c r="AR87" i="59" s="1"/>
  <c r="BD87" i="59" s="1"/>
  <c r="BP87" i="59" s="1"/>
  <c r="U87" i="59"/>
  <c r="AF89" i="59"/>
  <c r="AR89" i="59" s="1"/>
  <c r="BD89" i="59" s="1"/>
  <c r="BP89" i="59" s="1"/>
  <c r="C59" i="51"/>
  <c r="V87" i="59" l="1"/>
  <c r="AG87" i="59"/>
  <c r="AS87" i="59" s="1"/>
  <c r="BE87" i="59" s="1"/>
  <c r="BQ87" i="59" s="1"/>
  <c r="AG89" i="59"/>
  <c r="AS89" i="59" s="1"/>
  <c r="BE89" i="59" s="1"/>
  <c r="BQ89" i="59" s="1"/>
  <c r="AG88" i="59"/>
  <c r="AS88" i="59" s="1"/>
  <c r="BE88" i="59" s="1"/>
  <c r="BQ88" i="59" s="1"/>
  <c r="AG90" i="59"/>
  <c r="AS90" i="59" s="1"/>
  <c r="BE90" i="59" s="1"/>
  <c r="BQ90" i="59" s="1"/>
  <c r="B76" i="51"/>
  <c r="B61" i="51"/>
  <c r="B88" i="51" s="1"/>
  <c r="B58" i="51"/>
  <c r="B57" i="51"/>
  <c r="B56" i="51"/>
  <c r="B22" i="51"/>
  <c r="B20" i="51"/>
  <c r="B19" i="51"/>
  <c r="B16" i="51"/>
  <c r="B15" i="51"/>
  <c r="B14" i="51"/>
  <c r="B11" i="51"/>
  <c r="B8" i="51"/>
  <c r="B7" i="51"/>
  <c r="B6" i="51"/>
  <c r="B4" i="51"/>
  <c r="B3" i="51"/>
  <c r="C76" i="51"/>
  <c r="C61" i="51"/>
  <c r="C58" i="51"/>
  <c r="C57" i="51"/>
  <c r="C56" i="51"/>
  <c r="C22" i="51"/>
  <c r="C20" i="51"/>
  <c r="C19" i="51"/>
  <c r="C16" i="51"/>
  <c r="C15" i="51"/>
  <c r="C14" i="51"/>
  <c r="C11" i="51"/>
  <c r="C8" i="51"/>
  <c r="C7" i="51"/>
  <c r="C6" i="51"/>
  <c r="C5" i="51" s="1"/>
  <c r="C4" i="51"/>
  <c r="C3" i="51"/>
  <c r="D76" i="51"/>
  <c r="D61" i="51"/>
  <c r="D59" i="51"/>
  <c r="D58" i="51"/>
  <c r="D57" i="51"/>
  <c r="D56" i="51"/>
  <c r="D22" i="51"/>
  <c r="D20" i="51"/>
  <c r="D19" i="51"/>
  <c r="D16" i="51"/>
  <c r="D15" i="51"/>
  <c r="D14" i="51"/>
  <c r="D11" i="51"/>
  <c r="D8" i="51"/>
  <c r="D7" i="51"/>
  <c r="D6" i="51"/>
  <c r="D5" i="51" s="1"/>
  <c r="D4" i="51"/>
  <c r="D3" i="51"/>
  <c r="M72" i="51"/>
  <c r="L72" i="51"/>
  <c r="K72" i="51"/>
  <c r="J72" i="51"/>
  <c r="I72" i="51"/>
  <c r="B69" i="35"/>
  <c r="B66" i="35"/>
  <c r="B63" i="35"/>
  <c r="M21" i="51"/>
  <c r="L21" i="51"/>
  <c r="K21" i="51"/>
  <c r="J21" i="51"/>
  <c r="I21" i="51"/>
  <c r="I1" i="51"/>
  <c r="J1" i="51" s="1"/>
  <c r="K1" i="51" s="1"/>
  <c r="L1" i="51" s="1"/>
  <c r="L56" i="51" s="1"/>
  <c r="I90" i="59" l="1"/>
  <c r="AH90" i="59"/>
  <c r="AT90" i="59" s="1"/>
  <c r="BF90" i="59" s="1"/>
  <c r="BR90" i="59" s="1"/>
  <c r="I88" i="59"/>
  <c r="AH88" i="59"/>
  <c r="AT88" i="59" s="1"/>
  <c r="BF88" i="59" s="1"/>
  <c r="BR88" i="59" s="1"/>
  <c r="I89" i="59"/>
  <c r="AH89" i="59"/>
  <c r="AT89" i="59" s="1"/>
  <c r="BF89" i="59" s="1"/>
  <c r="BR89" i="59" s="1"/>
  <c r="I87" i="59"/>
  <c r="AH87" i="59"/>
  <c r="AT87" i="59" s="1"/>
  <c r="BF87" i="59" s="1"/>
  <c r="BR87" i="59" s="1"/>
  <c r="D93" i="51"/>
  <c r="D89" i="51"/>
  <c r="C89" i="51"/>
  <c r="B93" i="51"/>
  <c r="C93" i="51"/>
  <c r="C60" i="51"/>
  <c r="B60" i="51"/>
  <c r="D84" i="51"/>
  <c r="D60" i="51"/>
  <c r="D85" i="51"/>
  <c r="C84" i="51"/>
  <c r="B2" i="51"/>
  <c r="D26" i="51"/>
  <c r="B87" i="51"/>
  <c r="D2" i="51"/>
  <c r="D10" i="51" s="1"/>
  <c r="D82" i="51" s="1"/>
  <c r="C88" i="51"/>
  <c r="D83" i="51"/>
  <c r="D88" i="51"/>
  <c r="B18" i="51"/>
  <c r="C18" i="51"/>
  <c r="B23" i="51"/>
  <c r="B81" i="51" s="1"/>
  <c r="B73" i="51"/>
  <c r="B74" i="51" s="1"/>
  <c r="B75" i="51" s="1"/>
  <c r="C83" i="51"/>
  <c r="B5" i="51"/>
  <c r="D23" i="51"/>
  <c r="D81" i="51" s="1"/>
  <c r="C2" i="51"/>
  <c r="C80" i="51" s="1"/>
  <c r="C78" i="51"/>
  <c r="C23" i="51"/>
  <c r="C81" i="51" s="1"/>
  <c r="C73" i="51"/>
  <c r="C74" i="51" s="1"/>
  <c r="C87" i="51"/>
  <c r="D73" i="51"/>
  <c r="D74" i="51" s="1"/>
  <c r="D75" i="51" s="1"/>
  <c r="D18" i="51"/>
  <c r="D78" i="51"/>
  <c r="D87" i="51"/>
  <c r="I56" i="51"/>
  <c r="J56" i="51"/>
  <c r="K56" i="51"/>
  <c r="C86" i="51" l="1"/>
  <c r="C75" i="51"/>
  <c r="D90" i="51"/>
  <c r="C90" i="51"/>
  <c r="B80" i="51"/>
  <c r="C85" i="51"/>
  <c r="C26" i="51"/>
  <c r="D80" i="51"/>
  <c r="B10" i="51"/>
  <c r="B77" i="51" s="1"/>
  <c r="C10" i="51"/>
  <c r="C82" i="51" s="1"/>
  <c r="B86" i="51"/>
  <c r="B78" i="51"/>
  <c r="D91" i="51"/>
  <c r="D24" i="51"/>
  <c r="D86" i="51"/>
  <c r="D79" i="51"/>
  <c r="D77" i="51"/>
  <c r="H69" i="56"/>
  <c r="I69" i="56"/>
  <c r="J69" i="56"/>
  <c r="K69" i="56"/>
  <c r="L69" i="56"/>
  <c r="M69" i="56"/>
  <c r="C11" i="30"/>
  <c r="B91" i="51" l="1"/>
  <c r="B79" i="51"/>
  <c r="B82" i="51"/>
  <c r="B24" i="51"/>
  <c r="C24" i="51"/>
  <c r="C91" i="51"/>
  <c r="C77" i="51"/>
  <c r="C79" i="51"/>
  <c r="F50" i="56" l="1"/>
  <c r="G50" i="56" s="1"/>
  <c r="F51" i="56" l="1"/>
  <c r="G51" i="56" s="1"/>
  <c r="F52" i="56" l="1"/>
  <c r="G52" i="56" s="1"/>
  <c r="C9" i="56"/>
  <c r="F8" i="56"/>
  <c r="G8" i="56" s="1"/>
  <c r="H8" i="56" s="1"/>
  <c r="H9" i="56" s="1"/>
  <c r="D2" i="28"/>
  <c r="E2" i="28" s="1"/>
  <c r="F2" i="28" s="1"/>
  <c r="G2" i="28" s="1"/>
  <c r="H2" i="28" s="1"/>
  <c r="I2" i="28" s="1"/>
  <c r="K2" i="28" s="1"/>
  <c r="L2" i="28" s="1"/>
  <c r="C70" i="56"/>
  <c r="D70" i="56" s="1"/>
  <c r="E70" i="56" s="1"/>
  <c r="F70" i="56" s="1"/>
  <c r="G70" i="56" s="1"/>
  <c r="H70" i="56" s="1"/>
  <c r="I70" i="56" s="1"/>
  <c r="J70" i="56" s="1"/>
  <c r="K70" i="56" s="1"/>
  <c r="L70" i="56" s="1"/>
  <c r="M70" i="56" s="1"/>
  <c r="G69" i="56"/>
  <c r="F69" i="56"/>
  <c r="E69" i="56"/>
  <c r="D69" i="56"/>
  <c r="C69" i="56"/>
  <c r="B69" i="56"/>
  <c r="F61" i="51"/>
  <c r="F59" i="51"/>
  <c r="F58" i="51"/>
  <c r="F57" i="51"/>
  <c r="B70" i="35"/>
  <c r="B71" i="35"/>
  <c r="B67" i="35"/>
  <c r="B73" i="35"/>
  <c r="B68" i="35"/>
  <c r="B65" i="35"/>
  <c r="B64" i="35"/>
  <c r="B13" i="59"/>
  <c r="A13" i="59"/>
  <c r="B12" i="59"/>
  <c r="A12" i="59"/>
  <c r="B11" i="59"/>
  <c r="A11" i="59"/>
  <c r="B10" i="59"/>
  <c r="A10" i="59"/>
  <c r="B9" i="59"/>
  <c r="A9" i="59"/>
  <c r="B8" i="59"/>
  <c r="A8" i="59"/>
  <c r="B7" i="59"/>
  <c r="A7" i="59"/>
  <c r="B6" i="59"/>
  <c r="A6" i="59"/>
  <c r="B46" i="59"/>
  <c r="A46" i="59"/>
  <c r="B45" i="59"/>
  <c r="A45" i="59"/>
  <c r="B44" i="59"/>
  <c r="A44" i="59"/>
  <c r="B43" i="59"/>
  <c r="A43" i="59"/>
  <c r="B42" i="59"/>
  <c r="A42" i="59"/>
  <c r="B41" i="59"/>
  <c r="A41" i="59"/>
  <c r="J40" i="59"/>
  <c r="B40" i="59"/>
  <c r="A40" i="59"/>
  <c r="B39" i="59"/>
  <c r="A39" i="59"/>
  <c r="J38" i="59"/>
  <c r="B38" i="59"/>
  <c r="A38" i="59"/>
  <c r="B37" i="59"/>
  <c r="A37" i="59"/>
  <c r="B36" i="59"/>
  <c r="A36" i="59"/>
  <c r="J35" i="59"/>
  <c r="B35" i="59"/>
  <c r="A35" i="59"/>
  <c r="B34" i="59"/>
  <c r="A34" i="59"/>
  <c r="J33" i="59"/>
  <c r="B33" i="59"/>
  <c r="A33" i="59"/>
  <c r="J32" i="59"/>
  <c r="B32" i="59"/>
  <c r="A32" i="59"/>
  <c r="J31" i="59"/>
  <c r="B31" i="59"/>
  <c r="A31" i="59"/>
  <c r="J30" i="59"/>
  <c r="B30" i="59"/>
  <c r="A30" i="59"/>
  <c r="J29" i="59"/>
  <c r="B29" i="59"/>
  <c r="A29" i="59"/>
  <c r="J28" i="59"/>
  <c r="B28" i="59"/>
  <c r="A28" i="59"/>
  <c r="B27" i="59"/>
  <c r="A27" i="59"/>
  <c r="J26" i="59"/>
  <c r="B26" i="59"/>
  <c r="A26" i="59"/>
  <c r="B25" i="59"/>
  <c r="A25" i="59"/>
  <c r="B24" i="59"/>
  <c r="A24" i="59"/>
  <c r="B23" i="59"/>
  <c r="A23" i="59"/>
  <c r="B22" i="59"/>
  <c r="A22" i="59"/>
  <c r="J21" i="59"/>
  <c r="B21" i="59"/>
  <c r="A21" i="59"/>
  <c r="B20" i="59"/>
  <c r="A20" i="59"/>
  <c r="B19" i="59"/>
  <c r="A19" i="59"/>
  <c r="J18" i="59"/>
  <c r="B18" i="59"/>
  <c r="A18" i="59"/>
  <c r="J17" i="59"/>
  <c r="B17" i="59"/>
  <c r="A17" i="59"/>
  <c r="J16" i="59"/>
  <c r="B16" i="59"/>
  <c r="A16" i="59"/>
  <c r="J15" i="59"/>
  <c r="B15" i="59"/>
  <c r="A15" i="59"/>
  <c r="J14" i="59"/>
  <c r="B14" i="59"/>
  <c r="A14" i="59"/>
  <c r="B50" i="59"/>
  <c r="A50" i="59"/>
  <c r="B49" i="59"/>
  <c r="A49" i="59"/>
  <c r="B48" i="59"/>
  <c r="A48" i="59"/>
  <c r="B47" i="59"/>
  <c r="A47" i="59"/>
  <c r="J86" i="59"/>
  <c r="J84" i="59"/>
  <c r="J83" i="59"/>
  <c r="J52" i="59"/>
  <c r="J78" i="59"/>
  <c r="J76" i="59"/>
  <c r="J74" i="59"/>
  <c r="J73" i="59"/>
  <c r="J71" i="59"/>
  <c r="J70" i="59"/>
  <c r="J69" i="59"/>
  <c r="J68" i="59"/>
  <c r="J66" i="59"/>
  <c r="J65" i="59"/>
  <c r="J64" i="59"/>
  <c r="J62" i="59"/>
  <c r="J61" i="59"/>
  <c r="J60" i="59"/>
  <c r="J56" i="59"/>
  <c r="J55" i="59"/>
  <c r="J53" i="59"/>
  <c r="J51" i="59"/>
  <c r="H5" i="59"/>
  <c r="G5" i="59"/>
  <c r="F5" i="59"/>
  <c r="E5" i="59"/>
  <c r="D5" i="59"/>
  <c r="B54" i="59"/>
  <c r="B86" i="59"/>
  <c r="B85" i="59"/>
  <c r="B84" i="59"/>
  <c r="B83" i="59"/>
  <c r="B82" i="59"/>
  <c r="B52" i="59"/>
  <c r="B81" i="59"/>
  <c r="B80" i="59"/>
  <c r="B79" i="59"/>
  <c r="B78" i="59"/>
  <c r="B77" i="59"/>
  <c r="B76" i="59"/>
  <c r="B75" i="59"/>
  <c r="B74" i="59"/>
  <c r="B73" i="59"/>
  <c r="B72" i="59"/>
  <c r="B71" i="59"/>
  <c r="B70" i="59"/>
  <c r="B69" i="59"/>
  <c r="B68" i="59"/>
  <c r="B67" i="59"/>
  <c r="B66" i="59"/>
  <c r="B65" i="59"/>
  <c r="B64" i="59"/>
  <c r="B63" i="59"/>
  <c r="B62" i="59"/>
  <c r="B61" i="59"/>
  <c r="B60" i="59"/>
  <c r="B59" i="59"/>
  <c r="B58" i="59"/>
  <c r="B57" i="59"/>
  <c r="B56" i="59"/>
  <c r="B55" i="59"/>
  <c r="B53" i="59"/>
  <c r="B51" i="59"/>
  <c r="A82" i="59"/>
  <c r="A83" i="59"/>
  <c r="A84" i="59"/>
  <c r="A85" i="59"/>
  <c r="A86" i="59"/>
  <c r="A54" i="59"/>
  <c r="A53" i="59"/>
  <c r="A55" i="59"/>
  <c r="A56" i="59"/>
  <c r="A57" i="59"/>
  <c r="A58" i="59"/>
  <c r="A59" i="59"/>
  <c r="A60" i="59"/>
  <c r="A61" i="59"/>
  <c r="A62" i="59"/>
  <c r="A63" i="59"/>
  <c r="A64" i="59"/>
  <c r="A65" i="59"/>
  <c r="A66" i="59"/>
  <c r="A67" i="59"/>
  <c r="A68" i="59"/>
  <c r="A69" i="59"/>
  <c r="A70" i="59"/>
  <c r="A71" i="59"/>
  <c r="A72" i="59"/>
  <c r="A73" i="59"/>
  <c r="A74" i="59"/>
  <c r="A75" i="59"/>
  <c r="A76" i="59"/>
  <c r="A77" i="59"/>
  <c r="A78" i="59"/>
  <c r="A79" i="59"/>
  <c r="A80" i="59"/>
  <c r="A81" i="59"/>
  <c r="A52" i="59"/>
  <c r="A51" i="59"/>
  <c r="B50" i="56"/>
  <c r="F60" i="51" l="1"/>
  <c r="F53" i="56"/>
  <c r="G53" i="56" s="1"/>
  <c r="D9" i="56"/>
  <c r="E9" i="56"/>
  <c r="F9" i="56"/>
  <c r="G9" i="56"/>
  <c r="B72" i="35"/>
  <c r="B51" i="56"/>
  <c r="F88" i="51"/>
  <c r="E88" i="51"/>
  <c r="D92" i="59"/>
  <c r="D93" i="59" s="1"/>
  <c r="E92" i="59"/>
  <c r="E93" i="59" s="1"/>
  <c r="F92" i="59"/>
  <c r="F93" i="59" s="1"/>
  <c r="H92" i="59"/>
  <c r="H93" i="59" s="1"/>
  <c r="G92" i="59"/>
  <c r="G93" i="59" s="1"/>
  <c r="C68" i="35" l="1"/>
  <c r="F54" i="56"/>
  <c r="G54" i="56" s="1"/>
  <c r="L72" i="59"/>
  <c r="M72" i="59" s="1"/>
  <c r="N72" i="59" s="1"/>
  <c r="O72" i="59" s="1"/>
  <c r="P72" i="59" s="1"/>
  <c r="Q72" i="59" s="1"/>
  <c r="R72" i="59" s="1"/>
  <c r="B52" i="56"/>
  <c r="B56" i="34"/>
  <c r="C56" i="34" s="1"/>
  <c r="D56" i="34" s="1"/>
  <c r="E56" i="34" s="1"/>
  <c r="F56" i="34" s="1"/>
  <c r="G56" i="34" s="1"/>
  <c r="C16" i="56"/>
  <c r="D16" i="56" s="1"/>
  <c r="D68" i="35" l="1"/>
  <c r="F55" i="56"/>
  <c r="G55" i="56" s="1"/>
  <c r="S72" i="59"/>
  <c r="V72" i="59" s="1"/>
  <c r="B53" i="56"/>
  <c r="H56" i="34"/>
  <c r="I56" i="34" s="1"/>
  <c r="J56" i="34" s="1"/>
  <c r="K56" i="34" s="1"/>
  <c r="L56" i="34" s="1"/>
  <c r="M56" i="34" s="1"/>
  <c r="N56" i="34" s="1"/>
  <c r="O56" i="34" s="1"/>
  <c r="P56" i="34" s="1"/>
  <c r="Q56" i="34" s="1"/>
  <c r="R56" i="34" s="1"/>
  <c r="S56" i="34" s="1"/>
  <c r="E16" i="56"/>
  <c r="T56" i="34"/>
  <c r="U56" i="34" s="1"/>
  <c r="V56" i="34" s="1"/>
  <c r="W56" i="34" s="1"/>
  <c r="X56" i="34" s="1"/>
  <c r="Y56" i="34" s="1"/>
  <c r="Z56" i="34" s="1"/>
  <c r="AA56" i="34" s="1"/>
  <c r="AB56" i="34" s="1"/>
  <c r="AC56" i="34" s="1"/>
  <c r="AD56" i="34" s="1"/>
  <c r="AE56" i="34" s="1"/>
  <c r="F8" i="51"/>
  <c r="E8" i="51"/>
  <c r="E68" i="35" l="1"/>
  <c r="G10" i="56"/>
  <c r="G14" i="56" s="1"/>
  <c r="B54" i="56"/>
  <c r="F16" i="56"/>
  <c r="AF56" i="34"/>
  <c r="AG56" i="34" s="1"/>
  <c r="AH56" i="34" s="1"/>
  <c r="AI56" i="34" s="1"/>
  <c r="AJ56" i="34" s="1"/>
  <c r="AK56" i="34" s="1"/>
  <c r="AL56" i="34" s="1"/>
  <c r="AM56" i="34" s="1"/>
  <c r="AN56" i="34" s="1"/>
  <c r="AO56" i="34" s="1"/>
  <c r="AP56" i="34" s="1"/>
  <c r="AQ56" i="34" s="1"/>
  <c r="F68" i="35" l="1"/>
  <c r="B55" i="56"/>
  <c r="G16" i="56"/>
  <c r="AR56" i="34"/>
  <c r="AS56" i="34" s="1"/>
  <c r="AT56" i="34" s="1"/>
  <c r="AU56" i="34" s="1"/>
  <c r="AV56" i="34" s="1"/>
  <c r="AW56" i="34" s="1"/>
  <c r="AX56" i="34" s="1"/>
  <c r="AY56" i="34" s="1"/>
  <c r="AZ56" i="34" s="1"/>
  <c r="BA56" i="34" s="1"/>
  <c r="BB56" i="34" s="1"/>
  <c r="BC56" i="34" s="1"/>
  <c r="G68" i="35" l="1"/>
  <c r="H16" i="56"/>
  <c r="BD56" i="34"/>
  <c r="BE56" i="34" s="1"/>
  <c r="BF56" i="34" s="1"/>
  <c r="BG56" i="34" s="1"/>
  <c r="BH56" i="34" s="1"/>
  <c r="BI56" i="34" s="1"/>
  <c r="C17" i="56"/>
  <c r="D17" i="56" s="1"/>
  <c r="E17" i="56" s="1"/>
  <c r="F17" i="56" s="1"/>
  <c r="G17" i="56" s="1"/>
  <c r="H17" i="56" s="1"/>
  <c r="H68" i="35" l="1"/>
  <c r="I68" i="35" l="1"/>
  <c r="B55" i="34"/>
  <c r="D7" i="56"/>
  <c r="E7" i="56" s="1"/>
  <c r="F7" i="56" s="1"/>
  <c r="G7" i="56" s="1"/>
  <c r="H7" i="56" s="1"/>
  <c r="B48" i="56"/>
  <c r="J68" i="35" l="1"/>
  <c r="H55" i="34"/>
  <c r="T55" i="34"/>
  <c r="K68" i="35" l="1"/>
  <c r="AF55" i="34"/>
  <c r="L68" i="35" l="1"/>
  <c r="AR55" i="34"/>
  <c r="I86" i="59" l="1"/>
  <c r="M68" i="35"/>
  <c r="BD55" i="34"/>
  <c r="N68" i="35" l="1"/>
  <c r="G38" i="56"/>
  <c r="F38" i="56"/>
  <c r="E38" i="56"/>
  <c r="D38" i="56"/>
  <c r="C38" i="56"/>
  <c r="H27" i="97" l="1"/>
  <c r="G27" i="97"/>
  <c r="F27" i="97"/>
  <c r="E27" i="97"/>
  <c r="D27" i="97"/>
  <c r="H58" i="51" l="1"/>
  <c r="B59" i="35" s="1"/>
  <c r="H59" i="51"/>
  <c r="F20" i="51"/>
  <c r="E20" i="51"/>
  <c r="C9" i="28"/>
  <c r="D9" i="28" s="1"/>
  <c r="E9" i="28" s="1"/>
  <c r="F9" i="28" s="1"/>
  <c r="G9" i="28" s="1"/>
  <c r="B60" i="35" l="1"/>
  <c r="N60" i="35" s="1"/>
  <c r="I59" i="51" s="1"/>
  <c r="H9" i="28"/>
  <c r="I9" i="28" s="1"/>
  <c r="J9" i="28" s="1"/>
  <c r="K9" i="28" s="1"/>
  <c r="L9" i="28" s="1"/>
  <c r="M9" i="28" s="1"/>
  <c r="BJ38" i="35" l="1"/>
  <c r="BI38" i="35"/>
  <c r="BH38" i="35"/>
  <c r="BG38" i="35"/>
  <c r="BF38" i="35"/>
  <c r="BE38" i="35"/>
  <c r="BD38" i="35"/>
  <c r="BC38" i="35"/>
  <c r="BB38" i="35"/>
  <c r="BA38" i="35"/>
  <c r="AZ38" i="35"/>
  <c r="AY38" i="35"/>
  <c r="AX38" i="35"/>
  <c r="AW38" i="35"/>
  <c r="AV38" i="35"/>
  <c r="AU38" i="35"/>
  <c r="AT38" i="35"/>
  <c r="AS38" i="35"/>
  <c r="AR38" i="35"/>
  <c r="AQ38" i="35"/>
  <c r="AP38" i="35"/>
  <c r="AO38" i="35"/>
  <c r="AN38" i="35"/>
  <c r="AM38" i="35"/>
  <c r="L38" i="51" s="1"/>
  <c r="AL38" i="35"/>
  <c r="AK38" i="35"/>
  <c r="AJ38" i="35"/>
  <c r="AI38" i="35"/>
  <c r="AH38" i="35"/>
  <c r="AG38" i="35"/>
  <c r="AF38" i="35"/>
  <c r="AE38" i="35"/>
  <c r="AD38" i="35"/>
  <c r="AC38" i="35"/>
  <c r="AB38" i="35"/>
  <c r="AA38" i="35"/>
  <c r="Z38" i="35"/>
  <c r="Y38" i="35"/>
  <c r="X38" i="35"/>
  <c r="W38" i="35"/>
  <c r="V38" i="35"/>
  <c r="U38" i="35"/>
  <c r="T38" i="35"/>
  <c r="S38" i="35"/>
  <c r="R38" i="35"/>
  <c r="Q38" i="35"/>
  <c r="P38" i="35"/>
  <c r="O38" i="35"/>
  <c r="J38" i="51" s="1"/>
  <c r="N38" i="35"/>
  <c r="M38" i="35"/>
  <c r="L38" i="35"/>
  <c r="K38" i="35"/>
  <c r="J38" i="35"/>
  <c r="I38" i="35"/>
  <c r="H38" i="35"/>
  <c r="G38" i="35"/>
  <c r="F38" i="35"/>
  <c r="E38" i="35"/>
  <c r="D38" i="35"/>
  <c r="C38" i="35"/>
  <c r="H57" i="51"/>
  <c r="F4" i="51"/>
  <c r="E4" i="51"/>
  <c r="F3" i="51"/>
  <c r="E3" i="51"/>
  <c r="M14" i="28"/>
  <c r="L14" i="28"/>
  <c r="K14" i="28"/>
  <c r="J14" i="28"/>
  <c r="I14" i="28"/>
  <c r="H14" i="28"/>
  <c r="G14" i="28"/>
  <c r="F14" i="28"/>
  <c r="E14" i="28"/>
  <c r="D14" i="28"/>
  <c r="C14" i="28"/>
  <c r="H89" i="51" l="1"/>
  <c r="M38" i="51"/>
  <c r="I38" i="51"/>
  <c r="K38" i="51"/>
  <c r="B58" i="35"/>
  <c r="H60" i="51"/>
  <c r="B61" i="35" s="1"/>
  <c r="C61" i="35" s="1"/>
  <c r="F2" i="51"/>
  <c r="E2" i="51"/>
  <c r="C115" i="34" l="1"/>
  <c r="D115" i="34" s="1"/>
  <c r="E115" i="34" s="1"/>
  <c r="F115" i="34" s="1"/>
  <c r="G115" i="34" s="1"/>
  <c r="H115" i="34" s="1"/>
  <c r="I115" i="34" s="1"/>
  <c r="J115" i="34" s="1"/>
  <c r="K115" i="34" s="1"/>
  <c r="L115" i="34" s="1"/>
  <c r="M115" i="34" s="1"/>
  <c r="N115" i="34" s="1"/>
  <c r="O115" i="34" s="1"/>
  <c r="P115" i="34" s="1"/>
  <c r="Q115" i="34" s="1"/>
  <c r="R115" i="34" s="1"/>
  <c r="S115" i="34" s="1"/>
  <c r="T115" i="34" s="1"/>
  <c r="U115" i="34" s="1"/>
  <c r="V115" i="34" s="1"/>
  <c r="W115" i="34" s="1"/>
  <c r="X115" i="34" s="1"/>
  <c r="Y115" i="34" s="1"/>
  <c r="M41" i="34" l="1"/>
  <c r="N39" i="34" s="1"/>
  <c r="O39" i="34" s="1"/>
  <c r="P39" i="34" s="1"/>
  <c r="Q39" i="34" s="1"/>
  <c r="R39" i="34" s="1"/>
  <c r="S39" i="34" s="1"/>
  <c r="T39" i="34" s="1"/>
  <c r="U39" i="34" s="1"/>
  <c r="V39" i="34" s="1"/>
  <c r="W39" i="34" s="1"/>
  <c r="X39" i="34" s="1"/>
  <c r="Y39" i="34" s="1"/>
  <c r="C37" i="35" l="1"/>
  <c r="D6" i="56" l="1"/>
  <c r="E6" i="56" s="1"/>
  <c r="F6" i="56" s="1"/>
  <c r="G6" i="56" s="1"/>
  <c r="H6" i="56" s="1"/>
  <c r="B51" i="34" l="1"/>
  <c r="C51" i="34" s="1"/>
  <c r="D51" i="34" s="1"/>
  <c r="E51" i="34" s="1"/>
  <c r="F51" i="34" s="1"/>
  <c r="G51" i="34" s="1"/>
  <c r="H51" i="34" s="1"/>
  <c r="I51" i="34" s="1"/>
  <c r="J51" i="34" s="1"/>
  <c r="K51" i="34" s="1"/>
  <c r="L51" i="34" s="1"/>
  <c r="M51" i="34" s="1"/>
  <c r="B52" i="34"/>
  <c r="M21" i="28"/>
  <c r="L21" i="28"/>
  <c r="K21" i="28"/>
  <c r="J21" i="28"/>
  <c r="I21" i="28"/>
  <c r="H21" i="28"/>
  <c r="G21" i="28"/>
  <c r="F21" i="28"/>
  <c r="E21" i="28"/>
  <c r="D21" i="28"/>
  <c r="C21" i="28"/>
  <c r="B21" i="28"/>
  <c r="M20" i="28"/>
  <c r="L20" i="28"/>
  <c r="K20" i="28"/>
  <c r="J20" i="28"/>
  <c r="I20" i="28"/>
  <c r="H20" i="28"/>
  <c r="G20" i="28"/>
  <c r="F20" i="28"/>
  <c r="E20" i="28"/>
  <c r="D20" i="28"/>
  <c r="C20" i="28"/>
  <c r="B20" i="28"/>
  <c r="M19" i="28"/>
  <c r="L19" i="28"/>
  <c r="K19" i="28"/>
  <c r="J19" i="28"/>
  <c r="I19" i="28"/>
  <c r="H19" i="28"/>
  <c r="G19" i="28"/>
  <c r="F19" i="28"/>
  <c r="E19" i="28"/>
  <c r="D19" i="28"/>
  <c r="C19" i="28"/>
  <c r="B19" i="28"/>
  <c r="M18" i="28"/>
  <c r="L18" i="28"/>
  <c r="K18" i="28"/>
  <c r="J18" i="28"/>
  <c r="I18" i="28"/>
  <c r="H18" i="28"/>
  <c r="G18" i="28"/>
  <c r="F18" i="28"/>
  <c r="E18" i="28"/>
  <c r="D18" i="28"/>
  <c r="C18" i="28"/>
  <c r="B18" i="28"/>
  <c r="M17" i="28"/>
  <c r="L17" i="28"/>
  <c r="K17" i="28"/>
  <c r="J17" i="28"/>
  <c r="I17" i="28"/>
  <c r="H17" i="28"/>
  <c r="G17" i="28"/>
  <c r="F17" i="28"/>
  <c r="E17" i="28"/>
  <c r="D17" i="28"/>
  <c r="C17" i="28"/>
  <c r="B17" i="28"/>
  <c r="M15" i="28"/>
  <c r="L15" i="28"/>
  <c r="K15" i="28"/>
  <c r="J15" i="28"/>
  <c r="I15" i="28"/>
  <c r="H15" i="28"/>
  <c r="G15" i="28"/>
  <c r="F15" i="28"/>
  <c r="E15" i="28"/>
  <c r="D15" i="28"/>
  <c r="C15" i="28"/>
  <c r="B15" i="28"/>
  <c r="B14" i="28"/>
  <c r="F15" i="51"/>
  <c r="E15" i="51"/>
  <c r="F16" i="51"/>
  <c r="E16" i="51"/>
  <c r="B85" i="34"/>
  <c r="B86" i="34" s="1"/>
  <c r="F14" i="51"/>
  <c r="E14" i="51"/>
  <c r="F11" i="51"/>
  <c r="E11" i="51"/>
  <c r="F7" i="51"/>
  <c r="E7" i="51"/>
  <c r="F6" i="51"/>
  <c r="E6" i="51"/>
  <c r="F22" i="51"/>
  <c r="E22" i="51"/>
  <c r="F19" i="51"/>
  <c r="E19" i="51"/>
  <c r="E93" i="51" l="1"/>
  <c r="F93" i="51"/>
  <c r="G90" i="51" s="1"/>
  <c r="G83" i="51"/>
  <c r="G84" i="51"/>
  <c r="J6" i="59"/>
  <c r="I21" i="59"/>
  <c r="I32" i="59"/>
  <c r="J36" i="59"/>
  <c r="K36" i="59" s="1"/>
  <c r="L36" i="59" s="1"/>
  <c r="M36" i="59" s="1"/>
  <c r="N36" i="59" s="1"/>
  <c r="O36" i="59" s="1"/>
  <c r="P36" i="59" s="1"/>
  <c r="Q36" i="59" s="1"/>
  <c r="R36" i="59" s="1"/>
  <c r="S36" i="59" s="1"/>
  <c r="T36" i="59" s="1"/>
  <c r="U36" i="59" s="1"/>
  <c r="V36" i="59" s="1"/>
  <c r="I36" i="59" s="1"/>
  <c r="J8" i="59"/>
  <c r="I8" i="59" s="1"/>
  <c r="J24" i="59"/>
  <c r="K24" i="59" s="1"/>
  <c r="L24" i="59" s="1"/>
  <c r="M24" i="59" s="1"/>
  <c r="N24" i="59" s="1"/>
  <c r="O24" i="59" s="1"/>
  <c r="P24" i="59" s="1"/>
  <c r="Q24" i="59" s="1"/>
  <c r="R24" i="59" s="1"/>
  <c r="S24" i="59" s="1"/>
  <c r="T24" i="59" s="1"/>
  <c r="U24" i="59" s="1"/>
  <c r="V24" i="59" s="1"/>
  <c r="I24" i="59" s="1"/>
  <c r="I33" i="59"/>
  <c r="J27" i="59"/>
  <c r="K27" i="59" s="1"/>
  <c r="L27" i="59" s="1"/>
  <c r="M27" i="59" s="1"/>
  <c r="N27" i="59" s="1"/>
  <c r="O27" i="59" s="1"/>
  <c r="P27" i="59" s="1"/>
  <c r="Q27" i="59" s="1"/>
  <c r="R27" i="59" s="1"/>
  <c r="S27" i="59" s="1"/>
  <c r="T27" i="59" s="1"/>
  <c r="U27" i="59" s="1"/>
  <c r="V27" i="59" s="1"/>
  <c r="I27" i="59" s="1"/>
  <c r="J13" i="59"/>
  <c r="K13" i="59" s="1"/>
  <c r="L13" i="59" s="1"/>
  <c r="M13" i="59" s="1"/>
  <c r="N13" i="59" s="1"/>
  <c r="O13" i="59" s="1"/>
  <c r="P13" i="59" s="1"/>
  <c r="Q13" i="59" s="1"/>
  <c r="R13" i="59" s="1"/>
  <c r="S13" i="59" s="1"/>
  <c r="T13" i="59" s="1"/>
  <c r="U13" i="59" s="1"/>
  <c r="V13" i="59" s="1"/>
  <c r="I13" i="59" s="1"/>
  <c r="I26" i="59"/>
  <c r="I35" i="59"/>
  <c r="I14" i="59"/>
  <c r="I15" i="59"/>
  <c r="I28" i="59"/>
  <c r="I38" i="59"/>
  <c r="I31" i="59"/>
  <c r="I16" i="59"/>
  <c r="I29" i="59"/>
  <c r="J19" i="59"/>
  <c r="K19" i="59" s="1"/>
  <c r="L19" i="59" s="1"/>
  <c r="M19" i="59" s="1"/>
  <c r="N19" i="59" s="1"/>
  <c r="O19" i="59" s="1"/>
  <c r="P19" i="59" s="1"/>
  <c r="Q19" i="59" s="1"/>
  <c r="R19" i="59" s="1"/>
  <c r="S19" i="59" s="1"/>
  <c r="T19" i="59" s="1"/>
  <c r="U19" i="59" s="1"/>
  <c r="V19" i="59" s="1"/>
  <c r="I19" i="59" s="1"/>
  <c r="I17" i="59"/>
  <c r="I30" i="59"/>
  <c r="J77" i="59"/>
  <c r="K77" i="59" s="1"/>
  <c r="W77" i="59" s="1"/>
  <c r="W69" i="59"/>
  <c r="W61" i="59"/>
  <c r="J43" i="59"/>
  <c r="K43" i="59" s="1"/>
  <c r="L43" i="59" s="1"/>
  <c r="M43" i="59" s="1"/>
  <c r="N43" i="59" s="1"/>
  <c r="O43" i="59" s="1"/>
  <c r="P43" i="59" s="1"/>
  <c r="Q43" i="59" s="1"/>
  <c r="R43" i="59" s="1"/>
  <c r="S43" i="59" s="1"/>
  <c r="T43" i="59" s="1"/>
  <c r="U43" i="59" s="1"/>
  <c r="V43" i="59" s="1"/>
  <c r="I43" i="59" s="1"/>
  <c r="J23" i="59"/>
  <c r="K23" i="59" s="1"/>
  <c r="L23" i="59" s="1"/>
  <c r="M23" i="59" s="1"/>
  <c r="N23" i="59" s="1"/>
  <c r="O23" i="59" s="1"/>
  <c r="P23" i="59" s="1"/>
  <c r="Q23" i="59" s="1"/>
  <c r="R23" i="59" s="1"/>
  <c r="S23" i="59" s="1"/>
  <c r="T23" i="59" s="1"/>
  <c r="U23" i="59" s="1"/>
  <c r="V23" i="59" s="1"/>
  <c r="I23" i="59" s="1"/>
  <c r="J7" i="59"/>
  <c r="K7" i="59" s="1"/>
  <c r="L7" i="59" s="1"/>
  <c r="M7" i="59" s="1"/>
  <c r="N7" i="59" s="1"/>
  <c r="O7" i="59" s="1"/>
  <c r="P7" i="59" s="1"/>
  <c r="Q7" i="59" s="1"/>
  <c r="R7" i="59" s="1"/>
  <c r="S7" i="59" s="1"/>
  <c r="T7" i="59" s="1"/>
  <c r="U7" i="59" s="1"/>
  <c r="V7" i="59" s="1"/>
  <c r="I7" i="59" s="1"/>
  <c r="W83" i="59"/>
  <c r="AC76" i="59"/>
  <c r="W68" i="59"/>
  <c r="W60" i="59"/>
  <c r="J50" i="59"/>
  <c r="K50" i="59" s="1"/>
  <c r="L50" i="59" s="1"/>
  <c r="M50" i="59" s="1"/>
  <c r="N50" i="59" s="1"/>
  <c r="O50" i="59" s="1"/>
  <c r="P50" i="59" s="1"/>
  <c r="Q50" i="59" s="1"/>
  <c r="R50" i="59" s="1"/>
  <c r="S50" i="59" s="1"/>
  <c r="T50" i="59" s="1"/>
  <c r="U50" i="59" s="1"/>
  <c r="V50" i="59" s="1"/>
  <c r="I50" i="59" s="1"/>
  <c r="J42" i="59"/>
  <c r="K42" i="59" s="1"/>
  <c r="L42" i="59" s="1"/>
  <c r="M42" i="59" s="1"/>
  <c r="N42" i="59" s="1"/>
  <c r="O42" i="59" s="1"/>
  <c r="P42" i="59" s="1"/>
  <c r="Q42" i="59" s="1"/>
  <c r="R42" i="59" s="1"/>
  <c r="S42" i="59" s="1"/>
  <c r="T42" i="59" s="1"/>
  <c r="U42" i="59" s="1"/>
  <c r="V42" i="59" s="1"/>
  <c r="I42" i="59" s="1"/>
  <c r="J22" i="59"/>
  <c r="K22" i="59" s="1"/>
  <c r="L22" i="59" s="1"/>
  <c r="M22" i="59" s="1"/>
  <c r="N22" i="59" s="1"/>
  <c r="O22" i="59" s="1"/>
  <c r="P22" i="59" s="1"/>
  <c r="Q22" i="59" s="1"/>
  <c r="R22" i="59" s="1"/>
  <c r="S22" i="59" s="1"/>
  <c r="T22" i="59" s="1"/>
  <c r="U22" i="59" s="1"/>
  <c r="V22" i="59" s="1"/>
  <c r="I22" i="59" s="1"/>
  <c r="J82" i="59"/>
  <c r="K82" i="59" s="1"/>
  <c r="W82" i="59" s="1"/>
  <c r="J75" i="59"/>
  <c r="K75" i="59" s="1"/>
  <c r="J67" i="59"/>
  <c r="K67" i="59" s="1"/>
  <c r="W67" i="59" s="1"/>
  <c r="J59" i="59"/>
  <c r="K59" i="59" s="1"/>
  <c r="W59" i="59" s="1"/>
  <c r="J49" i="59"/>
  <c r="K49" i="59" s="1"/>
  <c r="L49" i="59" s="1"/>
  <c r="M49" i="59" s="1"/>
  <c r="N49" i="59" s="1"/>
  <c r="O49" i="59" s="1"/>
  <c r="P49" i="59" s="1"/>
  <c r="Q49" i="59" s="1"/>
  <c r="R49" i="59" s="1"/>
  <c r="S49" i="59" s="1"/>
  <c r="T49" i="59" s="1"/>
  <c r="U49" i="59" s="1"/>
  <c r="V49" i="59" s="1"/>
  <c r="I49" i="59" s="1"/>
  <c r="J41" i="59"/>
  <c r="K41" i="59" s="1"/>
  <c r="L41" i="59" s="1"/>
  <c r="M41" i="59" s="1"/>
  <c r="N41" i="59" s="1"/>
  <c r="O41" i="59" s="1"/>
  <c r="P41" i="59" s="1"/>
  <c r="Q41" i="59" s="1"/>
  <c r="R41" i="59" s="1"/>
  <c r="S41" i="59" s="1"/>
  <c r="T41" i="59" s="1"/>
  <c r="U41" i="59" s="1"/>
  <c r="V41" i="59" s="1"/>
  <c r="I41" i="59" s="1"/>
  <c r="J20" i="59"/>
  <c r="K20" i="59" s="1"/>
  <c r="L20" i="59" s="1"/>
  <c r="M20" i="59" s="1"/>
  <c r="N20" i="59" s="1"/>
  <c r="O20" i="59" s="1"/>
  <c r="P20" i="59" s="1"/>
  <c r="Q20" i="59" s="1"/>
  <c r="R20" i="59" s="1"/>
  <c r="S20" i="59" s="1"/>
  <c r="T20" i="59" s="1"/>
  <c r="U20" i="59" s="1"/>
  <c r="V20" i="59" s="1"/>
  <c r="I20" i="59" s="1"/>
  <c r="W52" i="59"/>
  <c r="W74" i="59"/>
  <c r="J58" i="59"/>
  <c r="K58" i="59" s="1"/>
  <c r="W58" i="59" s="1"/>
  <c r="J48" i="59"/>
  <c r="K48" i="59" s="1"/>
  <c r="L48" i="59" s="1"/>
  <c r="M48" i="59" s="1"/>
  <c r="N48" i="59" s="1"/>
  <c r="O48" i="59" s="1"/>
  <c r="P48" i="59" s="1"/>
  <c r="Q48" i="59" s="1"/>
  <c r="R48" i="59" s="1"/>
  <c r="S48" i="59" s="1"/>
  <c r="T48" i="59" s="1"/>
  <c r="U48" i="59" s="1"/>
  <c r="V48" i="59" s="1"/>
  <c r="I48" i="59" s="1"/>
  <c r="I40" i="59"/>
  <c r="I18" i="59"/>
  <c r="J81" i="59"/>
  <c r="K81" i="59" s="1"/>
  <c r="W81" i="59" s="1"/>
  <c r="W73" i="59"/>
  <c r="W65" i="59"/>
  <c r="J57" i="59"/>
  <c r="K57" i="59" s="1"/>
  <c r="W57" i="59" s="1"/>
  <c r="J47" i="59"/>
  <c r="K47" i="59" s="1"/>
  <c r="L47" i="59" s="1"/>
  <c r="M47" i="59" s="1"/>
  <c r="N47" i="59" s="1"/>
  <c r="O47" i="59" s="1"/>
  <c r="P47" i="59" s="1"/>
  <c r="Q47" i="59" s="1"/>
  <c r="R47" i="59" s="1"/>
  <c r="S47" i="59" s="1"/>
  <c r="T47" i="59" s="1"/>
  <c r="U47" i="59" s="1"/>
  <c r="V47" i="59" s="1"/>
  <c r="I47" i="59" s="1"/>
  <c r="J39" i="59"/>
  <c r="K39" i="59" s="1"/>
  <c r="L39" i="59" s="1"/>
  <c r="M39" i="59" s="1"/>
  <c r="N39" i="59" s="1"/>
  <c r="O39" i="59" s="1"/>
  <c r="P39" i="59" s="1"/>
  <c r="Q39" i="59" s="1"/>
  <c r="R39" i="59" s="1"/>
  <c r="S39" i="59" s="1"/>
  <c r="T39" i="59" s="1"/>
  <c r="U39" i="59" s="1"/>
  <c r="V39" i="59" s="1"/>
  <c r="I39" i="59" s="1"/>
  <c r="J12" i="59"/>
  <c r="K12" i="59" s="1"/>
  <c r="L12" i="59" s="1"/>
  <c r="M12" i="59" s="1"/>
  <c r="N12" i="59" s="1"/>
  <c r="O12" i="59" s="1"/>
  <c r="P12" i="59" s="1"/>
  <c r="Q12" i="59" s="1"/>
  <c r="R12" i="59" s="1"/>
  <c r="S12" i="59" s="1"/>
  <c r="T12" i="59" s="1"/>
  <c r="U12" i="59" s="1"/>
  <c r="V12" i="59" s="1"/>
  <c r="I12" i="59" s="1"/>
  <c r="J80" i="59"/>
  <c r="K80" i="59" s="1"/>
  <c r="W80" i="59" s="1"/>
  <c r="J72" i="59"/>
  <c r="T72" i="59" s="1"/>
  <c r="I72" i="59" s="1"/>
  <c r="W64" i="59"/>
  <c r="W56" i="59"/>
  <c r="J46" i="59"/>
  <c r="K46" i="59" s="1"/>
  <c r="L46" i="59" s="1"/>
  <c r="M46" i="59" s="1"/>
  <c r="N46" i="59" s="1"/>
  <c r="O46" i="59" s="1"/>
  <c r="P46" i="59" s="1"/>
  <c r="Q46" i="59" s="1"/>
  <c r="R46" i="59" s="1"/>
  <c r="S46" i="59" s="1"/>
  <c r="T46" i="59" s="1"/>
  <c r="U46" i="59" s="1"/>
  <c r="V46" i="59" s="1"/>
  <c r="I46" i="59" s="1"/>
  <c r="J37" i="59"/>
  <c r="K37" i="59" s="1"/>
  <c r="L37" i="59" s="1"/>
  <c r="M37" i="59" s="1"/>
  <c r="N37" i="59" s="1"/>
  <c r="O37" i="59" s="1"/>
  <c r="P37" i="59" s="1"/>
  <c r="Q37" i="59" s="1"/>
  <c r="R37" i="59" s="1"/>
  <c r="S37" i="59" s="1"/>
  <c r="T37" i="59" s="1"/>
  <c r="U37" i="59" s="1"/>
  <c r="V37" i="59" s="1"/>
  <c r="I37" i="59" s="1"/>
  <c r="J11" i="59"/>
  <c r="K11" i="59" s="1"/>
  <c r="L11" i="59" s="1"/>
  <c r="M11" i="59" s="1"/>
  <c r="N11" i="59" s="1"/>
  <c r="O11" i="59" s="1"/>
  <c r="P11" i="59" s="1"/>
  <c r="Q11" i="59" s="1"/>
  <c r="R11" i="59" s="1"/>
  <c r="S11" i="59" s="1"/>
  <c r="T11" i="59" s="1"/>
  <c r="U11" i="59" s="1"/>
  <c r="V11" i="59" s="1"/>
  <c r="I11" i="59" s="1"/>
  <c r="J54" i="59"/>
  <c r="K54" i="59" s="1"/>
  <c r="W54" i="59" s="1"/>
  <c r="J79" i="59"/>
  <c r="K79" i="59" s="1"/>
  <c r="W79" i="59" s="1"/>
  <c r="W71" i="59"/>
  <c r="J63" i="59"/>
  <c r="K63" i="59" s="1"/>
  <c r="W63" i="59" s="1"/>
  <c r="W55" i="59"/>
  <c r="J45" i="59"/>
  <c r="K45" i="59" s="1"/>
  <c r="L45" i="59" s="1"/>
  <c r="M45" i="59" s="1"/>
  <c r="N45" i="59" s="1"/>
  <c r="O45" i="59" s="1"/>
  <c r="P45" i="59" s="1"/>
  <c r="Q45" i="59" s="1"/>
  <c r="R45" i="59" s="1"/>
  <c r="S45" i="59" s="1"/>
  <c r="T45" i="59" s="1"/>
  <c r="U45" i="59" s="1"/>
  <c r="V45" i="59" s="1"/>
  <c r="I45" i="59" s="1"/>
  <c r="J34" i="59"/>
  <c r="K34" i="59" s="1"/>
  <c r="L34" i="59" s="1"/>
  <c r="M34" i="59" s="1"/>
  <c r="N34" i="59" s="1"/>
  <c r="O34" i="59" s="1"/>
  <c r="P34" i="59" s="1"/>
  <c r="Q34" i="59" s="1"/>
  <c r="R34" i="59" s="1"/>
  <c r="S34" i="59" s="1"/>
  <c r="T34" i="59" s="1"/>
  <c r="U34" i="59" s="1"/>
  <c r="V34" i="59" s="1"/>
  <c r="I34" i="59" s="1"/>
  <c r="J10" i="59"/>
  <c r="K10" i="59" s="1"/>
  <c r="L10" i="59" s="1"/>
  <c r="M10" i="59" s="1"/>
  <c r="N10" i="59" s="1"/>
  <c r="O10" i="59" s="1"/>
  <c r="P10" i="59" s="1"/>
  <c r="Q10" i="59" s="1"/>
  <c r="R10" i="59" s="1"/>
  <c r="S10" i="59" s="1"/>
  <c r="T10" i="59" s="1"/>
  <c r="U10" i="59" s="1"/>
  <c r="V10" i="59" s="1"/>
  <c r="I10" i="59" s="1"/>
  <c r="J85" i="59"/>
  <c r="K85" i="59" s="1"/>
  <c r="W85" i="59" s="1"/>
  <c r="AD70" i="59"/>
  <c r="W62" i="59"/>
  <c r="I53" i="59"/>
  <c r="J44" i="59"/>
  <c r="K44" i="59" s="1"/>
  <c r="L44" i="59" s="1"/>
  <c r="M44" i="59" s="1"/>
  <c r="N44" i="59" s="1"/>
  <c r="O44" i="59" s="1"/>
  <c r="P44" i="59" s="1"/>
  <c r="Q44" i="59" s="1"/>
  <c r="R44" i="59" s="1"/>
  <c r="S44" i="59" s="1"/>
  <c r="T44" i="59" s="1"/>
  <c r="U44" i="59" s="1"/>
  <c r="V44" i="59" s="1"/>
  <c r="I44" i="59" s="1"/>
  <c r="J25" i="59"/>
  <c r="K25" i="59" s="1"/>
  <c r="L25" i="59" s="1"/>
  <c r="M25" i="59" s="1"/>
  <c r="N25" i="59" s="1"/>
  <c r="O25" i="59" s="1"/>
  <c r="P25" i="59" s="1"/>
  <c r="Q25" i="59" s="1"/>
  <c r="R25" i="59" s="1"/>
  <c r="S25" i="59" s="1"/>
  <c r="T25" i="59" s="1"/>
  <c r="U25" i="59" s="1"/>
  <c r="V25" i="59" s="1"/>
  <c r="I25" i="59" s="1"/>
  <c r="J9" i="59"/>
  <c r="K9" i="59" s="1"/>
  <c r="L9" i="59" s="1"/>
  <c r="M9" i="59" s="1"/>
  <c r="N9" i="59" s="1"/>
  <c r="O9" i="59" s="1"/>
  <c r="P9" i="59" s="1"/>
  <c r="Q9" i="59" s="1"/>
  <c r="R9" i="59" s="1"/>
  <c r="S9" i="59" s="1"/>
  <c r="T9" i="59" s="1"/>
  <c r="U9" i="59" s="1"/>
  <c r="V9" i="59" s="1"/>
  <c r="I9" i="59" s="1"/>
  <c r="F84" i="51"/>
  <c r="H84" i="51"/>
  <c r="E84" i="51"/>
  <c r="E83" i="51"/>
  <c r="W53" i="59"/>
  <c r="W44" i="59"/>
  <c r="X46" i="59"/>
  <c r="X24" i="59"/>
  <c r="X28" i="59"/>
  <c r="Y24" i="59"/>
  <c r="Y28" i="59"/>
  <c r="Z28" i="59"/>
  <c r="AA46" i="59"/>
  <c r="AB46" i="59"/>
  <c r="AB45" i="59"/>
  <c r="AA28" i="59"/>
  <c r="AB24" i="59"/>
  <c r="AC45" i="59"/>
  <c r="AC28" i="59"/>
  <c r="AE46" i="59"/>
  <c r="AD28" i="59"/>
  <c r="AE28" i="59"/>
  <c r="AF24" i="59"/>
  <c r="AG45" i="59"/>
  <c r="AG37" i="59"/>
  <c r="AH24" i="59"/>
  <c r="AD72" i="59"/>
  <c r="AB72" i="59"/>
  <c r="W75" i="59"/>
  <c r="AG86" i="59"/>
  <c r="Y68" i="35" s="1"/>
  <c r="AE86" i="59"/>
  <c r="W68" i="35" s="1"/>
  <c r="AC86" i="59"/>
  <c r="U68" i="35" s="1"/>
  <c r="Y86" i="59"/>
  <c r="Q68" i="35" s="1"/>
  <c r="W86" i="59"/>
  <c r="O68" i="35" s="1"/>
  <c r="AC72" i="59"/>
  <c r="X72" i="59"/>
  <c r="AF86" i="59"/>
  <c r="X68" i="35" s="1"/>
  <c r="AH86" i="59"/>
  <c r="Z68" i="35" s="1"/>
  <c r="AH72" i="59"/>
  <c r="X86" i="59"/>
  <c r="P68" i="35" s="1"/>
  <c r="W66" i="59"/>
  <c r="Y72" i="59"/>
  <c r="AB86" i="59"/>
  <c r="T68" i="35" s="1"/>
  <c r="AA72" i="59"/>
  <c r="Z86" i="59"/>
  <c r="R68" i="35" s="1"/>
  <c r="AG72" i="59"/>
  <c r="AD86" i="59"/>
  <c r="V68" i="35" s="1"/>
  <c r="W72" i="59"/>
  <c r="Z72" i="59"/>
  <c r="AE72" i="59"/>
  <c r="AA86" i="59"/>
  <c r="S68" i="35" s="1"/>
  <c r="D67" i="56"/>
  <c r="N51" i="34"/>
  <c r="C52" i="34"/>
  <c r="D52" i="34" s="1"/>
  <c r="E52" i="34" s="1"/>
  <c r="F52" i="34" s="1"/>
  <c r="G52" i="34" s="1"/>
  <c r="H52" i="34" s="1"/>
  <c r="I52" i="34" s="1"/>
  <c r="Z51" i="34"/>
  <c r="N52" i="34"/>
  <c r="E87" i="51"/>
  <c r="F87" i="51"/>
  <c r="F83" i="51"/>
  <c r="H83" i="51"/>
  <c r="H61" i="51"/>
  <c r="H88" i="51" s="1"/>
  <c r="H80" i="51"/>
  <c r="F5" i="51"/>
  <c r="E5" i="51"/>
  <c r="E89" i="51" s="1"/>
  <c r="AB47" i="59" l="1"/>
  <c r="AG24" i="59"/>
  <c r="AG46" i="59"/>
  <c r="AE45" i="59"/>
  <c r="AC46" i="59"/>
  <c r="Z24" i="59"/>
  <c r="Y46" i="59"/>
  <c r="AH44" i="59"/>
  <c r="AD44" i="59"/>
  <c r="AH45" i="59"/>
  <c r="AF44" i="59"/>
  <c r="AC24" i="59"/>
  <c r="AA24" i="59"/>
  <c r="Z45" i="59"/>
  <c r="W24" i="59"/>
  <c r="AF45" i="59"/>
  <c r="AG28" i="59"/>
  <c r="AE24" i="59"/>
  <c r="AD45" i="59"/>
  <c r="AB44" i="59"/>
  <c r="Z46" i="59"/>
  <c r="W28" i="59"/>
  <c r="AH28" i="59"/>
  <c r="AF28" i="59"/>
  <c r="AD24" i="59"/>
  <c r="AB28" i="59"/>
  <c r="AA45" i="59"/>
  <c r="Y45" i="59"/>
  <c r="AE44" i="59"/>
  <c r="X45" i="59"/>
  <c r="X33" i="59"/>
  <c r="F89" i="51"/>
  <c r="H26" i="51"/>
  <c r="Z44" i="59"/>
  <c r="AA44" i="59"/>
  <c r="AG7" i="59"/>
  <c r="X7" i="59"/>
  <c r="AH50" i="59"/>
  <c r="AG50" i="59"/>
  <c r="AH27" i="59"/>
  <c r="AH49" i="59"/>
  <c r="AA48" i="59"/>
  <c r="AH15" i="59"/>
  <c r="Y30" i="59"/>
  <c r="W78" i="59"/>
  <c r="AC30" i="59"/>
  <c r="AE8" i="59"/>
  <c r="AA30" i="59"/>
  <c r="AC8" i="59"/>
  <c r="Z31" i="59"/>
  <c r="Y8" i="59"/>
  <c r="AE30" i="59"/>
  <c r="AC15" i="59"/>
  <c r="X15" i="59"/>
  <c r="W84" i="59"/>
  <c r="AF30" i="59"/>
  <c r="AF8" i="59"/>
  <c r="Y7" i="59"/>
  <c r="AH30" i="59"/>
  <c r="AG30" i="59"/>
  <c r="AE15" i="59"/>
  <c r="AB30" i="59"/>
  <c r="Y15" i="59"/>
  <c r="W15" i="59"/>
  <c r="AF7" i="59"/>
  <c r="AH53" i="59"/>
  <c r="AG15" i="59"/>
  <c r="AA15" i="59"/>
  <c r="AH8" i="59"/>
  <c r="AC7" i="59"/>
  <c r="AE53" i="59"/>
  <c r="AG53" i="59"/>
  <c r="AF15" i="59"/>
  <c r="AB15" i="59"/>
  <c r="Z30" i="59"/>
  <c r="AG8" i="59"/>
  <c r="AA8" i="59"/>
  <c r="AD53" i="59"/>
  <c r="AD30" i="59"/>
  <c r="Z15" i="59"/>
  <c r="AH7" i="59"/>
  <c r="AA7" i="59"/>
  <c r="AC53" i="59"/>
  <c r="X16" i="59"/>
  <c r="AA16" i="59"/>
  <c r="AB40" i="59"/>
  <c r="AD47" i="59"/>
  <c r="X44" i="59"/>
  <c r="W50" i="59"/>
  <c r="AH46" i="59"/>
  <c r="AG44" i="59"/>
  <c r="AF46" i="59"/>
  <c r="AD46" i="59"/>
  <c r="AC44" i="59"/>
  <c r="AE40" i="59"/>
  <c r="Z49" i="59"/>
  <c r="AH38" i="59"/>
  <c r="AC40" i="59"/>
  <c r="AA39" i="59"/>
  <c r="X49" i="59"/>
  <c r="AD18" i="59"/>
  <c r="Y44" i="59"/>
  <c r="W12" i="59"/>
  <c r="AA12" i="59"/>
  <c r="AE7" i="59"/>
  <c r="Y12" i="59"/>
  <c r="AG12" i="59"/>
  <c r="AD7" i="59"/>
  <c r="Z7" i="59"/>
  <c r="Y11" i="59"/>
  <c r="X50" i="59"/>
  <c r="AF20" i="59"/>
  <c r="Y42" i="59"/>
  <c r="Z35" i="59"/>
  <c r="Y26" i="59"/>
  <c r="AF21" i="59"/>
  <c r="AA29" i="59"/>
  <c r="X35" i="59"/>
  <c r="AD50" i="59"/>
  <c r="W49" i="59"/>
  <c r="AG42" i="59"/>
  <c r="AF40" i="59"/>
  <c r="W26" i="59"/>
  <c r="Y13" i="59"/>
  <c r="AD49" i="59"/>
  <c r="AG40" i="59"/>
  <c r="AC32" i="59"/>
  <c r="AB29" i="59"/>
  <c r="Z16" i="59"/>
  <c r="W20" i="59"/>
  <c r="AB12" i="59"/>
  <c r="AE29" i="59"/>
  <c r="AC16" i="59"/>
  <c r="AA26" i="59"/>
  <c r="W18" i="59"/>
  <c r="AA13" i="59"/>
  <c r="AH32" i="59"/>
  <c r="AF42" i="59"/>
  <c r="X26" i="59"/>
  <c r="X43" i="59"/>
  <c r="AH13" i="59"/>
  <c r="AE12" i="59"/>
  <c r="AC49" i="59"/>
  <c r="AH16" i="59"/>
  <c r="AF32" i="59"/>
  <c r="AD16" i="59"/>
  <c r="AC12" i="59"/>
  <c r="AH42" i="59"/>
  <c r="Y40" i="59"/>
  <c r="W43" i="59"/>
  <c r="Z12" i="59"/>
  <c r="AF49" i="59"/>
  <c r="AA50" i="59"/>
  <c r="AH40" i="59"/>
  <c r="AF39" i="59"/>
  <c r="AF29" i="59"/>
  <c r="AE16" i="59"/>
  <c r="AD21" i="59"/>
  <c r="AC18" i="59"/>
  <c r="AB41" i="59"/>
  <c r="AA42" i="59"/>
  <c r="Y16" i="59"/>
  <c r="X40" i="59"/>
  <c r="W16" i="59"/>
  <c r="AH10" i="59"/>
  <c r="AE13" i="59"/>
  <c r="Z13" i="59"/>
  <c r="AC20" i="59"/>
  <c r="AG49" i="59"/>
  <c r="AH43" i="59"/>
  <c r="AG16" i="59"/>
  <c r="AA43" i="59"/>
  <c r="AC13" i="59"/>
  <c r="X12" i="59"/>
  <c r="AE49" i="59"/>
  <c r="AA49" i="59"/>
  <c r="AH21" i="59"/>
  <c r="AG26" i="59"/>
  <c r="AF18" i="59"/>
  <c r="AE21" i="59"/>
  <c r="AD19" i="59"/>
  <c r="AC33" i="59"/>
  <c r="AA40" i="59"/>
  <c r="W40" i="59"/>
  <c r="AG13" i="59"/>
  <c r="AE10" i="59"/>
  <c r="AC11" i="59"/>
  <c r="X13" i="59"/>
  <c r="Y53" i="59"/>
  <c r="Y20" i="59"/>
  <c r="X42" i="59"/>
  <c r="AG41" i="59"/>
  <c r="AG35" i="59"/>
  <c r="AE18" i="59"/>
  <c r="AD29" i="59"/>
  <c r="AB21" i="59"/>
  <c r="AA21" i="59"/>
  <c r="Z26" i="59"/>
  <c r="Z21" i="59"/>
  <c r="Y35" i="59"/>
  <c r="Y19" i="59"/>
  <c r="X32" i="59"/>
  <c r="AF50" i="59"/>
  <c r="AC50" i="59"/>
  <c r="Z50" i="59"/>
  <c r="AH18" i="59"/>
  <c r="AG21" i="59"/>
  <c r="AF43" i="59"/>
  <c r="AF14" i="59"/>
  <c r="AF35" i="59"/>
  <c r="AE42" i="59"/>
  <c r="AD25" i="59"/>
  <c r="AD35" i="59"/>
  <c r="AD15" i="59"/>
  <c r="AC29" i="59"/>
  <c r="AB43" i="59"/>
  <c r="AB16" i="59"/>
  <c r="AB18" i="59"/>
  <c r="AB19" i="59"/>
  <c r="AA32" i="59"/>
  <c r="AA19" i="59"/>
  <c r="Z32" i="59"/>
  <c r="Y18" i="59"/>
  <c r="Y43" i="59"/>
  <c r="Y21" i="59"/>
  <c r="W34" i="59"/>
  <c r="X20" i="59"/>
  <c r="W21" i="59"/>
  <c r="AH12" i="59"/>
  <c r="AF12" i="59"/>
  <c r="AD13" i="59"/>
  <c r="AB8" i="59"/>
  <c r="AB7" i="59"/>
  <c r="X8" i="59"/>
  <c r="W7" i="59"/>
  <c r="Z53" i="59"/>
  <c r="X19" i="59"/>
  <c r="Y50" i="59"/>
  <c r="AG20" i="59"/>
  <c r="AD41" i="59"/>
  <c r="W42" i="59"/>
  <c r="AG43" i="59"/>
  <c r="AE43" i="59"/>
  <c r="AD20" i="59"/>
  <c r="AF72" i="59"/>
  <c r="AH26" i="59"/>
  <c r="AH41" i="59"/>
  <c r="AE32" i="59"/>
  <c r="AD26" i="59"/>
  <c r="AC21" i="59"/>
  <c r="AC35" i="59"/>
  <c r="AB35" i="59"/>
  <c r="AA41" i="59"/>
  <c r="Z29" i="59"/>
  <c r="Y41" i="59"/>
  <c r="X41" i="59"/>
  <c r="AE50" i="59"/>
  <c r="AB49" i="59"/>
  <c r="Y49" i="59"/>
  <c r="AH35" i="59"/>
  <c r="AH20" i="59"/>
  <c r="AG32" i="59"/>
  <c r="AG29" i="59"/>
  <c r="AH19" i="59"/>
  <c r="AG19" i="59"/>
  <c r="AF16" i="59"/>
  <c r="AE35" i="59"/>
  <c r="AE26" i="59"/>
  <c r="AD42" i="59"/>
  <c r="AD40" i="59"/>
  <c r="AC26" i="59"/>
  <c r="AC41" i="59"/>
  <c r="AB32" i="59"/>
  <c r="AB42" i="59"/>
  <c r="AB26" i="59"/>
  <c r="AA22" i="59"/>
  <c r="AA20" i="59"/>
  <c r="Z40" i="59"/>
  <c r="Z18" i="59"/>
  <c r="Y32" i="59"/>
  <c r="X18" i="59"/>
  <c r="X30" i="59"/>
  <c r="W30" i="59"/>
  <c r="X21" i="59"/>
  <c r="W35" i="59"/>
  <c r="AF13" i="59"/>
  <c r="AD8" i="59"/>
  <c r="AB13" i="59"/>
  <c r="Z8" i="59"/>
  <c r="W8" i="59"/>
  <c r="W13" i="59"/>
  <c r="X53" i="59"/>
  <c r="AD43" i="59"/>
  <c r="Z43" i="59"/>
  <c r="AB50" i="59"/>
  <c r="AH29" i="59"/>
  <c r="AG18" i="59"/>
  <c r="AF26" i="59"/>
  <c r="AF41" i="59"/>
  <c r="AE41" i="59"/>
  <c r="AE20" i="59"/>
  <c r="AF19" i="59"/>
  <c r="AE19" i="59"/>
  <c r="AD32" i="59"/>
  <c r="AC43" i="59"/>
  <c r="AC42" i="59"/>
  <c r="AC19" i="59"/>
  <c r="AB20" i="59"/>
  <c r="AA35" i="59"/>
  <c r="AA18" i="59"/>
  <c r="Z41" i="59"/>
  <c r="Z20" i="59"/>
  <c r="Z42" i="59"/>
  <c r="Y29" i="59"/>
  <c r="Z19" i="59"/>
  <c r="Z23" i="59"/>
  <c r="X14" i="59"/>
  <c r="W29" i="59"/>
  <c r="AD12" i="59"/>
  <c r="W46" i="59"/>
  <c r="W45" i="59"/>
  <c r="X29" i="59"/>
  <c r="W19" i="59"/>
  <c r="W41" i="59"/>
  <c r="W32" i="59"/>
  <c r="AG36" i="59"/>
  <c r="AG23" i="59"/>
  <c r="AE14" i="59"/>
  <c r="AD14" i="59"/>
  <c r="AA14" i="59"/>
  <c r="Z22" i="59"/>
  <c r="Y17" i="59"/>
  <c r="AH14" i="59"/>
  <c r="AH17" i="59"/>
  <c r="AG17" i="59"/>
  <c r="AH23" i="59"/>
  <c r="AE36" i="59"/>
  <c r="AF23" i="59"/>
  <c r="AC14" i="59"/>
  <c r="AA36" i="59"/>
  <c r="Y22" i="59"/>
  <c r="W22" i="59"/>
  <c r="W17" i="59"/>
  <c r="W23" i="59"/>
  <c r="AB17" i="59"/>
  <c r="Z17" i="59"/>
  <c r="AB23" i="59"/>
  <c r="Y14" i="59"/>
  <c r="X17" i="59"/>
  <c r="AG22" i="59"/>
  <c r="AF17" i="59"/>
  <c r="AE17" i="59"/>
  <c r="AD36" i="59"/>
  <c r="AC17" i="59"/>
  <c r="AB14" i="59"/>
  <c r="Z14" i="59"/>
  <c r="AA23" i="59"/>
  <c r="X36" i="59"/>
  <c r="W14" i="59"/>
  <c r="AH22" i="59"/>
  <c r="AG14" i="59"/>
  <c r="AF36" i="59"/>
  <c r="AD22" i="59"/>
  <c r="AC36" i="59"/>
  <c r="AB22" i="59"/>
  <c r="AD23" i="59"/>
  <c r="AF22" i="59"/>
  <c r="AE23" i="59"/>
  <c r="AA17" i="59"/>
  <c r="AC23" i="59"/>
  <c r="Y36" i="59"/>
  <c r="X22" i="59"/>
  <c r="AH36" i="59"/>
  <c r="AE22" i="59"/>
  <c r="AD17" i="59"/>
  <c r="AC22" i="59"/>
  <c r="AB36" i="59"/>
  <c r="Z36" i="59"/>
  <c r="Y23" i="59"/>
  <c r="X23" i="59"/>
  <c r="W36" i="59"/>
  <c r="F90" i="51"/>
  <c r="E90" i="51"/>
  <c r="G85" i="51"/>
  <c r="AH48" i="59"/>
  <c r="AC39" i="59"/>
  <c r="AA27" i="59"/>
  <c r="Z27" i="59"/>
  <c r="Y27" i="59"/>
  <c r="X39" i="59"/>
  <c r="AG10" i="59"/>
  <c r="X10" i="59"/>
  <c r="AH39" i="59"/>
  <c r="AG27" i="59"/>
  <c r="AE27" i="59"/>
  <c r="AD31" i="59"/>
  <c r="AA31" i="59"/>
  <c r="X27" i="59"/>
  <c r="W27" i="59"/>
  <c r="AE48" i="59"/>
  <c r="AC48" i="59"/>
  <c r="X48" i="59"/>
  <c r="AH31" i="59"/>
  <c r="AD39" i="59"/>
  <c r="AC27" i="59"/>
  <c r="AB31" i="59"/>
  <c r="X31" i="59"/>
  <c r="AG11" i="59"/>
  <c r="AE11" i="59"/>
  <c r="AB10" i="59"/>
  <c r="AB48" i="59"/>
  <c r="AF27" i="59"/>
  <c r="AE39" i="59"/>
  <c r="Y31" i="59"/>
  <c r="W39" i="59"/>
  <c r="AF10" i="59"/>
  <c r="Z11" i="59"/>
  <c r="AF53" i="59"/>
  <c r="AG48" i="59"/>
  <c r="AD48" i="59"/>
  <c r="Z48" i="59"/>
  <c r="AF31" i="59"/>
  <c r="AB39" i="59"/>
  <c r="AB27" i="59"/>
  <c r="AH11" i="59"/>
  <c r="AC10" i="59"/>
  <c r="AA10" i="59"/>
  <c r="Y48" i="59"/>
  <c r="W48" i="59"/>
  <c r="AG31" i="59"/>
  <c r="W31" i="59"/>
  <c r="AD11" i="59"/>
  <c r="Y10" i="59"/>
  <c r="AF48" i="59"/>
  <c r="AG39" i="59"/>
  <c r="AE31" i="59"/>
  <c r="AD27" i="59"/>
  <c r="AC31" i="59"/>
  <c r="Z39" i="59"/>
  <c r="Y39" i="59"/>
  <c r="AF11" i="59"/>
  <c r="AD10" i="59"/>
  <c r="AB11" i="59"/>
  <c r="AA11" i="59"/>
  <c r="W11" i="59"/>
  <c r="AE38" i="59"/>
  <c r="AE34" i="59"/>
  <c r="Z37" i="59"/>
  <c r="Y25" i="59"/>
  <c r="W38" i="59"/>
  <c r="X47" i="59"/>
  <c r="AH37" i="59"/>
  <c r="AD33" i="59"/>
  <c r="AC25" i="59"/>
  <c r="AC34" i="59"/>
  <c r="AA34" i="59"/>
  <c r="Z33" i="59"/>
  <c r="Y33" i="59"/>
  <c r="Y37" i="59"/>
  <c r="W25" i="59"/>
  <c r="W37" i="59"/>
  <c r="AH9" i="59"/>
  <c r="AH47" i="59"/>
  <c r="AF47" i="59"/>
  <c r="Z47" i="59"/>
  <c r="AH25" i="59"/>
  <c r="AH34" i="59"/>
  <c r="AG33" i="59"/>
  <c r="AF38" i="59"/>
  <c r="AE25" i="59"/>
  <c r="AD34" i="59"/>
  <c r="AD37" i="59"/>
  <c r="AC38" i="59"/>
  <c r="AA37" i="59"/>
  <c r="W33" i="59"/>
  <c r="AC47" i="59"/>
  <c r="AA47" i="59"/>
  <c r="Y47" i="59"/>
  <c r="W47" i="59"/>
  <c r="AH33" i="59"/>
  <c r="AG34" i="59"/>
  <c r="AF34" i="59"/>
  <c r="AF33" i="59"/>
  <c r="AE33" i="59"/>
  <c r="AC37" i="59"/>
  <c r="AB34" i="59"/>
  <c r="Z38" i="59"/>
  <c r="X34" i="59"/>
  <c r="X38" i="59"/>
  <c r="X37" i="59"/>
  <c r="AG25" i="59"/>
  <c r="AG38" i="59"/>
  <c r="AA38" i="59"/>
  <c r="AE47" i="59"/>
  <c r="AE37" i="59"/>
  <c r="AD38" i="59"/>
  <c r="AB38" i="59"/>
  <c r="AA25" i="59"/>
  <c r="AA33" i="59"/>
  <c r="Y38" i="59"/>
  <c r="AG47" i="59"/>
  <c r="AF37" i="59"/>
  <c r="AF25" i="59"/>
  <c r="AB37" i="59"/>
  <c r="AB25" i="59"/>
  <c r="AB33" i="59"/>
  <c r="Z34" i="59"/>
  <c r="Z25" i="59"/>
  <c r="Y34" i="59"/>
  <c r="X25" i="59"/>
  <c r="L59" i="59"/>
  <c r="L58" i="59"/>
  <c r="L67" i="59"/>
  <c r="L77" i="59"/>
  <c r="L57" i="59"/>
  <c r="L75" i="59"/>
  <c r="AG9" i="59"/>
  <c r="AE9" i="59"/>
  <c r="Z9" i="59"/>
  <c r="X9" i="59"/>
  <c r="L82" i="59"/>
  <c r="AF9" i="59"/>
  <c r="AD9" i="59"/>
  <c r="L63" i="59"/>
  <c r="AA9" i="59"/>
  <c r="L81" i="59"/>
  <c r="AC9" i="59"/>
  <c r="AB9" i="59"/>
  <c r="W10" i="59"/>
  <c r="W9" i="59"/>
  <c r="AB53" i="59"/>
  <c r="L79" i="59"/>
  <c r="L80" i="59"/>
  <c r="Z10" i="59"/>
  <c r="Y9" i="59"/>
  <c r="X11" i="59"/>
  <c r="AA53" i="59"/>
  <c r="L85" i="59"/>
  <c r="L54" i="59"/>
  <c r="K6" i="59"/>
  <c r="J92" i="59"/>
  <c r="E26" i="51"/>
  <c r="E85" i="51"/>
  <c r="D66" i="56"/>
  <c r="J52" i="34"/>
  <c r="K52" i="34" s="1"/>
  <c r="L52" i="34" s="1"/>
  <c r="M52" i="34" s="1"/>
  <c r="AL51" i="34"/>
  <c r="Z52" i="34"/>
  <c r="F26" i="51"/>
  <c r="E80" i="51"/>
  <c r="F80" i="51"/>
  <c r="F222" i="30"/>
  <c r="E222" i="30"/>
  <c r="D222" i="30"/>
  <c r="C222" i="30"/>
  <c r="BJ211" i="30"/>
  <c r="BI211" i="30"/>
  <c r="BH211" i="30"/>
  <c r="BG211" i="30"/>
  <c r="BF211" i="30"/>
  <c r="BE211" i="30"/>
  <c r="BD211" i="30"/>
  <c r="BC211" i="30"/>
  <c r="BB211" i="30"/>
  <c r="BA211" i="30"/>
  <c r="AZ211" i="30"/>
  <c r="AY211" i="30"/>
  <c r="AX211" i="30"/>
  <c r="AW211" i="30"/>
  <c r="AV211" i="30"/>
  <c r="AU211" i="30"/>
  <c r="AT211" i="30"/>
  <c r="AS211" i="30"/>
  <c r="AR211" i="30"/>
  <c r="AQ211" i="30"/>
  <c r="AP211" i="30"/>
  <c r="AO211" i="30"/>
  <c r="AN211" i="30"/>
  <c r="AM211" i="30"/>
  <c r="AL211" i="30"/>
  <c r="AK211" i="30"/>
  <c r="AJ211" i="30"/>
  <c r="AI211" i="30"/>
  <c r="AH211" i="30"/>
  <c r="AG211" i="30"/>
  <c r="AF211" i="30"/>
  <c r="AE211" i="30"/>
  <c r="AD211" i="30"/>
  <c r="AC211" i="30"/>
  <c r="AB211" i="30"/>
  <c r="AA211" i="30"/>
  <c r="Z211" i="30"/>
  <c r="Y211" i="30"/>
  <c r="X211" i="30"/>
  <c r="W211" i="30"/>
  <c r="V211" i="30"/>
  <c r="U211" i="30"/>
  <c r="T211" i="30"/>
  <c r="S211" i="30"/>
  <c r="R211" i="30"/>
  <c r="Q211" i="30"/>
  <c r="P211" i="30"/>
  <c r="O211" i="30"/>
  <c r="N211" i="30"/>
  <c r="M211" i="30"/>
  <c r="L211" i="30"/>
  <c r="K211" i="30"/>
  <c r="J211" i="30"/>
  <c r="I211" i="30"/>
  <c r="H211" i="30"/>
  <c r="G211" i="30"/>
  <c r="F211" i="30"/>
  <c r="E211" i="30"/>
  <c r="D211" i="30"/>
  <c r="C211" i="30"/>
  <c r="BJ200" i="30"/>
  <c r="BI200" i="30"/>
  <c r="BH200" i="30"/>
  <c r="BG200" i="30"/>
  <c r="BF200" i="30"/>
  <c r="BE200" i="30"/>
  <c r="BD200" i="30"/>
  <c r="BC200" i="30"/>
  <c r="BB200" i="30"/>
  <c r="BA200" i="30"/>
  <c r="AZ200" i="30"/>
  <c r="AY200" i="30"/>
  <c r="AX200" i="30"/>
  <c r="AW200" i="30"/>
  <c r="AV200" i="30"/>
  <c r="AU200" i="30"/>
  <c r="AT200" i="30"/>
  <c r="AS200" i="30"/>
  <c r="AR200" i="30"/>
  <c r="AQ200" i="30"/>
  <c r="AP200" i="30"/>
  <c r="AO200" i="30"/>
  <c r="AN200" i="30"/>
  <c r="AM200" i="30"/>
  <c r="AL200" i="30"/>
  <c r="AK200" i="30"/>
  <c r="AJ200" i="30"/>
  <c r="AI200" i="30"/>
  <c r="AH200" i="30"/>
  <c r="AG200" i="30"/>
  <c r="AF200" i="30"/>
  <c r="AE200" i="30"/>
  <c r="AD200" i="30"/>
  <c r="AC200" i="30"/>
  <c r="AB200" i="30"/>
  <c r="AA200" i="30"/>
  <c r="Z200" i="30"/>
  <c r="Y200" i="30"/>
  <c r="X200" i="30"/>
  <c r="W200" i="30"/>
  <c r="V200" i="30"/>
  <c r="U200" i="30"/>
  <c r="T200" i="30"/>
  <c r="S200" i="30"/>
  <c r="R200" i="30"/>
  <c r="Q200" i="30"/>
  <c r="P200" i="30"/>
  <c r="O200" i="30"/>
  <c r="N200" i="30"/>
  <c r="M200" i="30"/>
  <c r="L200" i="30"/>
  <c r="K200" i="30"/>
  <c r="J200" i="30"/>
  <c r="I200" i="30"/>
  <c r="H200" i="30"/>
  <c r="G200" i="30"/>
  <c r="F200" i="30"/>
  <c r="E200" i="30"/>
  <c r="D200" i="30"/>
  <c r="C200" i="30"/>
  <c r="BJ189" i="30"/>
  <c r="BI189" i="30"/>
  <c r="BH189" i="30"/>
  <c r="BG189" i="30"/>
  <c r="BF189" i="30"/>
  <c r="BE189" i="30"/>
  <c r="BD189" i="30"/>
  <c r="BC189" i="30"/>
  <c r="BB189" i="30"/>
  <c r="BA189" i="30"/>
  <c r="AZ189" i="30"/>
  <c r="AY189" i="30"/>
  <c r="AX189" i="30"/>
  <c r="AW189" i="30"/>
  <c r="AV189" i="30"/>
  <c r="AU189" i="30"/>
  <c r="AT189" i="30"/>
  <c r="AS189" i="30"/>
  <c r="AR189" i="30"/>
  <c r="AQ189" i="30"/>
  <c r="AP189" i="30"/>
  <c r="AO189" i="30"/>
  <c r="AN189" i="30"/>
  <c r="AM189" i="30"/>
  <c r="AL189" i="30"/>
  <c r="AK189" i="30"/>
  <c r="AJ189" i="30"/>
  <c r="AI189" i="30"/>
  <c r="AH189" i="30"/>
  <c r="AG189" i="30"/>
  <c r="AF189" i="30"/>
  <c r="AE189" i="30"/>
  <c r="AD189" i="30"/>
  <c r="AC189" i="30"/>
  <c r="AB189" i="30"/>
  <c r="AA189" i="30"/>
  <c r="Z189" i="30"/>
  <c r="Y189" i="30"/>
  <c r="X189" i="30"/>
  <c r="W189" i="30"/>
  <c r="V189" i="30"/>
  <c r="U189" i="30"/>
  <c r="T189" i="30"/>
  <c r="S189" i="30"/>
  <c r="R189" i="30"/>
  <c r="Q189" i="30"/>
  <c r="P189" i="30"/>
  <c r="O189" i="30"/>
  <c r="N189" i="30"/>
  <c r="M189" i="30"/>
  <c r="L189" i="30"/>
  <c r="K189" i="30"/>
  <c r="J189" i="30"/>
  <c r="I189" i="30"/>
  <c r="H189" i="30"/>
  <c r="G189" i="30"/>
  <c r="F189" i="30"/>
  <c r="E189" i="30"/>
  <c r="D189" i="30"/>
  <c r="C189" i="30"/>
  <c r="BJ178" i="30"/>
  <c r="BI178" i="30"/>
  <c r="BH178" i="30"/>
  <c r="BG178" i="30"/>
  <c r="BF178" i="30"/>
  <c r="BE178" i="30"/>
  <c r="BD178" i="30"/>
  <c r="BC178" i="30"/>
  <c r="BB178" i="30"/>
  <c r="BA178" i="30"/>
  <c r="AZ178" i="30"/>
  <c r="AY178" i="30"/>
  <c r="AX178" i="30"/>
  <c r="AW178" i="30"/>
  <c r="AV178" i="30"/>
  <c r="AU178" i="30"/>
  <c r="AT178" i="30"/>
  <c r="AS178" i="30"/>
  <c r="AR178" i="30"/>
  <c r="AQ178" i="30"/>
  <c r="AP178" i="30"/>
  <c r="AO178" i="30"/>
  <c r="AN178" i="30"/>
  <c r="AM178" i="30"/>
  <c r="AL178" i="30"/>
  <c r="AK178" i="30"/>
  <c r="AJ178" i="30"/>
  <c r="AI178" i="30"/>
  <c r="AH178" i="30"/>
  <c r="AG178" i="30"/>
  <c r="AF178" i="30"/>
  <c r="AE178" i="30"/>
  <c r="AD178" i="30"/>
  <c r="AC178" i="30"/>
  <c r="AB178" i="30"/>
  <c r="AA178" i="30"/>
  <c r="Z178" i="30"/>
  <c r="Y178" i="30"/>
  <c r="X178" i="30"/>
  <c r="W178" i="30"/>
  <c r="V178" i="30"/>
  <c r="U178" i="30"/>
  <c r="T178" i="30"/>
  <c r="S178" i="30"/>
  <c r="R178" i="30"/>
  <c r="Q178" i="30"/>
  <c r="P178" i="30"/>
  <c r="O178" i="30"/>
  <c r="N178" i="30"/>
  <c r="M178" i="30"/>
  <c r="L178" i="30"/>
  <c r="K178" i="30"/>
  <c r="J178" i="30"/>
  <c r="I178" i="30"/>
  <c r="H178" i="30"/>
  <c r="G178" i="30"/>
  <c r="F178" i="30"/>
  <c r="E178" i="30"/>
  <c r="D178" i="30"/>
  <c r="C178" i="30"/>
  <c r="F167" i="30"/>
  <c r="E167" i="30"/>
  <c r="D167" i="30"/>
  <c r="C167" i="30"/>
  <c r="BJ156" i="30"/>
  <c r="BI156" i="30"/>
  <c r="BH156" i="30"/>
  <c r="BG156" i="30"/>
  <c r="BF156" i="30"/>
  <c r="BE156" i="30"/>
  <c r="BD156" i="30"/>
  <c r="BC156" i="30"/>
  <c r="BB156" i="30"/>
  <c r="BA156" i="30"/>
  <c r="AZ156" i="30"/>
  <c r="AY156" i="30"/>
  <c r="AX156" i="30"/>
  <c r="AW156" i="30"/>
  <c r="AV156" i="30"/>
  <c r="AU156" i="30"/>
  <c r="AT156" i="30"/>
  <c r="AS156" i="30"/>
  <c r="AR156" i="30"/>
  <c r="AQ156" i="30"/>
  <c r="AP156" i="30"/>
  <c r="AO156" i="30"/>
  <c r="AN156" i="30"/>
  <c r="AM156" i="30"/>
  <c r="AL156" i="30"/>
  <c r="AK156" i="30"/>
  <c r="AJ156" i="30"/>
  <c r="AI156" i="30"/>
  <c r="AH156" i="30"/>
  <c r="AG156" i="30"/>
  <c r="AF156" i="30"/>
  <c r="AE156" i="30"/>
  <c r="AD156" i="30"/>
  <c r="AC156" i="30"/>
  <c r="AB156" i="30"/>
  <c r="AA156" i="30"/>
  <c r="Z156" i="30"/>
  <c r="Y156" i="30"/>
  <c r="X156" i="30"/>
  <c r="W156" i="30"/>
  <c r="V156" i="30"/>
  <c r="U156" i="30"/>
  <c r="T156" i="30"/>
  <c r="S156" i="30"/>
  <c r="R156" i="30"/>
  <c r="Q156" i="30"/>
  <c r="P156" i="30"/>
  <c r="O156" i="30"/>
  <c r="N156" i="30"/>
  <c r="M156" i="30"/>
  <c r="L156" i="30"/>
  <c r="K156" i="30"/>
  <c r="J156" i="30"/>
  <c r="I156" i="30"/>
  <c r="H156" i="30"/>
  <c r="G156" i="30"/>
  <c r="F156" i="30"/>
  <c r="E156" i="30"/>
  <c r="D156" i="30"/>
  <c r="C156" i="30"/>
  <c r="F145" i="30"/>
  <c r="E145" i="30"/>
  <c r="D145" i="30"/>
  <c r="C145" i="30"/>
  <c r="A145" i="30"/>
  <c r="B134" i="30"/>
  <c r="F122" i="30"/>
  <c r="F134" i="30" s="1"/>
  <c r="E122" i="30"/>
  <c r="E134" i="30" s="1"/>
  <c r="D122" i="30"/>
  <c r="D134" i="30" s="1"/>
  <c r="C122" i="30"/>
  <c r="C134" i="30" s="1"/>
  <c r="G115" i="30"/>
  <c r="G167" i="30" s="1"/>
  <c r="G114" i="30"/>
  <c r="G222" i="30" s="1"/>
  <c r="K108" i="30"/>
  <c r="L108" i="30" s="1"/>
  <c r="M108" i="30" s="1"/>
  <c r="N108" i="30" s="1"/>
  <c r="O108" i="30" s="1"/>
  <c r="P108" i="30" s="1"/>
  <c r="Q108" i="30" s="1"/>
  <c r="R108" i="30" s="1"/>
  <c r="S108" i="30" s="1"/>
  <c r="T108" i="30" s="1"/>
  <c r="U108" i="30" s="1"/>
  <c r="V108" i="30" s="1"/>
  <c r="W108" i="30" s="1"/>
  <c r="X108" i="30" s="1"/>
  <c r="Y108" i="30" s="1"/>
  <c r="Z108" i="30" s="1"/>
  <c r="AA108" i="30" s="1"/>
  <c r="AB108" i="30" s="1"/>
  <c r="AC108" i="30" s="1"/>
  <c r="AD108" i="30" s="1"/>
  <c r="AE108" i="30" s="1"/>
  <c r="AF108" i="30" s="1"/>
  <c r="AG108" i="30" s="1"/>
  <c r="AH108" i="30" s="1"/>
  <c r="AI108" i="30" s="1"/>
  <c r="AJ108" i="30" s="1"/>
  <c r="AK108" i="30" s="1"/>
  <c r="AL108" i="30" s="1"/>
  <c r="AM108" i="30" s="1"/>
  <c r="AN108" i="30" s="1"/>
  <c r="AO108" i="30" s="1"/>
  <c r="AP108" i="30" s="1"/>
  <c r="AQ108" i="30" s="1"/>
  <c r="AR108" i="30" s="1"/>
  <c r="AS108" i="30" s="1"/>
  <c r="AT108" i="30" s="1"/>
  <c r="AU108" i="30" s="1"/>
  <c r="AV108" i="30" s="1"/>
  <c r="AW108" i="30" s="1"/>
  <c r="AX108" i="30" s="1"/>
  <c r="AY108" i="30" s="1"/>
  <c r="AZ108" i="30" s="1"/>
  <c r="BA108" i="30" s="1"/>
  <c r="BB108" i="30" s="1"/>
  <c r="BC108" i="30" s="1"/>
  <c r="BD108" i="30" s="1"/>
  <c r="BE108" i="30" s="1"/>
  <c r="BF108" i="30" s="1"/>
  <c r="BG108" i="30" s="1"/>
  <c r="BH108" i="30" s="1"/>
  <c r="BI108" i="30" s="1"/>
  <c r="BJ108" i="30" s="1"/>
  <c r="F107" i="30"/>
  <c r="E107" i="30"/>
  <c r="B107" i="30"/>
  <c r="D107" i="30"/>
  <c r="C107" i="30"/>
  <c r="N104" i="30"/>
  <c r="M104" i="30"/>
  <c r="L104" i="30"/>
  <c r="K104" i="30"/>
  <c r="J104" i="30"/>
  <c r="I104" i="30"/>
  <c r="H104" i="30"/>
  <c r="G104" i="30"/>
  <c r="F103" i="30"/>
  <c r="E103" i="30"/>
  <c r="D103" i="30"/>
  <c r="C103" i="30"/>
  <c r="N102" i="30"/>
  <c r="M102" i="30"/>
  <c r="L102" i="30"/>
  <c r="K102" i="30"/>
  <c r="J102" i="30"/>
  <c r="I102" i="30"/>
  <c r="H102" i="30"/>
  <c r="G102" i="30"/>
  <c r="H97" i="30"/>
  <c r="I97" i="30" s="1"/>
  <c r="J97" i="30" s="1"/>
  <c r="K97" i="30" s="1"/>
  <c r="L97" i="30" s="1"/>
  <c r="M97" i="30" s="1"/>
  <c r="N97" i="30" s="1"/>
  <c r="N92" i="30"/>
  <c r="B92" i="30" s="1"/>
  <c r="M92" i="30"/>
  <c r="L92" i="30"/>
  <c r="K92" i="30"/>
  <c r="J92" i="30"/>
  <c r="I92" i="30"/>
  <c r="H92" i="30"/>
  <c r="G92" i="30"/>
  <c r="N84" i="30"/>
  <c r="N155" i="30" s="1"/>
  <c r="M84" i="30"/>
  <c r="M155" i="30" s="1"/>
  <c r="L84" i="30"/>
  <c r="L155" i="30" s="1"/>
  <c r="K84" i="30"/>
  <c r="K155" i="30" s="1"/>
  <c r="J84" i="30"/>
  <c r="J155" i="30" s="1"/>
  <c r="I84" i="30"/>
  <c r="I155" i="30" s="1"/>
  <c r="H84" i="30"/>
  <c r="H155" i="30" s="1"/>
  <c r="G84" i="30"/>
  <c r="G155" i="30" s="1"/>
  <c r="F84" i="30"/>
  <c r="F155" i="30" s="1"/>
  <c r="E84" i="30"/>
  <c r="E155" i="30" s="1"/>
  <c r="D84" i="30"/>
  <c r="D155" i="30" s="1"/>
  <c r="C84" i="30"/>
  <c r="N83" i="30"/>
  <c r="M83" i="30"/>
  <c r="M144" i="30" s="1"/>
  <c r="L83" i="30"/>
  <c r="L144" i="30" s="1"/>
  <c r="K83" i="30"/>
  <c r="K144" i="30" s="1"/>
  <c r="J83" i="30"/>
  <c r="J144" i="30" s="1"/>
  <c r="I83" i="30"/>
  <c r="I144" i="30" s="1"/>
  <c r="H83" i="30"/>
  <c r="H144" i="30" s="1"/>
  <c r="G83" i="30"/>
  <c r="G144" i="30" s="1"/>
  <c r="F83" i="30"/>
  <c r="F144" i="30" s="1"/>
  <c r="N72" i="30"/>
  <c r="N154" i="30" s="1"/>
  <c r="M72" i="30"/>
  <c r="M154" i="30" s="1"/>
  <c r="L72" i="30"/>
  <c r="L154" i="30" s="1"/>
  <c r="K72" i="30"/>
  <c r="K154" i="30" s="1"/>
  <c r="J72" i="30"/>
  <c r="J154" i="30" s="1"/>
  <c r="I72" i="30"/>
  <c r="I154" i="30" s="1"/>
  <c r="H72" i="30"/>
  <c r="H154" i="30" s="1"/>
  <c r="G72" i="30"/>
  <c r="G154" i="30" s="1"/>
  <c r="F72" i="30"/>
  <c r="F154" i="30" s="1"/>
  <c r="E72" i="30"/>
  <c r="E154" i="30" s="1"/>
  <c r="D72" i="30"/>
  <c r="D154" i="30" s="1"/>
  <c r="C72" i="30"/>
  <c r="N71" i="30"/>
  <c r="M71" i="30"/>
  <c r="M143" i="30" s="1"/>
  <c r="L71" i="30"/>
  <c r="L143" i="30" s="1"/>
  <c r="K71" i="30"/>
  <c r="K143" i="30" s="1"/>
  <c r="J71" i="30"/>
  <c r="J143" i="30" s="1"/>
  <c r="I71" i="30"/>
  <c r="I143" i="30" s="1"/>
  <c r="H71" i="30"/>
  <c r="H143" i="30" s="1"/>
  <c r="G71" i="30"/>
  <c r="G143" i="30" s="1"/>
  <c r="F71" i="30"/>
  <c r="F143" i="30" s="1"/>
  <c r="E71" i="30"/>
  <c r="E143" i="30" s="1"/>
  <c r="D71" i="30"/>
  <c r="D143" i="30" s="1"/>
  <c r="C71" i="30"/>
  <c r="C143" i="30" s="1"/>
  <c r="N60" i="30"/>
  <c r="N153" i="30" s="1"/>
  <c r="M60" i="30"/>
  <c r="M153" i="30" s="1"/>
  <c r="L60" i="30"/>
  <c r="L153" i="30" s="1"/>
  <c r="K60" i="30"/>
  <c r="K153" i="30" s="1"/>
  <c r="J60" i="30"/>
  <c r="J153" i="30" s="1"/>
  <c r="I60" i="30"/>
  <c r="I153" i="30" s="1"/>
  <c r="H60" i="30"/>
  <c r="H153" i="30" s="1"/>
  <c r="G60" i="30"/>
  <c r="F60" i="30"/>
  <c r="F153" i="30" s="1"/>
  <c r="E60" i="30"/>
  <c r="E153" i="30" s="1"/>
  <c r="D60" i="30"/>
  <c r="D153" i="30" s="1"/>
  <c r="C60" i="30"/>
  <c r="C153" i="30" s="1"/>
  <c r="N59" i="30"/>
  <c r="N142" i="30" s="1"/>
  <c r="M59" i="30"/>
  <c r="M142" i="30" s="1"/>
  <c r="L59" i="30"/>
  <c r="L142" i="30" s="1"/>
  <c r="K59" i="30"/>
  <c r="K142" i="30" s="1"/>
  <c r="J59" i="30"/>
  <c r="J142" i="30" s="1"/>
  <c r="I59" i="30"/>
  <c r="I142" i="30" s="1"/>
  <c r="H59" i="30"/>
  <c r="H142" i="30" s="1"/>
  <c r="G59" i="30"/>
  <c r="F59" i="30"/>
  <c r="F142" i="30" s="1"/>
  <c r="E59" i="30"/>
  <c r="E142" i="30" s="1"/>
  <c r="D59" i="30"/>
  <c r="D142" i="30" s="1"/>
  <c r="C59" i="30"/>
  <c r="C142" i="30" s="1"/>
  <c r="N48" i="30"/>
  <c r="N152" i="30" s="1"/>
  <c r="M48" i="30"/>
  <c r="M152" i="30" s="1"/>
  <c r="L48" i="30"/>
  <c r="L152" i="30" s="1"/>
  <c r="K48" i="30"/>
  <c r="K152" i="30" s="1"/>
  <c r="J48" i="30"/>
  <c r="J152" i="30" s="1"/>
  <c r="I48" i="30"/>
  <c r="I152" i="30" s="1"/>
  <c r="H48" i="30"/>
  <c r="H152" i="30" s="1"/>
  <c r="G48" i="30"/>
  <c r="G152" i="30" s="1"/>
  <c r="F48" i="30"/>
  <c r="F152" i="30" s="1"/>
  <c r="E48" i="30"/>
  <c r="E152" i="30" s="1"/>
  <c r="D48" i="30"/>
  <c r="D152" i="30" s="1"/>
  <c r="C48" i="30"/>
  <c r="N47" i="30"/>
  <c r="N141" i="30" s="1"/>
  <c r="M47" i="30"/>
  <c r="M141" i="30" s="1"/>
  <c r="L47" i="30"/>
  <c r="L141" i="30" s="1"/>
  <c r="K47" i="30"/>
  <c r="K141" i="30" s="1"/>
  <c r="J47" i="30"/>
  <c r="J141" i="30" s="1"/>
  <c r="I47" i="30"/>
  <c r="I141" i="30" s="1"/>
  <c r="H47" i="30"/>
  <c r="H141" i="30" s="1"/>
  <c r="G47" i="30"/>
  <c r="G141" i="30" s="1"/>
  <c r="F47" i="30"/>
  <c r="F141" i="30" s="1"/>
  <c r="E47" i="30"/>
  <c r="E141" i="30" s="1"/>
  <c r="D47" i="30"/>
  <c r="D141" i="30" s="1"/>
  <c r="C47" i="30"/>
  <c r="N36" i="30"/>
  <c r="N151" i="30" s="1"/>
  <c r="M36" i="30"/>
  <c r="M151" i="30" s="1"/>
  <c r="L36" i="30"/>
  <c r="L151" i="30" s="1"/>
  <c r="K36" i="30"/>
  <c r="J36" i="30"/>
  <c r="J151" i="30" s="1"/>
  <c r="I36" i="30"/>
  <c r="I151" i="30" s="1"/>
  <c r="H36" i="30"/>
  <c r="H151" i="30" s="1"/>
  <c r="G36" i="30"/>
  <c r="G151" i="30" s="1"/>
  <c r="F36" i="30"/>
  <c r="F151" i="30" s="1"/>
  <c r="E36" i="30"/>
  <c r="E151" i="30" s="1"/>
  <c r="D36" i="30"/>
  <c r="D151" i="30" s="1"/>
  <c r="C36" i="30"/>
  <c r="C151" i="30" s="1"/>
  <c r="N35" i="30"/>
  <c r="N140" i="30" s="1"/>
  <c r="M35" i="30"/>
  <c r="M140" i="30" s="1"/>
  <c r="L35" i="30"/>
  <c r="L140" i="30" s="1"/>
  <c r="K35" i="30"/>
  <c r="J35" i="30"/>
  <c r="J140" i="30" s="1"/>
  <c r="I35" i="30"/>
  <c r="I140" i="30" s="1"/>
  <c r="H35" i="30"/>
  <c r="G35" i="30"/>
  <c r="G140" i="30" s="1"/>
  <c r="F35" i="30"/>
  <c r="F140" i="30" s="1"/>
  <c r="E35" i="30"/>
  <c r="E140" i="30" s="1"/>
  <c r="D35" i="30"/>
  <c r="D140" i="30" s="1"/>
  <c r="C35" i="30"/>
  <c r="N24" i="30"/>
  <c r="N150" i="30" s="1"/>
  <c r="M24" i="30"/>
  <c r="M150" i="30" s="1"/>
  <c r="L24" i="30"/>
  <c r="K24" i="30"/>
  <c r="K150" i="30" s="1"/>
  <c r="J24" i="30"/>
  <c r="J150" i="30" s="1"/>
  <c r="I24" i="30"/>
  <c r="I150" i="30" s="1"/>
  <c r="H24" i="30"/>
  <c r="H150" i="30" s="1"/>
  <c r="G24" i="30"/>
  <c r="G150" i="30" s="1"/>
  <c r="F24" i="30"/>
  <c r="F150" i="30" s="1"/>
  <c r="E24" i="30"/>
  <c r="E150" i="30" s="1"/>
  <c r="D24" i="30"/>
  <c r="D150" i="30" s="1"/>
  <c r="C24" i="30"/>
  <c r="C150" i="30" s="1"/>
  <c r="N23" i="30"/>
  <c r="N139" i="30" s="1"/>
  <c r="M23" i="30"/>
  <c r="M139" i="30" s="1"/>
  <c r="L23" i="30"/>
  <c r="L139" i="30" s="1"/>
  <c r="K23" i="30"/>
  <c r="K139" i="30" s="1"/>
  <c r="J23" i="30"/>
  <c r="J139" i="30" s="1"/>
  <c r="I23" i="30"/>
  <c r="I139" i="30" s="1"/>
  <c r="H23" i="30"/>
  <c r="H139" i="30" s="1"/>
  <c r="G23" i="30"/>
  <c r="F23" i="30"/>
  <c r="F139" i="30" s="1"/>
  <c r="E23" i="30"/>
  <c r="E139" i="30" s="1"/>
  <c r="D23" i="30"/>
  <c r="C23" i="30"/>
  <c r="C139" i="30" s="1"/>
  <c r="N12" i="30"/>
  <c r="N149" i="30" s="1"/>
  <c r="M12" i="30"/>
  <c r="M149" i="30" s="1"/>
  <c r="L12" i="30"/>
  <c r="L149" i="30" s="1"/>
  <c r="K12" i="30"/>
  <c r="J12" i="30"/>
  <c r="J149" i="30" s="1"/>
  <c r="I12" i="30"/>
  <c r="I149" i="30" s="1"/>
  <c r="H12" i="30"/>
  <c r="G12" i="30"/>
  <c r="G149" i="30" s="1"/>
  <c r="F12" i="30"/>
  <c r="F149" i="30" s="1"/>
  <c r="E12" i="30"/>
  <c r="E149" i="30" s="1"/>
  <c r="D12" i="30"/>
  <c r="D149" i="30" s="1"/>
  <c r="C12" i="30"/>
  <c r="C149" i="30" s="1"/>
  <c r="N11" i="30"/>
  <c r="N138" i="30" s="1"/>
  <c r="M11" i="30"/>
  <c r="M138" i="30" s="1"/>
  <c r="L11" i="30"/>
  <c r="L138" i="30" s="1"/>
  <c r="K11" i="30"/>
  <c r="J11" i="30"/>
  <c r="J138" i="30" s="1"/>
  <c r="I11" i="30"/>
  <c r="I138" i="30" s="1"/>
  <c r="H11" i="30"/>
  <c r="G11" i="30"/>
  <c r="G138" i="30" s="1"/>
  <c r="F11" i="30"/>
  <c r="F138" i="30" s="1"/>
  <c r="E11" i="30"/>
  <c r="E138" i="30" s="1"/>
  <c r="D11" i="30"/>
  <c r="D138" i="30" s="1"/>
  <c r="B59" i="34"/>
  <c r="C55" i="34"/>
  <c r="O52" i="34"/>
  <c r="G22" i="28"/>
  <c r="B22" i="28"/>
  <c r="A21" i="28"/>
  <c r="J10" i="28"/>
  <c r="G10" i="28"/>
  <c r="F10" i="28"/>
  <c r="B10" i="28"/>
  <c r="M10" i="28"/>
  <c r="L10" i="28"/>
  <c r="K22" i="28"/>
  <c r="J22" i="28"/>
  <c r="I10" i="28"/>
  <c r="H10" i="28"/>
  <c r="F22" i="28"/>
  <c r="E10" i="28"/>
  <c r="D22" i="28"/>
  <c r="C83" i="30"/>
  <c r="A20" i="28"/>
  <c r="A19" i="28"/>
  <c r="A18" i="28"/>
  <c r="A17" i="28"/>
  <c r="A16" i="28"/>
  <c r="A15" i="28"/>
  <c r="A14" i="28"/>
  <c r="A73" i="35"/>
  <c r="A72" i="35"/>
  <c r="A71" i="35"/>
  <c r="A70" i="35"/>
  <c r="A69" i="35"/>
  <c r="A68" i="35"/>
  <c r="A67" i="35"/>
  <c r="A63" i="35"/>
  <c r="O61" i="35"/>
  <c r="D61" i="35"/>
  <c r="A61" i="35"/>
  <c r="AK60" i="35"/>
  <c r="AW60" i="35" s="1"/>
  <c r="BI60" i="35" s="1"/>
  <c r="AJ60" i="35"/>
  <c r="AV60" i="35" s="1"/>
  <c r="BH60" i="35" s="1"/>
  <c r="AI60" i="35"/>
  <c r="AU60" i="35" s="1"/>
  <c r="BG60" i="35" s="1"/>
  <c r="AH60" i="35"/>
  <c r="AG60" i="35"/>
  <c r="AS60" i="35" s="1"/>
  <c r="BE60" i="35" s="1"/>
  <c r="AF60" i="35"/>
  <c r="AR60" i="35" s="1"/>
  <c r="BD60" i="35" s="1"/>
  <c r="AE60" i="35"/>
  <c r="AQ60" i="35" s="1"/>
  <c r="BC60" i="35" s="1"/>
  <c r="AD60" i="35"/>
  <c r="AP60" i="35" s="1"/>
  <c r="BB60" i="35" s="1"/>
  <c r="AC60" i="35"/>
  <c r="AO60" i="35" s="1"/>
  <c r="BA60" i="35" s="1"/>
  <c r="AB60" i="35"/>
  <c r="AN60" i="35" s="1"/>
  <c r="AZ60" i="35" s="1"/>
  <c r="AA60" i="35"/>
  <c r="AM60" i="35" s="1"/>
  <c r="AY60" i="35" s="1"/>
  <c r="A60" i="35"/>
  <c r="A59" i="35"/>
  <c r="A58" i="35"/>
  <c r="B57" i="35"/>
  <c r="BI52" i="35"/>
  <c r="BH52" i="35"/>
  <c r="BG52" i="35"/>
  <c r="BF52" i="35"/>
  <c r="BE52" i="35"/>
  <c r="BD52" i="35"/>
  <c r="BC52" i="35"/>
  <c r="BB52" i="35"/>
  <c r="BA52" i="35"/>
  <c r="AZ52" i="35"/>
  <c r="AW52" i="35"/>
  <c r="AV52" i="35"/>
  <c r="AU52" i="35"/>
  <c r="AT52" i="35"/>
  <c r="AS52" i="35"/>
  <c r="AR52" i="35"/>
  <c r="AQ52" i="35"/>
  <c r="AP52" i="35"/>
  <c r="AO52" i="35"/>
  <c r="AN52" i="35"/>
  <c r="AK52" i="35"/>
  <c r="AJ52" i="35"/>
  <c r="AI52" i="35"/>
  <c r="AH52" i="35"/>
  <c r="AG52" i="35"/>
  <c r="AF52" i="35"/>
  <c r="AE52" i="35"/>
  <c r="AD52" i="35"/>
  <c r="AC52" i="35"/>
  <c r="AB52" i="35"/>
  <c r="Y52" i="35"/>
  <c r="X52" i="35"/>
  <c r="W52" i="35"/>
  <c r="V52" i="35"/>
  <c r="U52" i="35"/>
  <c r="T52" i="35"/>
  <c r="S52" i="35"/>
  <c r="R52" i="35"/>
  <c r="Q52" i="35"/>
  <c r="P52" i="35"/>
  <c r="M52" i="35"/>
  <c r="L52" i="35"/>
  <c r="K52" i="35"/>
  <c r="J52" i="35"/>
  <c r="I52" i="35"/>
  <c r="H52" i="35"/>
  <c r="G52" i="35"/>
  <c r="F52" i="35"/>
  <c r="D52" i="35"/>
  <c r="C52" i="35"/>
  <c r="A52" i="35"/>
  <c r="A51" i="35"/>
  <c r="A50" i="35"/>
  <c r="A49" i="35"/>
  <c r="A48" i="35"/>
  <c r="F47" i="35"/>
  <c r="E47" i="35"/>
  <c r="D47" i="35"/>
  <c r="C47" i="35"/>
  <c r="A47" i="35"/>
  <c r="A46" i="35"/>
  <c r="A45" i="35"/>
  <c r="A44" i="35"/>
  <c r="A43" i="35"/>
  <c r="A42" i="35"/>
  <c r="A41" i="35"/>
  <c r="A39" i="35"/>
  <c r="A36" i="35"/>
  <c r="A35" i="35"/>
  <c r="A34" i="35"/>
  <c r="A33" i="35"/>
  <c r="A32" i="35"/>
  <c r="A31" i="35"/>
  <c r="A30" i="35"/>
  <c r="A29" i="35"/>
  <c r="B27" i="35"/>
  <c r="A22" i="35"/>
  <c r="A21" i="35"/>
  <c r="B20" i="35"/>
  <c r="C20" i="35" s="1"/>
  <c r="A20" i="35"/>
  <c r="B19" i="35"/>
  <c r="B107" i="34" s="1"/>
  <c r="A19" i="35"/>
  <c r="B17" i="35"/>
  <c r="B92" i="34" s="1"/>
  <c r="A17" i="35"/>
  <c r="A91" i="34" s="1"/>
  <c r="B16" i="35"/>
  <c r="B99" i="34" s="1"/>
  <c r="B100" i="34" s="1"/>
  <c r="A16" i="35"/>
  <c r="A98" i="34" s="1"/>
  <c r="B15" i="35"/>
  <c r="B114" i="34" s="1"/>
  <c r="A15" i="35"/>
  <c r="A113" i="34" s="1"/>
  <c r="B14" i="35"/>
  <c r="A14" i="35"/>
  <c r="A84" i="34" s="1"/>
  <c r="B13" i="35"/>
  <c r="B77" i="34" s="1"/>
  <c r="B12" i="35"/>
  <c r="B71" i="34" s="1"/>
  <c r="B11" i="35"/>
  <c r="B63" i="34" s="1"/>
  <c r="B68" i="34" s="1"/>
  <c r="A11" i="35"/>
  <c r="B9" i="35"/>
  <c r="C9" i="35" s="1"/>
  <c r="D9" i="35" s="1"/>
  <c r="E9" i="35" s="1"/>
  <c r="F9" i="35" s="1"/>
  <c r="A9" i="35"/>
  <c r="B8" i="35"/>
  <c r="B45" i="34" s="1"/>
  <c r="A8" i="35"/>
  <c r="B7" i="35"/>
  <c r="B38" i="34" s="1"/>
  <c r="A7" i="35"/>
  <c r="B6" i="35"/>
  <c r="B31" i="34" s="1"/>
  <c r="A6" i="35"/>
  <c r="B5" i="35"/>
  <c r="B10" i="34" s="1"/>
  <c r="A5" i="35"/>
  <c r="B4" i="35"/>
  <c r="C4" i="35" s="1"/>
  <c r="A4" i="35"/>
  <c r="B3" i="35"/>
  <c r="B3" i="34" s="1"/>
  <c r="B4" i="34" s="1"/>
  <c r="A3" i="35"/>
  <c r="B2" i="35"/>
  <c r="C28" i="35" s="1"/>
  <c r="C32" i="35" s="1"/>
  <c r="A2" i="35"/>
  <c r="C1" i="35"/>
  <c r="B2" i="34" s="1"/>
  <c r="B1" i="28" s="1"/>
  <c r="B13" i="28" s="1"/>
  <c r="H85" i="51"/>
  <c r="F85" i="51"/>
  <c r="H78" i="51"/>
  <c r="F78" i="51"/>
  <c r="E78" i="51"/>
  <c r="H76" i="51"/>
  <c r="F76" i="51"/>
  <c r="E76" i="51"/>
  <c r="F73" i="51"/>
  <c r="F74" i="51" s="1"/>
  <c r="F75" i="51" s="1"/>
  <c r="E73" i="51"/>
  <c r="A65" i="51"/>
  <c r="A66" i="35" s="1"/>
  <c r="H56" i="51"/>
  <c r="F56" i="51"/>
  <c r="E56" i="51"/>
  <c r="A37" i="51"/>
  <c r="A37" i="35" s="1"/>
  <c r="E23" i="51"/>
  <c r="E81" i="51" s="1"/>
  <c r="E18" i="51"/>
  <c r="F18" i="51"/>
  <c r="F10" i="51"/>
  <c r="F91" i="51" s="1"/>
  <c r="E10" i="51"/>
  <c r="I76" i="51"/>
  <c r="A166" i="30"/>
  <c r="A177" i="30" s="1"/>
  <c r="A188" i="30" s="1"/>
  <c r="A199" i="30" s="1"/>
  <c r="A210" i="30" s="1"/>
  <c r="A165" i="30"/>
  <c r="A176" i="30" s="1"/>
  <c r="A187" i="30" s="1"/>
  <c r="A198" i="30" s="1"/>
  <c r="A209" i="30" s="1"/>
  <c r="A219" i="30"/>
  <c r="A140" i="30"/>
  <c r="A215" i="30"/>
  <c r="H38" i="56"/>
  <c r="C33" i="56"/>
  <c r="D33" i="56" s="1"/>
  <c r="E33" i="56" s="1"/>
  <c r="F33" i="56" s="1"/>
  <c r="G33" i="56" s="1"/>
  <c r="H33" i="56" s="1"/>
  <c r="F54" i="34"/>
  <c r="V52" i="34"/>
  <c r="B50" i="34"/>
  <c r="B108" i="34" s="1"/>
  <c r="D19" i="56"/>
  <c r="AY2" i="30"/>
  <c r="AM2" i="30"/>
  <c r="AM14" i="30" s="1"/>
  <c r="AM26" i="30" s="1"/>
  <c r="AM38" i="30" s="1"/>
  <c r="AM50" i="30" s="1"/>
  <c r="AM62" i="30" s="1"/>
  <c r="AM74" i="30" s="1"/>
  <c r="AM86" i="30" s="1"/>
  <c r="D30" i="56" l="1"/>
  <c r="D32" i="56"/>
  <c r="B78" i="34"/>
  <c r="B80" i="34"/>
  <c r="B74" i="34"/>
  <c r="B72" i="34"/>
  <c r="M81" i="59"/>
  <c r="X81" i="59"/>
  <c r="X60" i="59"/>
  <c r="X78" i="59"/>
  <c r="X73" i="59"/>
  <c r="X56" i="59"/>
  <c r="X84" i="59"/>
  <c r="M57" i="59"/>
  <c r="X57" i="59"/>
  <c r="M58" i="59"/>
  <c r="X58" i="59"/>
  <c r="X71" i="59"/>
  <c r="M54" i="59"/>
  <c r="X54" i="59"/>
  <c r="X51" i="59"/>
  <c r="X64" i="59"/>
  <c r="M82" i="59"/>
  <c r="X82" i="59"/>
  <c r="X55" i="59"/>
  <c r="X83" i="59"/>
  <c r="M77" i="59"/>
  <c r="X77" i="59"/>
  <c r="X69" i="59"/>
  <c r="AE70" i="59"/>
  <c r="K92" i="59"/>
  <c r="C65" i="35" s="1"/>
  <c r="L6" i="59"/>
  <c r="W6" i="59"/>
  <c r="M85" i="59"/>
  <c r="X85" i="59"/>
  <c r="M80" i="59"/>
  <c r="X80" i="59"/>
  <c r="M63" i="59"/>
  <c r="X63" i="59"/>
  <c r="X74" i="59"/>
  <c r="M75" i="59"/>
  <c r="X75" i="59"/>
  <c r="AD76" i="59"/>
  <c r="X68" i="59"/>
  <c r="X61" i="59"/>
  <c r="M79" i="59"/>
  <c r="X79" i="59"/>
  <c r="X52" i="59"/>
  <c r="X62" i="59"/>
  <c r="X65" i="59"/>
  <c r="X66" i="59"/>
  <c r="M67" i="59"/>
  <c r="X67" i="59"/>
  <c r="M59" i="59"/>
  <c r="X59" i="59"/>
  <c r="Y41" i="34"/>
  <c r="D31" i="56"/>
  <c r="E91" i="51"/>
  <c r="E24" i="51"/>
  <c r="V54" i="34"/>
  <c r="AT60" i="35"/>
  <c r="B64" i="34"/>
  <c r="B102" i="34"/>
  <c r="C33" i="35" s="1"/>
  <c r="B37" i="34"/>
  <c r="O37" i="35"/>
  <c r="D55" i="34"/>
  <c r="G9" i="35"/>
  <c r="H9" i="35" s="1"/>
  <c r="I9" i="35" s="1"/>
  <c r="Z60" i="35"/>
  <c r="J59" i="51" s="1"/>
  <c r="C46" i="34"/>
  <c r="Y92" i="30"/>
  <c r="AY38" i="30"/>
  <c r="AY74" i="30"/>
  <c r="O97" i="30"/>
  <c r="P97" i="30" s="1"/>
  <c r="Q97" i="30" s="1"/>
  <c r="R97" i="30" s="1"/>
  <c r="S97" i="30" s="1"/>
  <c r="T97" i="30" s="1"/>
  <c r="U97" i="30" s="1"/>
  <c r="V97" i="30" s="1"/>
  <c r="W97" i="30" s="1"/>
  <c r="X97" i="30" s="1"/>
  <c r="Y97" i="30" s="1"/>
  <c r="Z97" i="30" s="1"/>
  <c r="B97" i="30"/>
  <c r="G113" i="30"/>
  <c r="AX51" i="34"/>
  <c r="AL52" i="34"/>
  <c r="E82" i="51"/>
  <c r="E79" i="51"/>
  <c r="F82" i="51"/>
  <c r="F79" i="51"/>
  <c r="H82" i="51"/>
  <c r="H79" i="51"/>
  <c r="C67" i="35"/>
  <c r="K54" i="34"/>
  <c r="M54" i="34"/>
  <c r="D69" i="35"/>
  <c r="B117" i="34"/>
  <c r="C114" i="34" s="1"/>
  <c r="C117" i="34" s="1"/>
  <c r="D114" i="34" s="1"/>
  <c r="D117" i="34" s="1"/>
  <c r="E114" i="34" s="1"/>
  <c r="C69" i="35"/>
  <c r="P61" i="35"/>
  <c r="P37" i="35" s="1"/>
  <c r="D37" i="35"/>
  <c r="B84" i="34"/>
  <c r="P104" i="30"/>
  <c r="S52" i="34"/>
  <c r="X102" i="30"/>
  <c r="W52" i="34"/>
  <c r="X104" i="30"/>
  <c r="C54" i="34"/>
  <c r="B21" i="34"/>
  <c r="AA2" i="30"/>
  <c r="AA26" i="30" s="1"/>
  <c r="A139" i="30"/>
  <c r="A161" i="30"/>
  <c r="A172" i="30" s="1"/>
  <c r="A183" i="30" s="1"/>
  <c r="A194" i="30" s="1"/>
  <c r="A205" i="30" s="1"/>
  <c r="A216" i="30"/>
  <c r="A218" i="30"/>
  <c r="A130" i="30"/>
  <c r="A39" i="30"/>
  <c r="A141" i="30"/>
  <c r="P52" i="34"/>
  <c r="T52" i="34"/>
  <c r="X52" i="34"/>
  <c r="E19" i="56"/>
  <c r="H2" i="56"/>
  <c r="I54" i="34"/>
  <c r="E54" i="34"/>
  <c r="H54" i="34"/>
  <c r="D54" i="34"/>
  <c r="A143" i="30"/>
  <c r="A220" i="30"/>
  <c r="AA61" i="35"/>
  <c r="Q52" i="34"/>
  <c r="U52" i="34"/>
  <c r="Y52" i="34"/>
  <c r="G54" i="34"/>
  <c r="Q92" i="30"/>
  <c r="P102" i="30"/>
  <c r="O2" i="30"/>
  <c r="W104" i="30"/>
  <c r="S104" i="30"/>
  <c r="O104" i="30"/>
  <c r="W102" i="30"/>
  <c r="S102" i="30"/>
  <c r="O102" i="30"/>
  <c r="X92" i="30"/>
  <c r="T92" i="30"/>
  <c r="P92" i="30"/>
  <c r="Z104" i="30"/>
  <c r="V104" i="30"/>
  <c r="R104" i="30"/>
  <c r="Z102" i="30"/>
  <c r="V102" i="30"/>
  <c r="R102" i="30"/>
  <c r="W92" i="30"/>
  <c r="S92" i="30"/>
  <c r="O92" i="30"/>
  <c r="Y104" i="30"/>
  <c r="U104" i="30"/>
  <c r="Q104" i="30"/>
  <c r="Y102" i="30"/>
  <c r="U102" i="30"/>
  <c r="Q102" i="30"/>
  <c r="Z92" i="30"/>
  <c r="C92" i="30" s="1"/>
  <c r="V92" i="30"/>
  <c r="R92" i="30"/>
  <c r="D23" i="56"/>
  <c r="D26" i="56" s="1"/>
  <c r="R52" i="34"/>
  <c r="B54" i="34"/>
  <c r="J54" i="34"/>
  <c r="U92" i="30"/>
  <c r="T102" i="30"/>
  <c r="T104" i="30"/>
  <c r="C59" i="34"/>
  <c r="D59" i="34" s="1"/>
  <c r="E59" i="34" s="1"/>
  <c r="F59" i="34" s="1"/>
  <c r="G59" i="34" s="1"/>
  <c r="H59" i="34" s="1"/>
  <c r="I59" i="34" s="1"/>
  <c r="J59" i="34" s="1"/>
  <c r="K59" i="34" s="1"/>
  <c r="L59" i="34" s="1"/>
  <c r="M59" i="34" s="1"/>
  <c r="N59" i="34" s="1"/>
  <c r="O59" i="34" s="1"/>
  <c r="P59" i="34" s="1"/>
  <c r="Q59" i="34" s="1"/>
  <c r="R59" i="34" s="1"/>
  <c r="S59" i="34" s="1"/>
  <c r="T59" i="34" s="1"/>
  <c r="U59" i="34" s="1"/>
  <c r="V59" i="34" s="1"/>
  <c r="W59" i="34" s="1"/>
  <c r="X59" i="34" s="1"/>
  <c r="Y59" i="34" s="1"/>
  <c r="Z59" i="34" s="1"/>
  <c r="AA59" i="34" s="1"/>
  <c r="AB59" i="34" s="1"/>
  <c r="AC59" i="34" s="1"/>
  <c r="AD59" i="34" s="1"/>
  <c r="AE59" i="34" s="1"/>
  <c r="AF59" i="34" s="1"/>
  <c r="AG59" i="34" s="1"/>
  <c r="AH59" i="34" s="1"/>
  <c r="AI59" i="34" s="1"/>
  <c r="AJ59" i="34" s="1"/>
  <c r="AK59" i="34" s="1"/>
  <c r="AL59" i="34" s="1"/>
  <c r="AM59" i="34" s="1"/>
  <c r="AN59" i="34" s="1"/>
  <c r="AO59" i="34" s="1"/>
  <c r="AP59" i="34" s="1"/>
  <c r="AQ59" i="34" s="1"/>
  <c r="AR59" i="34" s="1"/>
  <c r="AS59" i="34" s="1"/>
  <c r="AT59" i="34" s="1"/>
  <c r="AU59" i="34" s="1"/>
  <c r="AV59" i="34" s="1"/>
  <c r="AW59" i="34" s="1"/>
  <c r="AX59" i="34" s="1"/>
  <c r="AY59" i="34" s="1"/>
  <c r="AZ59" i="34" s="1"/>
  <c r="BA59" i="34" s="1"/>
  <c r="BB59" i="34" s="1"/>
  <c r="BC59" i="34" s="1"/>
  <c r="BD59" i="34" s="1"/>
  <c r="BE59" i="34" s="1"/>
  <c r="BF59" i="34" s="1"/>
  <c r="BG59" i="34" s="1"/>
  <c r="BH59" i="34" s="1"/>
  <c r="BI59" i="34" s="1"/>
  <c r="B102" i="30"/>
  <c r="B104" i="30"/>
  <c r="K149" i="30"/>
  <c r="C155" i="30"/>
  <c r="D157" i="30"/>
  <c r="C13" i="34" s="1"/>
  <c r="C152" i="30"/>
  <c r="G153" i="30"/>
  <c r="G157" i="30" s="1"/>
  <c r="F13" i="34" s="1"/>
  <c r="C154" i="30"/>
  <c r="K151" i="30"/>
  <c r="E157" i="30"/>
  <c r="D13" i="34" s="1"/>
  <c r="I157" i="30"/>
  <c r="H13" i="34" s="1"/>
  <c r="M157" i="30"/>
  <c r="L13" i="34" s="1"/>
  <c r="F157" i="30"/>
  <c r="E13" i="34" s="1"/>
  <c r="J157" i="30"/>
  <c r="I13" i="34" s="1"/>
  <c r="N157" i="30"/>
  <c r="M13" i="34" s="1"/>
  <c r="H149" i="30"/>
  <c r="H157" i="30" s="1"/>
  <c r="G13" i="34" s="1"/>
  <c r="L150" i="30"/>
  <c r="L157" i="30" s="1"/>
  <c r="K13" i="34" s="1"/>
  <c r="B57" i="34"/>
  <c r="C30" i="35"/>
  <c r="AY50" i="30"/>
  <c r="AY62" i="30"/>
  <c r="AY86" i="30"/>
  <c r="E52" i="35"/>
  <c r="B60" i="34"/>
  <c r="N143" i="30"/>
  <c r="K140" i="30"/>
  <c r="H138" i="30"/>
  <c r="G139" i="30"/>
  <c r="N144" i="30"/>
  <c r="C140" i="30"/>
  <c r="C138" i="30"/>
  <c r="K138" i="30"/>
  <c r="H140" i="30"/>
  <c r="C141" i="30"/>
  <c r="G142" i="30"/>
  <c r="F146" i="30"/>
  <c r="E12" i="34" s="1"/>
  <c r="D139" i="30"/>
  <c r="C144" i="30"/>
  <c r="E61" i="35"/>
  <c r="Q61" i="35" s="1"/>
  <c r="Q37" i="35" s="1"/>
  <c r="C3" i="30"/>
  <c r="C192" i="30" s="1"/>
  <c r="B113" i="34"/>
  <c r="B98" i="34"/>
  <c r="B91" i="34"/>
  <c r="K5" i="59" s="1"/>
  <c r="B106" i="34"/>
  <c r="B70" i="34"/>
  <c r="B62" i="34"/>
  <c r="B76" i="34"/>
  <c r="B44" i="34"/>
  <c r="B9" i="34"/>
  <c r="C57" i="35"/>
  <c r="B30" i="34"/>
  <c r="D1" i="35"/>
  <c r="C27" i="35"/>
  <c r="D83" i="30"/>
  <c r="L22" i="28"/>
  <c r="E83" i="30"/>
  <c r="D10" i="28"/>
  <c r="H22" i="28"/>
  <c r="C10" i="28"/>
  <c r="K10" i="28"/>
  <c r="E22" i="28"/>
  <c r="I22" i="28"/>
  <c r="M22" i="28"/>
  <c r="B53" i="34"/>
  <c r="B58" i="34" s="1"/>
  <c r="AY14" i="30"/>
  <c r="AY26" i="30"/>
  <c r="A144" i="30"/>
  <c r="A221" i="30"/>
  <c r="A133" i="30"/>
  <c r="A75" i="30"/>
  <c r="A51" i="30"/>
  <c r="A127" i="30"/>
  <c r="A131" i="30"/>
  <c r="A138" i="30"/>
  <c r="A142" i="30"/>
  <c r="A162" i="30"/>
  <c r="A173" i="30" s="1"/>
  <c r="A184" i="30" s="1"/>
  <c r="A195" i="30" s="1"/>
  <c r="A206" i="30" s="1"/>
  <c r="A217" i="30"/>
  <c r="A15" i="30"/>
  <c r="A63" i="30"/>
  <c r="A128" i="30"/>
  <c r="A132" i="30"/>
  <c r="A163" i="30"/>
  <c r="A174" i="30" s="1"/>
  <c r="A185" i="30" s="1"/>
  <c r="A196" i="30" s="1"/>
  <c r="A207" i="30" s="1"/>
  <c r="A3" i="30"/>
  <c r="A27" i="30"/>
  <c r="A129" i="30"/>
  <c r="A160" i="30"/>
  <c r="A171" i="30" s="1"/>
  <c r="A182" i="30" s="1"/>
  <c r="A193" i="30" s="1"/>
  <c r="A204" i="30" s="1"/>
  <c r="A164" i="30"/>
  <c r="A175" i="30" s="1"/>
  <c r="A186" i="30" s="1"/>
  <c r="A197" i="30" s="1"/>
  <c r="A208" i="30" s="1"/>
  <c r="B133" i="30"/>
  <c r="H73" i="51"/>
  <c r="H74" i="51" s="1"/>
  <c r="J76" i="51"/>
  <c r="F77" i="51"/>
  <c r="H77" i="51"/>
  <c r="E77" i="51"/>
  <c r="B130" i="30"/>
  <c r="F86" i="51"/>
  <c r="F23" i="51"/>
  <c r="C64" i="30"/>
  <c r="C65" i="30" s="1"/>
  <c r="B87" i="34"/>
  <c r="C64" i="35" s="1"/>
  <c r="E74" i="51"/>
  <c r="B128" i="30"/>
  <c r="I27" i="51"/>
  <c r="B74" i="35"/>
  <c r="B96" i="34"/>
  <c r="C17" i="35" s="1"/>
  <c r="B62" i="35"/>
  <c r="D4" i="35"/>
  <c r="I28" i="51"/>
  <c r="D20" i="35"/>
  <c r="B65" i="34"/>
  <c r="B79" i="34"/>
  <c r="B10" i="35"/>
  <c r="B73" i="34"/>
  <c r="B18" i="35"/>
  <c r="B48" i="34"/>
  <c r="Z39" i="34" l="1"/>
  <c r="AA39" i="34" s="1"/>
  <c r="AB39" i="34" s="1"/>
  <c r="AC39" i="34" s="1"/>
  <c r="AD39" i="34" s="1"/>
  <c r="AE39" i="34" s="1"/>
  <c r="AF39" i="34" s="1"/>
  <c r="AG39" i="34" s="1"/>
  <c r="AH39" i="34" s="1"/>
  <c r="AI39" i="34" s="1"/>
  <c r="AJ39" i="34" s="1"/>
  <c r="AK39" i="34" s="1"/>
  <c r="N47" i="34"/>
  <c r="E30" i="56"/>
  <c r="E32" i="56"/>
  <c r="B67" i="34"/>
  <c r="B101" i="34" s="1"/>
  <c r="B104" i="34" s="1"/>
  <c r="E75" i="51"/>
  <c r="F2028" i="96"/>
  <c r="F2029" i="96" s="1"/>
  <c r="H22" i="51"/>
  <c r="H75" i="51" s="1"/>
  <c r="N59" i="59"/>
  <c r="Y59" i="59"/>
  <c r="Y62" i="59"/>
  <c r="L92" i="59"/>
  <c r="D65" i="35" s="1"/>
  <c r="M6" i="59"/>
  <c r="X6" i="59"/>
  <c r="Y68" i="59"/>
  <c r="N63" i="59"/>
  <c r="Y63" i="59"/>
  <c r="Y83" i="59"/>
  <c r="Y51" i="59"/>
  <c r="N57" i="59"/>
  <c r="Y57" i="59"/>
  <c r="Y78" i="59"/>
  <c r="N67" i="59"/>
  <c r="Y67" i="59"/>
  <c r="Y52" i="59"/>
  <c r="AE76" i="59"/>
  <c r="N80" i="59"/>
  <c r="Y80" i="59"/>
  <c r="AF70" i="59"/>
  <c r="Y55" i="59"/>
  <c r="N54" i="59"/>
  <c r="Y54" i="59"/>
  <c r="Y84" i="59"/>
  <c r="Y60" i="59"/>
  <c r="Y66" i="59"/>
  <c r="N79" i="59"/>
  <c r="Y79" i="59"/>
  <c r="N75" i="59"/>
  <c r="Y75" i="59"/>
  <c r="N85" i="59"/>
  <c r="Y85" i="59"/>
  <c r="Y69" i="59"/>
  <c r="N82" i="59"/>
  <c r="Y82" i="59"/>
  <c r="Y71" i="59"/>
  <c r="Y56" i="59"/>
  <c r="N81" i="59"/>
  <c r="Y81" i="59"/>
  <c r="Y65" i="59"/>
  <c r="Y61" i="59"/>
  <c r="Y74" i="59"/>
  <c r="N77" i="59"/>
  <c r="Y77" i="59"/>
  <c r="Y64" i="59"/>
  <c r="N58" i="59"/>
  <c r="Y58" i="59"/>
  <c r="Y73" i="59"/>
  <c r="E31" i="56"/>
  <c r="AK41" i="34"/>
  <c r="C31" i="35"/>
  <c r="BF60" i="35"/>
  <c r="H10" i="56"/>
  <c r="H14" i="56" s="1"/>
  <c r="J9" i="35"/>
  <c r="K9" i="35" s="1"/>
  <c r="L9" i="35" s="1"/>
  <c r="M9" i="35" s="1"/>
  <c r="N9" i="35" s="1"/>
  <c r="AN53" i="59"/>
  <c r="AZ53" i="59" s="1"/>
  <c r="BL53" i="59" s="1"/>
  <c r="AR53" i="59"/>
  <c r="BD53" i="59" s="1"/>
  <c r="BP53" i="59" s="1"/>
  <c r="AP53" i="59"/>
  <c r="BB53" i="59" s="1"/>
  <c r="BN53" i="59" s="1"/>
  <c r="AJ53" i="59"/>
  <c r="AV53" i="59" s="1"/>
  <c r="BH53" i="59" s="1"/>
  <c r="AM53" i="59"/>
  <c r="AY53" i="59" s="1"/>
  <c r="BK53" i="59" s="1"/>
  <c r="AQ53" i="59"/>
  <c r="BC53" i="59" s="1"/>
  <c r="BO53" i="59" s="1"/>
  <c r="AO53" i="59"/>
  <c r="BA53" i="59" s="1"/>
  <c r="BM53" i="59" s="1"/>
  <c r="AI53" i="59"/>
  <c r="AU53" i="59" s="1"/>
  <c r="BG53" i="59" s="1"/>
  <c r="AT53" i="59"/>
  <c r="BF53" i="59" s="1"/>
  <c r="BR53" i="59" s="1"/>
  <c r="AL53" i="59"/>
  <c r="AX53" i="59" s="1"/>
  <c r="BJ53" i="59" s="1"/>
  <c r="AK53" i="59"/>
  <c r="AW53" i="59" s="1"/>
  <c r="BI53" i="59" s="1"/>
  <c r="AS53" i="59"/>
  <c r="BE53" i="59" s="1"/>
  <c r="BQ53" i="59" s="1"/>
  <c r="AL60" i="35"/>
  <c r="K59" i="51" s="1"/>
  <c r="C50" i="34"/>
  <c r="E55" i="34"/>
  <c r="D46" i="34"/>
  <c r="E46" i="34" s="1"/>
  <c r="F46" i="34" s="1"/>
  <c r="G46" i="34" s="1"/>
  <c r="H46" i="34" s="1"/>
  <c r="I46" i="34" s="1"/>
  <c r="J46" i="34" s="1"/>
  <c r="K46" i="34" s="1"/>
  <c r="L46" i="34" s="1"/>
  <c r="M46" i="34" s="1"/>
  <c r="A152" i="30"/>
  <c r="A62" i="56"/>
  <c r="A73" i="56" s="1"/>
  <c r="A151" i="30"/>
  <c r="A61" i="56"/>
  <c r="A72" i="56" s="1"/>
  <c r="A149" i="30"/>
  <c r="A59" i="56"/>
  <c r="A70" i="56" s="1"/>
  <c r="A155" i="30"/>
  <c r="A65" i="56"/>
  <c r="A76" i="56" s="1"/>
  <c r="A153" i="30"/>
  <c r="A63" i="56"/>
  <c r="A74" i="56" s="1"/>
  <c r="A154" i="30"/>
  <c r="A64" i="56"/>
  <c r="A75" i="56" s="1"/>
  <c r="A150" i="30"/>
  <c r="A60" i="56"/>
  <c r="A71" i="56" s="1"/>
  <c r="C49" i="35"/>
  <c r="O47" i="30"/>
  <c r="AA47" i="30" s="1"/>
  <c r="AM47" i="30" s="1"/>
  <c r="O74" i="30"/>
  <c r="B42" i="34"/>
  <c r="C7" i="35" s="1"/>
  <c r="AA14" i="30"/>
  <c r="C97" i="30"/>
  <c r="AA97" i="30"/>
  <c r="AB97" i="30" s="1"/>
  <c r="AC97" i="30" s="1"/>
  <c r="AD97" i="30" s="1"/>
  <c r="AE97" i="30" s="1"/>
  <c r="AF97" i="30" s="1"/>
  <c r="AG97" i="30" s="1"/>
  <c r="AH97" i="30" s="1"/>
  <c r="AI97" i="30" s="1"/>
  <c r="AJ97" i="30" s="1"/>
  <c r="AK97" i="30" s="1"/>
  <c r="AL97" i="30" s="1"/>
  <c r="AX52" i="34"/>
  <c r="F24" i="51"/>
  <c r="F81" i="51"/>
  <c r="S11" i="30"/>
  <c r="S138" i="30" s="1"/>
  <c r="U48" i="30"/>
  <c r="U152" i="30" s="1"/>
  <c r="O62" i="30"/>
  <c r="Q36" i="30"/>
  <c r="Q151" i="30" s="1"/>
  <c r="Q84" i="30"/>
  <c r="AC84" i="30" s="1"/>
  <c r="R47" i="30"/>
  <c r="AD47" i="30" s="1"/>
  <c r="AD141" i="30" s="1"/>
  <c r="O36" i="30"/>
  <c r="O151" i="30" s="1"/>
  <c r="T71" i="30"/>
  <c r="T143" i="30" s="1"/>
  <c r="V72" i="30"/>
  <c r="V154" i="30" s="1"/>
  <c r="R23" i="30"/>
  <c r="R139" i="30" s="1"/>
  <c r="P35" i="30"/>
  <c r="P140" i="30" s="1"/>
  <c r="S60" i="30"/>
  <c r="S153" i="30" s="1"/>
  <c r="AB61" i="35"/>
  <c r="AB37" i="35" s="1"/>
  <c r="AA38" i="30"/>
  <c r="AA74" i="30"/>
  <c r="AA86" i="30"/>
  <c r="Z59" i="30"/>
  <c r="AL59" i="30" s="1"/>
  <c r="Q12" i="30"/>
  <c r="AC12" i="30" s="1"/>
  <c r="X72" i="30"/>
  <c r="AJ72" i="30" s="1"/>
  <c r="Y59" i="30"/>
  <c r="Y142" i="30" s="1"/>
  <c r="S72" i="30"/>
  <c r="AE72" i="30" s="1"/>
  <c r="P12" i="30"/>
  <c r="AB12" i="30" s="1"/>
  <c r="P23" i="30"/>
  <c r="P139" i="30" s="1"/>
  <c r="E15" i="35"/>
  <c r="S36" i="30"/>
  <c r="S151" i="30" s="1"/>
  <c r="U23" i="30"/>
  <c r="AG23" i="30" s="1"/>
  <c r="X48" i="30"/>
  <c r="X152" i="30" s="1"/>
  <c r="T84" i="30"/>
  <c r="T155" i="30" s="1"/>
  <c r="Z35" i="30"/>
  <c r="Z140" i="30" s="1"/>
  <c r="Q71" i="30"/>
  <c r="Q143" i="30" s="1"/>
  <c r="O71" i="30"/>
  <c r="O143" i="30" s="1"/>
  <c r="P24" i="30"/>
  <c r="P150" i="30" s="1"/>
  <c r="W36" i="30"/>
  <c r="W151" i="30" s="1"/>
  <c r="T47" i="30"/>
  <c r="AF47" i="30" s="1"/>
  <c r="V24" i="30"/>
  <c r="AH24" i="30" s="1"/>
  <c r="O59" i="30"/>
  <c r="AA59" i="30" s="1"/>
  <c r="R72" i="30"/>
  <c r="AD72" i="30" s="1"/>
  <c r="AD154" i="30" s="1"/>
  <c r="O24" i="30"/>
  <c r="AA24" i="30" s="1"/>
  <c r="Y24" i="30"/>
  <c r="Y150" i="30" s="1"/>
  <c r="P60" i="30"/>
  <c r="P153" i="30" s="1"/>
  <c r="Z11" i="30"/>
  <c r="AL11" i="30" s="1"/>
  <c r="Q47" i="30"/>
  <c r="AC47" i="30" s="1"/>
  <c r="U72" i="30"/>
  <c r="U154" i="30" s="1"/>
  <c r="Z71" i="30"/>
  <c r="AL71" i="30" s="1"/>
  <c r="AX71" i="30" s="1"/>
  <c r="Z48" i="30"/>
  <c r="Z152" i="30" s="1"/>
  <c r="D15" i="35"/>
  <c r="C15" i="35"/>
  <c r="L54" i="34"/>
  <c r="E69" i="35"/>
  <c r="F61" i="35"/>
  <c r="E37" i="35"/>
  <c r="AM61" i="35"/>
  <c r="AA37" i="35"/>
  <c r="C104" i="30"/>
  <c r="AA50" i="30"/>
  <c r="AA62" i="30"/>
  <c r="C102" i="30"/>
  <c r="V71" i="30"/>
  <c r="AH71" i="30" s="1"/>
  <c r="R59" i="30"/>
  <c r="R142" i="30" s="1"/>
  <c r="S35" i="30"/>
  <c r="S140" i="30" s="1"/>
  <c r="W23" i="30"/>
  <c r="W139" i="30" s="1"/>
  <c r="Q11" i="30"/>
  <c r="AC11" i="30" s="1"/>
  <c r="U12" i="30"/>
  <c r="U149" i="30" s="1"/>
  <c r="Y23" i="30"/>
  <c r="Y139" i="30" s="1"/>
  <c r="Q35" i="30"/>
  <c r="Q140" i="30" s="1"/>
  <c r="U36" i="30"/>
  <c r="AG36" i="30" s="1"/>
  <c r="X47" i="30"/>
  <c r="AJ47" i="30" s="1"/>
  <c r="P59" i="30"/>
  <c r="P142" i="30" s="1"/>
  <c r="T60" i="30"/>
  <c r="T153" i="30" s="1"/>
  <c r="X71" i="30"/>
  <c r="X143" i="30" s="1"/>
  <c r="T83" i="30"/>
  <c r="T144" i="30" s="1"/>
  <c r="X84" i="30"/>
  <c r="X155" i="30" s="1"/>
  <c r="R12" i="30"/>
  <c r="R149" i="30" s="1"/>
  <c r="V23" i="30"/>
  <c r="AH23" i="30" s="1"/>
  <c r="Z24" i="30"/>
  <c r="Z150" i="30" s="1"/>
  <c r="R36" i="30"/>
  <c r="R151" i="30" s="1"/>
  <c r="U47" i="30"/>
  <c r="U141" i="30" s="1"/>
  <c r="Y48" i="30"/>
  <c r="AK48" i="30" s="1"/>
  <c r="Q60" i="30"/>
  <c r="Q153" i="30" s="1"/>
  <c r="U71" i="30"/>
  <c r="U143" i="30" s="1"/>
  <c r="Y72" i="30"/>
  <c r="Y154" i="30" s="1"/>
  <c r="U84" i="30"/>
  <c r="AG84" i="30" s="1"/>
  <c r="S71" i="30"/>
  <c r="S143" i="30" s="1"/>
  <c r="W60" i="30"/>
  <c r="W153" i="30" s="1"/>
  <c r="S48" i="30"/>
  <c r="AE48" i="30" s="1"/>
  <c r="X36" i="30"/>
  <c r="AJ36" i="30" s="1"/>
  <c r="T24" i="30"/>
  <c r="T150" i="30" s="1"/>
  <c r="X11" i="30"/>
  <c r="X138" i="30" s="1"/>
  <c r="X23" i="30"/>
  <c r="X139" i="30" s="1"/>
  <c r="V59" i="30"/>
  <c r="V142" i="30" s="1"/>
  <c r="T36" i="30"/>
  <c r="AF36" i="30" s="1"/>
  <c r="AF151" i="30" s="1"/>
  <c r="O12" i="30"/>
  <c r="AA12" i="30" s="1"/>
  <c r="AM12" i="30" s="1"/>
  <c r="W35" i="30"/>
  <c r="W140" i="30" s="1"/>
  <c r="S23" i="30"/>
  <c r="S139" i="30" s="1"/>
  <c r="W47" i="30"/>
  <c r="K157" i="30"/>
  <c r="J13" i="34" s="1"/>
  <c r="Z84" i="30"/>
  <c r="Z155" i="30" s="1"/>
  <c r="R71" i="30"/>
  <c r="R143" i="30" s="1"/>
  <c r="S59" i="30"/>
  <c r="O48" i="30"/>
  <c r="O72" i="30"/>
  <c r="Y54" i="34"/>
  <c r="X54" i="34"/>
  <c r="O54" i="34"/>
  <c r="AH52" i="34"/>
  <c r="AD52" i="34"/>
  <c r="AI52" i="34"/>
  <c r="AA52" i="34"/>
  <c r="AK52" i="34"/>
  <c r="AG52" i="34"/>
  <c r="AC52" i="34"/>
  <c r="AE52" i="34"/>
  <c r="AJ52" i="34"/>
  <c r="AF52" i="34"/>
  <c r="AB52" i="34"/>
  <c r="W54" i="34"/>
  <c r="V84" i="30"/>
  <c r="V155" i="30" s="1"/>
  <c r="Z60" i="30"/>
  <c r="Z153" i="30" s="1"/>
  <c r="V48" i="30"/>
  <c r="AH48" i="30" s="1"/>
  <c r="O26" i="30"/>
  <c r="O23" i="30"/>
  <c r="O139" i="30" s="1"/>
  <c r="U11" i="30"/>
  <c r="U138" i="30" s="1"/>
  <c r="Y12" i="30"/>
  <c r="Y149" i="30" s="1"/>
  <c r="Q24" i="30"/>
  <c r="AC24" i="30" s="1"/>
  <c r="U35" i="30"/>
  <c r="AG35" i="30" s="1"/>
  <c r="Y36" i="30"/>
  <c r="Y151" i="30" s="1"/>
  <c r="P48" i="30"/>
  <c r="P152" i="30" s="1"/>
  <c r="T59" i="30"/>
  <c r="AF59" i="30" s="1"/>
  <c r="X60" i="30"/>
  <c r="X153" i="30" s="1"/>
  <c r="P72" i="30"/>
  <c r="P154" i="30" s="1"/>
  <c r="X83" i="30"/>
  <c r="AJ83" i="30" s="1"/>
  <c r="R11" i="30"/>
  <c r="R138" i="30" s="1"/>
  <c r="V12" i="30"/>
  <c r="V149" i="30" s="1"/>
  <c r="Z23" i="30"/>
  <c r="Z139" i="30" s="1"/>
  <c r="R35" i="30"/>
  <c r="R140" i="30" s="1"/>
  <c r="V36" i="30"/>
  <c r="V151" i="30" s="1"/>
  <c r="Y47" i="30"/>
  <c r="AK47" i="30" s="1"/>
  <c r="Q59" i="30"/>
  <c r="AC59" i="30" s="1"/>
  <c r="U60" i="30"/>
  <c r="U153" i="30" s="1"/>
  <c r="Y71" i="30"/>
  <c r="Y143" i="30" s="1"/>
  <c r="U83" i="30"/>
  <c r="U144" i="30" s="1"/>
  <c r="Y84" i="30"/>
  <c r="Y155" i="30" s="1"/>
  <c r="O60" i="30"/>
  <c r="AA60" i="30" s="1"/>
  <c r="S47" i="30"/>
  <c r="S141" i="30" s="1"/>
  <c r="P36" i="30"/>
  <c r="P151" i="30" s="1"/>
  <c r="T23" i="30"/>
  <c r="T139" i="30" s="1"/>
  <c r="P11" i="30"/>
  <c r="AB11" i="30" s="1"/>
  <c r="O83" i="30"/>
  <c r="O144" i="30" s="1"/>
  <c r="W71" i="30"/>
  <c r="W143" i="30" s="1"/>
  <c r="W84" i="30"/>
  <c r="W155" i="30" s="1"/>
  <c r="W48" i="30"/>
  <c r="W152" i="30" s="1"/>
  <c r="T35" i="30"/>
  <c r="W11" i="30"/>
  <c r="R84" i="30"/>
  <c r="R155" i="30" s="1"/>
  <c r="O35" i="30"/>
  <c r="O14" i="30"/>
  <c r="Z72" i="30"/>
  <c r="T12" i="30"/>
  <c r="W12" i="30"/>
  <c r="R54" i="34"/>
  <c r="S54" i="34"/>
  <c r="U54" i="34"/>
  <c r="AI104" i="30"/>
  <c r="AE104" i="30"/>
  <c r="AA104" i="30"/>
  <c r="AI102" i="30"/>
  <c r="AE102" i="30"/>
  <c r="AA102" i="30"/>
  <c r="AJ92" i="30"/>
  <c r="AF92" i="30"/>
  <c r="AB92" i="30"/>
  <c r="AL104" i="30"/>
  <c r="AH104" i="30"/>
  <c r="AD104" i="30"/>
  <c r="AL102" i="30"/>
  <c r="AH102" i="30"/>
  <c r="AD102" i="30"/>
  <c r="AI92" i="30"/>
  <c r="AE92" i="30"/>
  <c r="AA92" i="30"/>
  <c r="AK104" i="30"/>
  <c r="AG104" i="30"/>
  <c r="AC104" i="30"/>
  <c r="AK102" i="30"/>
  <c r="AG102" i="30"/>
  <c r="AC102" i="30"/>
  <c r="AL92" i="30"/>
  <c r="D92" i="30" s="1"/>
  <c r="AH92" i="30"/>
  <c r="AD92" i="30"/>
  <c r="AJ104" i="30"/>
  <c r="AJ102" i="30"/>
  <c r="AK92" i="30"/>
  <c r="AF104" i="30"/>
  <c r="AF102" i="30"/>
  <c r="AG92" i="30"/>
  <c r="AB104" i="30"/>
  <c r="AB102" i="30"/>
  <c r="AC92" i="30"/>
  <c r="F19" i="56"/>
  <c r="T54" i="34"/>
  <c r="S84" i="30"/>
  <c r="O86" i="30"/>
  <c r="O38" i="30"/>
  <c r="O50" i="30"/>
  <c r="V83" i="30"/>
  <c r="AH83" i="30" s="1"/>
  <c r="R60" i="30"/>
  <c r="AD60" i="30" s="1"/>
  <c r="V47" i="30"/>
  <c r="AH47" i="30" s="1"/>
  <c r="W24" i="30"/>
  <c r="W150" i="30" s="1"/>
  <c r="S12" i="30"/>
  <c r="AE12" i="30" s="1"/>
  <c r="Y11" i="30"/>
  <c r="Y138" i="30" s="1"/>
  <c r="Q23" i="30"/>
  <c r="Q139" i="30" s="1"/>
  <c r="U24" i="30"/>
  <c r="AG24" i="30" s="1"/>
  <c r="Y35" i="30"/>
  <c r="AK35" i="30" s="1"/>
  <c r="P47" i="30"/>
  <c r="AB47" i="30" s="1"/>
  <c r="T48" i="30"/>
  <c r="AF48" i="30" s="1"/>
  <c r="X59" i="30"/>
  <c r="AJ59" i="30" s="1"/>
  <c r="P71" i="30"/>
  <c r="P143" i="30" s="1"/>
  <c r="T72" i="30"/>
  <c r="T154" i="30" s="1"/>
  <c r="P84" i="30"/>
  <c r="P155" i="30" s="1"/>
  <c r="V11" i="30"/>
  <c r="V138" i="30" s="1"/>
  <c r="Z12" i="30"/>
  <c r="Z149" i="30" s="1"/>
  <c r="R24" i="30"/>
  <c r="AD24" i="30" s="1"/>
  <c r="V35" i="30"/>
  <c r="AH35" i="30" s="1"/>
  <c r="Z36" i="30"/>
  <c r="AL36" i="30" s="1"/>
  <c r="Q48" i="30"/>
  <c r="Q152" i="30" s="1"/>
  <c r="U59" i="30"/>
  <c r="AG59" i="30" s="1"/>
  <c r="Y60" i="30"/>
  <c r="Y153" i="30" s="1"/>
  <c r="Q72" i="30"/>
  <c r="Q154" i="30" s="1"/>
  <c r="Y83" i="30"/>
  <c r="Y144" i="30" s="1"/>
  <c r="S83" i="30"/>
  <c r="AE83" i="30" s="1"/>
  <c r="W59" i="30"/>
  <c r="AI59" i="30" s="1"/>
  <c r="X35" i="30"/>
  <c r="AJ35" i="30" s="1"/>
  <c r="X12" i="30"/>
  <c r="X149" i="30" s="1"/>
  <c r="W83" i="30"/>
  <c r="W144" i="30" s="1"/>
  <c r="R83" i="30"/>
  <c r="W72" i="30"/>
  <c r="AI72" i="30" s="1"/>
  <c r="AI154" i="30" s="1"/>
  <c r="Z47" i="30"/>
  <c r="S24" i="30"/>
  <c r="S150" i="30" s="1"/>
  <c r="O11" i="30"/>
  <c r="R48" i="30"/>
  <c r="AD48" i="30" s="1"/>
  <c r="AP48" i="30" s="1"/>
  <c r="V60" i="30"/>
  <c r="V153" i="30" s="1"/>
  <c r="O84" i="30"/>
  <c r="T11" i="30"/>
  <c r="Z83" i="30"/>
  <c r="X24" i="30"/>
  <c r="N54" i="34"/>
  <c r="Q54" i="34"/>
  <c r="P54" i="34"/>
  <c r="C157" i="30"/>
  <c r="B13" i="34" s="1"/>
  <c r="F41" i="35"/>
  <c r="C137" i="30"/>
  <c r="C146" i="30"/>
  <c r="B12" i="34" s="1"/>
  <c r="C148" i="30"/>
  <c r="C15" i="30"/>
  <c r="C27" i="30" s="1"/>
  <c r="C51" i="30" s="1"/>
  <c r="C75" i="30"/>
  <c r="C39" i="30"/>
  <c r="C63" i="30" s="1"/>
  <c r="C181" i="30"/>
  <c r="C126" i="30"/>
  <c r="C170" i="30"/>
  <c r="C159" i="30"/>
  <c r="C214" i="30"/>
  <c r="AC61" i="35"/>
  <c r="AC37" i="35" s="1"/>
  <c r="C2" i="34"/>
  <c r="C1" i="28" s="1"/>
  <c r="C13" i="28" s="1"/>
  <c r="D57" i="35"/>
  <c r="D27" i="35"/>
  <c r="E1" i="35"/>
  <c r="E144" i="30"/>
  <c r="E146" i="30" s="1"/>
  <c r="D12" i="34" s="1"/>
  <c r="E41" i="35" s="1"/>
  <c r="Q83" i="30"/>
  <c r="X51" i="34"/>
  <c r="T51" i="34"/>
  <c r="P51" i="34"/>
  <c r="W51" i="34"/>
  <c r="S51" i="34"/>
  <c r="O51" i="34"/>
  <c r="R51" i="34"/>
  <c r="V51" i="34"/>
  <c r="Y51" i="34"/>
  <c r="Q51" i="34"/>
  <c r="U51" i="34"/>
  <c r="D144" i="30"/>
  <c r="D146" i="30" s="1"/>
  <c r="C12" i="34" s="1"/>
  <c r="D41" i="35" s="1"/>
  <c r="D50" i="35" s="1"/>
  <c r="P83" i="30"/>
  <c r="E23" i="56"/>
  <c r="E26" i="56" s="1"/>
  <c r="C22" i="28"/>
  <c r="C76" i="30"/>
  <c r="C77" i="30" s="1"/>
  <c r="H86" i="51"/>
  <c r="J27" i="51"/>
  <c r="E86" i="51"/>
  <c r="B132" i="30"/>
  <c r="C40" i="30"/>
  <c r="C16" i="30"/>
  <c r="B75" i="35"/>
  <c r="B76" i="35" s="1"/>
  <c r="C59" i="35"/>
  <c r="C48" i="35"/>
  <c r="C92" i="34"/>
  <c r="C96" i="34" s="1"/>
  <c r="C43" i="35"/>
  <c r="B81" i="34"/>
  <c r="C77" i="34" s="1"/>
  <c r="C80" i="34" s="1"/>
  <c r="C45" i="34"/>
  <c r="C8" i="35"/>
  <c r="C66" i="30"/>
  <c r="C165" i="30" s="1"/>
  <c r="B127" i="30"/>
  <c r="C4" i="30"/>
  <c r="C5" i="30" s="1"/>
  <c r="B111" i="34"/>
  <c r="C72" i="35"/>
  <c r="B129" i="30"/>
  <c r="C28" i="30"/>
  <c r="C29" i="30" s="1"/>
  <c r="B131" i="30"/>
  <c r="C52" i="30"/>
  <c r="C53" i="30" s="1"/>
  <c r="E4" i="35"/>
  <c r="AL39" i="34" l="1"/>
  <c r="AM39" i="34" s="1"/>
  <c r="AN39" i="34" s="1"/>
  <c r="AO39" i="34" s="1"/>
  <c r="AP39" i="34" s="1"/>
  <c r="AQ39" i="34" s="1"/>
  <c r="AR39" i="34" s="1"/>
  <c r="AS39" i="34" s="1"/>
  <c r="AT39" i="34" s="1"/>
  <c r="AU39" i="34" s="1"/>
  <c r="AV39" i="34" s="1"/>
  <c r="AW39" i="34" s="1"/>
  <c r="Z47" i="34"/>
  <c r="F30" i="56"/>
  <c r="F32" i="56"/>
  <c r="N46" i="34"/>
  <c r="O46" i="34" s="1"/>
  <c r="P46" i="34" s="1"/>
  <c r="Q46" i="34" s="1"/>
  <c r="R46" i="34" s="1"/>
  <c r="S46" i="34" s="1"/>
  <c r="T46" i="34" s="1"/>
  <c r="U46" i="34" s="1"/>
  <c r="V46" i="34" s="1"/>
  <c r="W46" i="34" s="1"/>
  <c r="X46" i="34" s="1"/>
  <c r="Y46" i="34" s="1"/>
  <c r="O52" i="35"/>
  <c r="C78" i="34"/>
  <c r="H23" i="51"/>
  <c r="B22" i="35"/>
  <c r="H87" i="51"/>
  <c r="H91" i="51"/>
  <c r="Z73" i="59"/>
  <c r="AL73" i="59" s="1"/>
  <c r="AX73" i="59" s="1"/>
  <c r="BJ73" i="59" s="1"/>
  <c r="O77" i="59"/>
  <c r="Z77" i="59"/>
  <c r="AL77" i="59" s="1"/>
  <c r="AX77" i="59" s="1"/>
  <c r="BJ77" i="59" s="1"/>
  <c r="Z56" i="59"/>
  <c r="AL56" i="59" s="1"/>
  <c r="AX56" i="59" s="1"/>
  <c r="BJ56" i="59" s="1"/>
  <c r="Z60" i="59"/>
  <c r="AL60" i="59" s="1"/>
  <c r="AX60" i="59" s="1"/>
  <c r="BJ60" i="59" s="1"/>
  <c r="Z55" i="59"/>
  <c r="AL55" i="59" s="1"/>
  <c r="AX55" i="59" s="1"/>
  <c r="BJ55" i="59" s="1"/>
  <c r="Z69" i="59"/>
  <c r="AL69" i="59" s="1"/>
  <c r="AX69" i="59" s="1"/>
  <c r="BJ69" i="59" s="1"/>
  <c r="O79" i="59"/>
  <c r="Z79" i="59"/>
  <c r="AL79" i="59" s="1"/>
  <c r="AX79" i="59" s="1"/>
  <c r="BJ79" i="59" s="1"/>
  <c r="AF76" i="59"/>
  <c r="AR76" i="59" s="1"/>
  <c r="BD76" i="59" s="1"/>
  <c r="BP76" i="59" s="1"/>
  <c r="Z78" i="59"/>
  <c r="AL78" i="59" s="1"/>
  <c r="AX78" i="59" s="1"/>
  <c r="BJ78" i="59" s="1"/>
  <c r="Z83" i="59"/>
  <c r="AL83" i="59" s="1"/>
  <c r="AX83" i="59" s="1"/>
  <c r="BJ83" i="59" s="1"/>
  <c r="M92" i="59"/>
  <c r="E65" i="35" s="1"/>
  <c r="N6" i="59"/>
  <c r="Y6" i="59"/>
  <c r="AK6" i="59" s="1"/>
  <c r="AW6" i="59" s="1"/>
  <c r="BI6" i="59" s="1"/>
  <c r="O58" i="59"/>
  <c r="Z58" i="59"/>
  <c r="AL58" i="59" s="1"/>
  <c r="AX58" i="59" s="1"/>
  <c r="BJ58" i="59" s="1"/>
  <c r="Z84" i="59"/>
  <c r="AL84" i="59" s="1"/>
  <c r="AX84" i="59" s="1"/>
  <c r="BJ84" i="59" s="1"/>
  <c r="Z65" i="59"/>
  <c r="AL65" i="59" s="1"/>
  <c r="AX65" i="59" s="1"/>
  <c r="BJ65" i="59" s="1"/>
  <c r="Z71" i="59"/>
  <c r="AL71" i="59" s="1"/>
  <c r="AX71" i="59" s="1"/>
  <c r="BJ71" i="59" s="1"/>
  <c r="AG70" i="59"/>
  <c r="AS70" i="59" s="1"/>
  <c r="BE70" i="59" s="1"/>
  <c r="BQ70" i="59" s="1"/>
  <c r="O57" i="59"/>
  <c r="Z57" i="59"/>
  <c r="AL57" i="59" s="1"/>
  <c r="AX57" i="59" s="1"/>
  <c r="BJ57" i="59" s="1"/>
  <c r="Z74" i="59"/>
  <c r="AL74" i="59" s="1"/>
  <c r="AX74" i="59" s="1"/>
  <c r="BJ74" i="59" s="1"/>
  <c r="O85" i="59"/>
  <c r="Z85" i="59"/>
  <c r="AL85" i="59" s="1"/>
  <c r="AX85" i="59" s="1"/>
  <c r="BJ85" i="59" s="1"/>
  <c r="Z52" i="59"/>
  <c r="AL52" i="59" s="1"/>
  <c r="AX52" i="59" s="1"/>
  <c r="BJ52" i="59" s="1"/>
  <c r="O63" i="59"/>
  <c r="Z63" i="59"/>
  <c r="AL63" i="59" s="1"/>
  <c r="AX63" i="59" s="1"/>
  <c r="BJ63" i="59" s="1"/>
  <c r="Z64" i="59"/>
  <c r="AL64" i="59" s="1"/>
  <c r="AX64" i="59" s="1"/>
  <c r="BJ64" i="59" s="1"/>
  <c r="Z66" i="59"/>
  <c r="AL66" i="59" s="1"/>
  <c r="AX66" i="59" s="1"/>
  <c r="BJ66" i="59" s="1"/>
  <c r="O54" i="59"/>
  <c r="Z54" i="59"/>
  <c r="AL54" i="59" s="1"/>
  <c r="AX54" i="59" s="1"/>
  <c r="BJ54" i="59" s="1"/>
  <c r="Z62" i="59"/>
  <c r="AL62" i="59" s="1"/>
  <c r="AX62" i="59" s="1"/>
  <c r="BJ62" i="59" s="1"/>
  <c r="Z61" i="59"/>
  <c r="AL61" i="59" s="1"/>
  <c r="AX61" i="59" s="1"/>
  <c r="BJ61" i="59" s="1"/>
  <c r="O81" i="59"/>
  <c r="Z81" i="59"/>
  <c r="AL81" i="59" s="1"/>
  <c r="AX81" i="59" s="1"/>
  <c r="BJ81" i="59" s="1"/>
  <c r="O82" i="59"/>
  <c r="Z82" i="59"/>
  <c r="AL82" i="59" s="1"/>
  <c r="AX82" i="59" s="1"/>
  <c r="BJ82" i="59" s="1"/>
  <c r="O80" i="59"/>
  <c r="Z80" i="59"/>
  <c r="AL80" i="59" s="1"/>
  <c r="AX80" i="59" s="1"/>
  <c r="BJ80" i="59" s="1"/>
  <c r="Z51" i="59"/>
  <c r="AL51" i="59" s="1"/>
  <c r="AX51" i="59" s="1"/>
  <c r="BJ51" i="59" s="1"/>
  <c r="O75" i="59"/>
  <c r="Z75" i="59"/>
  <c r="AL75" i="59" s="1"/>
  <c r="AX75" i="59" s="1"/>
  <c r="BJ75" i="59" s="1"/>
  <c r="O67" i="59"/>
  <c r="Z67" i="59"/>
  <c r="AL67" i="59" s="1"/>
  <c r="AX67" i="59" s="1"/>
  <c r="BJ67" i="59" s="1"/>
  <c r="Z68" i="59"/>
  <c r="AL68" i="59" s="1"/>
  <c r="AX68" i="59" s="1"/>
  <c r="BJ68" i="59" s="1"/>
  <c r="O59" i="59"/>
  <c r="Z59" i="59"/>
  <c r="AL59" i="59" s="1"/>
  <c r="AX59" i="59" s="1"/>
  <c r="BJ59" i="59" s="1"/>
  <c r="AW41" i="34"/>
  <c r="F31" i="56"/>
  <c r="O9" i="35"/>
  <c r="P9" i="35" s="1"/>
  <c r="Q9" i="35" s="1"/>
  <c r="R9" i="35" s="1"/>
  <c r="S9" i="35" s="1"/>
  <c r="T9" i="35" s="1"/>
  <c r="U9" i="35" s="1"/>
  <c r="V9" i="35" s="1"/>
  <c r="W9" i="35" s="1"/>
  <c r="X9" i="35" s="1"/>
  <c r="Y9" i="35" s="1"/>
  <c r="Z9" i="35" s="1"/>
  <c r="I9" i="51"/>
  <c r="C60" i="34"/>
  <c r="C102" i="34"/>
  <c r="D33" i="35" s="1"/>
  <c r="F37" i="35"/>
  <c r="AT12" i="59"/>
  <c r="BF12" i="59" s="1"/>
  <c r="BR12" i="59" s="1"/>
  <c r="AL8" i="59"/>
  <c r="AX8" i="59" s="1"/>
  <c r="BJ8" i="59" s="1"/>
  <c r="AS11" i="59"/>
  <c r="BE11" i="59" s="1"/>
  <c r="BQ11" i="59" s="1"/>
  <c r="AJ10" i="59"/>
  <c r="AV10" i="59" s="1"/>
  <c r="BH10" i="59" s="1"/>
  <c r="AQ9" i="59"/>
  <c r="BC9" i="59" s="1"/>
  <c r="BO9" i="59" s="1"/>
  <c r="AP8" i="59"/>
  <c r="BB8" i="59" s="1"/>
  <c r="BN8" i="59" s="1"/>
  <c r="AN12" i="59"/>
  <c r="AZ12" i="59" s="1"/>
  <c r="BL12" i="59" s="1"/>
  <c r="AS10" i="59"/>
  <c r="BE10" i="59" s="1"/>
  <c r="BQ10" i="59" s="1"/>
  <c r="AK8" i="59"/>
  <c r="AW8" i="59" s="1"/>
  <c r="BI8" i="59" s="1"/>
  <c r="AQ8" i="59"/>
  <c r="BC8" i="59" s="1"/>
  <c r="BO8" i="59" s="1"/>
  <c r="AI10" i="59"/>
  <c r="AU10" i="59" s="1"/>
  <c r="BG10" i="59" s="1"/>
  <c r="AO13" i="59"/>
  <c r="BA13" i="59" s="1"/>
  <c r="BM13" i="59" s="1"/>
  <c r="AP9" i="59"/>
  <c r="BB9" i="59" s="1"/>
  <c r="BN9" i="59" s="1"/>
  <c r="AR12" i="59"/>
  <c r="BD12" i="59" s="1"/>
  <c r="BP12" i="59" s="1"/>
  <c r="AS12" i="59"/>
  <c r="BE12" i="59" s="1"/>
  <c r="BQ12" i="59" s="1"/>
  <c r="AJ8" i="59"/>
  <c r="AV8" i="59" s="1"/>
  <c r="BH8" i="59" s="1"/>
  <c r="AQ12" i="59"/>
  <c r="BC12" i="59" s="1"/>
  <c r="BO12" i="59" s="1"/>
  <c r="AI7" i="59"/>
  <c r="AU7" i="59" s="1"/>
  <c r="BG7" i="59" s="1"/>
  <c r="AP11" i="59"/>
  <c r="BB11" i="59" s="1"/>
  <c r="BN11" i="59" s="1"/>
  <c r="AK11" i="59"/>
  <c r="AW11" i="59" s="1"/>
  <c r="BI11" i="59" s="1"/>
  <c r="AN7" i="59"/>
  <c r="AZ7" i="59" s="1"/>
  <c r="BL7" i="59" s="1"/>
  <c r="AS7" i="59"/>
  <c r="BE7" i="59" s="1"/>
  <c r="BQ7" i="59" s="1"/>
  <c r="AK10" i="59"/>
  <c r="AW10" i="59" s="1"/>
  <c r="BI10" i="59" s="1"/>
  <c r="AP13" i="59"/>
  <c r="BB13" i="59" s="1"/>
  <c r="BN13" i="59" s="1"/>
  <c r="AI9" i="59"/>
  <c r="AU9" i="59" s="1"/>
  <c r="BG9" i="59" s="1"/>
  <c r="AO11" i="59"/>
  <c r="BA11" i="59" s="1"/>
  <c r="BM11" i="59" s="1"/>
  <c r="AJ9" i="59"/>
  <c r="AV9" i="59" s="1"/>
  <c r="BH9" i="59" s="1"/>
  <c r="AI8" i="59"/>
  <c r="AU8" i="59" s="1"/>
  <c r="BG8" i="59" s="1"/>
  <c r="AJ6" i="59"/>
  <c r="AV6" i="59" s="1"/>
  <c r="BH6" i="59" s="1"/>
  <c r="AT9" i="59"/>
  <c r="BF9" i="59" s="1"/>
  <c r="BR9" i="59" s="1"/>
  <c r="AN10" i="59"/>
  <c r="AZ10" i="59" s="1"/>
  <c r="BL10" i="59" s="1"/>
  <c r="AT10" i="59"/>
  <c r="BF10" i="59" s="1"/>
  <c r="BR10" i="59" s="1"/>
  <c r="AM11" i="59"/>
  <c r="AY11" i="59" s="1"/>
  <c r="BK11" i="59" s="1"/>
  <c r="AJ13" i="59"/>
  <c r="AV13" i="59" s="1"/>
  <c r="BH13" i="59" s="1"/>
  <c r="AP7" i="59"/>
  <c r="BB7" i="59" s="1"/>
  <c r="BN7" i="59" s="1"/>
  <c r="AM13" i="59"/>
  <c r="AY13" i="59" s="1"/>
  <c r="BK13" i="59" s="1"/>
  <c r="AN11" i="59"/>
  <c r="AZ11" i="59" s="1"/>
  <c r="BL11" i="59" s="1"/>
  <c r="AM9" i="59"/>
  <c r="AY9" i="59" s="1"/>
  <c r="BK9" i="59" s="1"/>
  <c r="AQ7" i="59"/>
  <c r="BC7" i="59" s="1"/>
  <c r="BO7" i="59" s="1"/>
  <c r="AQ10" i="59"/>
  <c r="BC10" i="59" s="1"/>
  <c r="BO10" i="59" s="1"/>
  <c r="AI6" i="59"/>
  <c r="AU6" i="59" s="1"/>
  <c r="BG6" i="59" s="1"/>
  <c r="AO10" i="59"/>
  <c r="BA10" i="59" s="1"/>
  <c r="BM10" i="59" s="1"/>
  <c r="AT7" i="59"/>
  <c r="BF7" i="59" s="1"/>
  <c r="BR7" i="59" s="1"/>
  <c r="AL7" i="59"/>
  <c r="AX7" i="59" s="1"/>
  <c r="BJ7" i="59" s="1"/>
  <c r="AQ11" i="59"/>
  <c r="BC11" i="59" s="1"/>
  <c r="BO11" i="59" s="1"/>
  <c r="AI12" i="59"/>
  <c r="AU12" i="59" s="1"/>
  <c r="BG12" i="59" s="1"/>
  <c r="AO9" i="59"/>
  <c r="BA9" i="59" s="1"/>
  <c r="BM9" i="59" s="1"/>
  <c r="AL10" i="59"/>
  <c r="AX10" i="59" s="1"/>
  <c r="BJ10" i="59" s="1"/>
  <c r="AR7" i="59"/>
  <c r="BD7" i="59" s="1"/>
  <c r="BP7" i="59" s="1"/>
  <c r="AI13" i="59"/>
  <c r="AU13" i="59" s="1"/>
  <c r="BG13" i="59" s="1"/>
  <c r="AP10" i="59"/>
  <c r="BB10" i="59" s="1"/>
  <c r="BN10" i="59" s="1"/>
  <c r="AR11" i="59"/>
  <c r="BD11" i="59" s="1"/>
  <c r="BP11" i="59" s="1"/>
  <c r="AO7" i="59"/>
  <c r="BA7" i="59" s="1"/>
  <c r="BM7" i="59" s="1"/>
  <c r="AT8" i="59"/>
  <c r="BF8" i="59" s="1"/>
  <c r="BR8" i="59" s="1"/>
  <c r="AM7" i="59"/>
  <c r="AY7" i="59" s="1"/>
  <c r="BK7" i="59" s="1"/>
  <c r="AR10" i="59"/>
  <c r="BD10" i="59" s="1"/>
  <c r="BP10" i="59" s="1"/>
  <c r="AK7" i="59"/>
  <c r="AW7" i="59" s="1"/>
  <c r="BI7" i="59" s="1"/>
  <c r="AO12" i="59"/>
  <c r="BA12" i="59" s="1"/>
  <c r="BM12" i="59" s="1"/>
  <c r="AR13" i="59"/>
  <c r="BD13" i="59" s="1"/>
  <c r="BP13" i="59" s="1"/>
  <c r="AN9" i="59"/>
  <c r="AZ9" i="59" s="1"/>
  <c r="BL9" i="59" s="1"/>
  <c r="AK13" i="59"/>
  <c r="AW13" i="59" s="1"/>
  <c r="BI13" i="59" s="1"/>
  <c r="AL11" i="59"/>
  <c r="AX11" i="59" s="1"/>
  <c r="BJ11" i="59" s="1"/>
  <c r="AO8" i="59"/>
  <c r="BA8" i="59" s="1"/>
  <c r="BM8" i="59" s="1"/>
  <c r="AL12" i="59"/>
  <c r="AX12" i="59" s="1"/>
  <c r="BJ12" i="59" s="1"/>
  <c r="AM12" i="59"/>
  <c r="AY12" i="59" s="1"/>
  <c r="BK12" i="59" s="1"/>
  <c r="AT11" i="59"/>
  <c r="BF11" i="59" s="1"/>
  <c r="BR11" i="59" s="1"/>
  <c r="AL9" i="59"/>
  <c r="AX9" i="59" s="1"/>
  <c r="BJ9" i="59" s="1"/>
  <c r="AR9" i="59"/>
  <c r="BD9" i="59" s="1"/>
  <c r="BP9" i="59" s="1"/>
  <c r="AI11" i="59"/>
  <c r="AU11" i="59" s="1"/>
  <c r="BG11" i="59" s="1"/>
  <c r="AN8" i="59"/>
  <c r="AZ8" i="59" s="1"/>
  <c r="BL8" i="59" s="1"/>
  <c r="AJ7" i="59"/>
  <c r="AV7" i="59" s="1"/>
  <c r="BH7" i="59" s="1"/>
  <c r="AR8" i="59"/>
  <c r="BD8" i="59" s="1"/>
  <c r="BP8" i="59" s="1"/>
  <c r="AK9" i="59"/>
  <c r="AW9" i="59" s="1"/>
  <c r="BI9" i="59" s="1"/>
  <c r="AS8" i="59"/>
  <c r="BE8" i="59" s="1"/>
  <c r="BQ8" i="59" s="1"/>
  <c r="AN13" i="59"/>
  <c r="AZ13" i="59" s="1"/>
  <c r="BL13" i="59" s="1"/>
  <c r="AL13" i="59"/>
  <c r="AX13" i="59" s="1"/>
  <c r="BJ13" i="59" s="1"/>
  <c r="AS9" i="59"/>
  <c r="BE9" i="59" s="1"/>
  <c r="BQ9" i="59" s="1"/>
  <c r="AJ12" i="59"/>
  <c r="AV12" i="59" s="1"/>
  <c r="BH12" i="59" s="1"/>
  <c r="AP12" i="59"/>
  <c r="BB12" i="59" s="1"/>
  <c r="BN12" i="59" s="1"/>
  <c r="AT13" i="59"/>
  <c r="BF13" i="59" s="1"/>
  <c r="BR13" i="59" s="1"/>
  <c r="AM10" i="59"/>
  <c r="AY10" i="59" s="1"/>
  <c r="BK10" i="59" s="1"/>
  <c r="AS13" i="59"/>
  <c r="BE13" i="59" s="1"/>
  <c r="BQ13" i="59" s="1"/>
  <c r="AK12" i="59"/>
  <c r="AW12" i="59" s="1"/>
  <c r="BI12" i="59" s="1"/>
  <c r="AQ13" i="59"/>
  <c r="BC13" i="59" s="1"/>
  <c r="BO13" i="59" s="1"/>
  <c r="AJ11" i="59"/>
  <c r="AV11" i="59" s="1"/>
  <c r="BH11" i="59" s="1"/>
  <c r="AM8" i="59"/>
  <c r="AY8" i="59" s="1"/>
  <c r="BK8" i="59" s="1"/>
  <c r="AT33" i="59"/>
  <c r="BF33" i="59" s="1"/>
  <c r="BR33" i="59" s="1"/>
  <c r="AO45" i="59"/>
  <c r="BA45" i="59" s="1"/>
  <c r="BM45" i="59" s="1"/>
  <c r="AL18" i="59"/>
  <c r="AX18" i="59" s="1"/>
  <c r="BJ18" i="59" s="1"/>
  <c r="AT39" i="59"/>
  <c r="BF39" i="59" s="1"/>
  <c r="BR39" i="59" s="1"/>
  <c r="AR45" i="59"/>
  <c r="BD45" i="59" s="1"/>
  <c r="BP45" i="59" s="1"/>
  <c r="AP42" i="59"/>
  <c r="BB42" i="59" s="1"/>
  <c r="BN42" i="59" s="1"/>
  <c r="AN40" i="59"/>
  <c r="AZ40" i="59" s="1"/>
  <c r="BL40" i="59" s="1"/>
  <c r="AL39" i="59"/>
  <c r="AX39" i="59" s="1"/>
  <c r="BJ39" i="59" s="1"/>
  <c r="AJ26" i="59"/>
  <c r="AV26" i="59" s="1"/>
  <c r="BH26" i="59" s="1"/>
  <c r="AT43" i="59"/>
  <c r="BF43" i="59" s="1"/>
  <c r="BR43" i="59" s="1"/>
  <c r="AN24" i="59"/>
  <c r="AZ24" i="59" s="1"/>
  <c r="BL24" i="59" s="1"/>
  <c r="AK18" i="59"/>
  <c r="AW18" i="59" s="1"/>
  <c r="BI18" i="59" s="1"/>
  <c r="AT44" i="59"/>
  <c r="BF44" i="59" s="1"/>
  <c r="BR44" i="59" s="1"/>
  <c r="AR16" i="59"/>
  <c r="BD16" i="59" s="1"/>
  <c r="BP16" i="59" s="1"/>
  <c r="AP35" i="59"/>
  <c r="BB35" i="59" s="1"/>
  <c r="BN35" i="59" s="1"/>
  <c r="AN14" i="59"/>
  <c r="AZ14" i="59" s="1"/>
  <c r="BL14" i="59" s="1"/>
  <c r="AL20" i="59"/>
  <c r="AX20" i="59" s="1"/>
  <c r="BJ20" i="59" s="1"/>
  <c r="AI28" i="59"/>
  <c r="AU28" i="59" s="1"/>
  <c r="BG28" i="59" s="1"/>
  <c r="AT20" i="59"/>
  <c r="BF20" i="59" s="1"/>
  <c r="BR20" i="59" s="1"/>
  <c r="AQ29" i="59"/>
  <c r="BC29" i="59" s="1"/>
  <c r="BO29" i="59" s="1"/>
  <c r="AO22" i="59"/>
  <c r="BA22" i="59" s="1"/>
  <c r="BM22" i="59" s="1"/>
  <c r="AM46" i="59"/>
  <c r="AY46" i="59" s="1"/>
  <c r="BK46" i="59" s="1"/>
  <c r="AK31" i="59"/>
  <c r="AW31" i="59" s="1"/>
  <c r="BI31" i="59" s="1"/>
  <c r="AJ21" i="59"/>
  <c r="AV21" i="59" s="1"/>
  <c r="BH21" i="59" s="1"/>
  <c r="AS46" i="59"/>
  <c r="BE46" i="59" s="1"/>
  <c r="BQ46" i="59" s="1"/>
  <c r="AS21" i="59"/>
  <c r="BE21" i="59" s="1"/>
  <c r="BQ21" i="59" s="1"/>
  <c r="AQ38" i="59"/>
  <c r="BC38" i="59" s="1"/>
  <c r="BO38" i="59" s="1"/>
  <c r="AO31" i="59"/>
  <c r="BA31" i="59" s="1"/>
  <c r="BM31" i="59" s="1"/>
  <c r="AM30" i="59"/>
  <c r="AY30" i="59" s="1"/>
  <c r="BK30" i="59" s="1"/>
  <c r="AJ28" i="59"/>
  <c r="AV28" i="59" s="1"/>
  <c r="BH28" i="59" s="1"/>
  <c r="AI39" i="59"/>
  <c r="AU39" i="59" s="1"/>
  <c r="BG39" i="59" s="1"/>
  <c r="AS37" i="59"/>
  <c r="BE37" i="59" s="1"/>
  <c r="BQ37" i="59" s="1"/>
  <c r="AT23" i="59"/>
  <c r="BF23" i="59" s="1"/>
  <c r="BR23" i="59" s="1"/>
  <c r="AP31" i="59"/>
  <c r="BB31" i="59" s="1"/>
  <c r="BN31" i="59" s="1"/>
  <c r="AN18" i="59"/>
  <c r="AZ18" i="59" s="1"/>
  <c r="BL18" i="59" s="1"/>
  <c r="AL31" i="59"/>
  <c r="AX31" i="59" s="1"/>
  <c r="BJ31" i="59" s="1"/>
  <c r="AJ43" i="59"/>
  <c r="AV43" i="59" s="1"/>
  <c r="BH43" i="59" s="1"/>
  <c r="AT30" i="59"/>
  <c r="BF30" i="59" s="1"/>
  <c r="BR30" i="59" s="1"/>
  <c r="AR43" i="59"/>
  <c r="BD43" i="59" s="1"/>
  <c r="BP43" i="59" s="1"/>
  <c r="AP41" i="59"/>
  <c r="BB41" i="59" s="1"/>
  <c r="BN41" i="59" s="1"/>
  <c r="AN32" i="59"/>
  <c r="AZ32" i="59" s="1"/>
  <c r="BL32" i="59" s="1"/>
  <c r="AL40" i="59"/>
  <c r="AX40" i="59" s="1"/>
  <c r="BJ40" i="59" s="1"/>
  <c r="AK23" i="59"/>
  <c r="AW23" i="59" s="1"/>
  <c r="BI23" i="59" s="1"/>
  <c r="AI18" i="59"/>
  <c r="AU18" i="59" s="1"/>
  <c r="BG18" i="59" s="1"/>
  <c r="AS16" i="59"/>
  <c r="BE16" i="59" s="1"/>
  <c r="BQ16" i="59" s="1"/>
  <c r="AQ16" i="59"/>
  <c r="BC16" i="59" s="1"/>
  <c r="BO16" i="59" s="1"/>
  <c r="AO43" i="59"/>
  <c r="BA43" i="59" s="1"/>
  <c r="BM43" i="59" s="1"/>
  <c r="AM37" i="59"/>
  <c r="AY37" i="59" s="1"/>
  <c r="BK37" i="59" s="1"/>
  <c r="AK46" i="59"/>
  <c r="AW46" i="59" s="1"/>
  <c r="BI46" i="59" s="1"/>
  <c r="AI33" i="59"/>
  <c r="AU33" i="59" s="1"/>
  <c r="BG33" i="59" s="1"/>
  <c r="AI21" i="59"/>
  <c r="AU21" i="59" s="1"/>
  <c r="BG21" i="59" s="1"/>
  <c r="AR30" i="59"/>
  <c r="BD30" i="59" s="1"/>
  <c r="BP30" i="59" s="1"/>
  <c r="AM26" i="59"/>
  <c r="AY26" i="59" s="1"/>
  <c r="BK26" i="59" s="1"/>
  <c r="AN29" i="59"/>
  <c r="AZ29" i="59" s="1"/>
  <c r="BL29" i="59" s="1"/>
  <c r="AT18" i="59"/>
  <c r="BF18" i="59" s="1"/>
  <c r="BR18" i="59" s="1"/>
  <c r="AO14" i="59"/>
  <c r="BA14" i="59" s="1"/>
  <c r="BM14" i="59" s="1"/>
  <c r="AK42" i="59"/>
  <c r="AW42" i="59" s="1"/>
  <c r="BI42" i="59" s="1"/>
  <c r="AT40" i="59"/>
  <c r="BF40" i="59" s="1"/>
  <c r="BR40" i="59" s="1"/>
  <c r="AQ28" i="59"/>
  <c r="BC28" i="59" s="1"/>
  <c r="BO28" i="59" s="1"/>
  <c r="AO24" i="59"/>
  <c r="BA24" i="59" s="1"/>
  <c r="BM24" i="59" s="1"/>
  <c r="AN16" i="59"/>
  <c r="AZ16" i="59" s="1"/>
  <c r="BL16" i="59" s="1"/>
  <c r="AL44" i="59"/>
  <c r="AX44" i="59" s="1"/>
  <c r="BJ44" i="59" s="1"/>
  <c r="AJ14" i="59"/>
  <c r="AV14" i="59" s="1"/>
  <c r="BH14" i="59" s="1"/>
  <c r="AS31" i="59"/>
  <c r="BE31" i="59" s="1"/>
  <c r="BQ31" i="59" s="1"/>
  <c r="AO37" i="59"/>
  <c r="BA37" i="59" s="1"/>
  <c r="BM37" i="59" s="1"/>
  <c r="AK32" i="59"/>
  <c r="AW32" i="59" s="1"/>
  <c r="BI32" i="59" s="1"/>
  <c r="AT42" i="59"/>
  <c r="BF42" i="59" s="1"/>
  <c r="BR42" i="59" s="1"/>
  <c r="AR18" i="59"/>
  <c r="BD18" i="59" s="1"/>
  <c r="BP18" i="59" s="1"/>
  <c r="AP27" i="59"/>
  <c r="BB27" i="59" s="1"/>
  <c r="BN27" i="59" s="1"/>
  <c r="AN15" i="59"/>
  <c r="AZ15" i="59" s="1"/>
  <c r="BL15" i="59" s="1"/>
  <c r="AL32" i="59"/>
  <c r="AX32" i="59" s="1"/>
  <c r="BJ32" i="59" s="1"/>
  <c r="AI30" i="59"/>
  <c r="AU30" i="59" s="1"/>
  <c r="BG30" i="59" s="1"/>
  <c r="AT36" i="59"/>
  <c r="BF36" i="59" s="1"/>
  <c r="BR36" i="59" s="1"/>
  <c r="AQ20" i="59"/>
  <c r="BC20" i="59" s="1"/>
  <c r="BO20" i="59" s="1"/>
  <c r="AO46" i="59"/>
  <c r="BA46" i="59" s="1"/>
  <c r="BM46" i="59" s="1"/>
  <c r="AL24" i="59"/>
  <c r="AX24" i="59" s="1"/>
  <c r="BJ24" i="59" s="1"/>
  <c r="AK43" i="59"/>
  <c r="AW43" i="59" s="1"/>
  <c r="BI43" i="59" s="1"/>
  <c r="AI27" i="59"/>
  <c r="AU27" i="59" s="1"/>
  <c r="BG27" i="59" s="1"/>
  <c r="AP43" i="59"/>
  <c r="BB43" i="59" s="1"/>
  <c r="BN43" i="59" s="1"/>
  <c r="AS17" i="59"/>
  <c r="BE17" i="59" s="1"/>
  <c r="BQ17" i="59" s="1"/>
  <c r="AQ42" i="59"/>
  <c r="BC42" i="59" s="1"/>
  <c r="BO42" i="59" s="1"/>
  <c r="AO18" i="59"/>
  <c r="BA18" i="59" s="1"/>
  <c r="BM18" i="59" s="1"/>
  <c r="AM41" i="59"/>
  <c r="AY41" i="59" s="1"/>
  <c r="BK41" i="59" s="1"/>
  <c r="AK25" i="59"/>
  <c r="AW25" i="59" s="1"/>
  <c r="BI25" i="59" s="1"/>
  <c r="AI41" i="59"/>
  <c r="AU41" i="59" s="1"/>
  <c r="BG41" i="59" s="1"/>
  <c r="AS18" i="59"/>
  <c r="BE18" i="59" s="1"/>
  <c r="BQ18" i="59" s="1"/>
  <c r="AP28" i="59"/>
  <c r="BB28" i="59" s="1"/>
  <c r="BN28" i="59" s="1"/>
  <c r="AO40" i="59"/>
  <c r="BA40" i="59" s="1"/>
  <c r="BM40" i="59" s="1"/>
  <c r="AM40" i="59"/>
  <c r="AY40" i="59" s="1"/>
  <c r="BK40" i="59" s="1"/>
  <c r="AK39" i="59"/>
  <c r="AW39" i="59" s="1"/>
  <c r="BI39" i="59" s="1"/>
  <c r="AJ33" i="59"/>
  <c r="AV33" i="59" s="1"/>
  <c r="BH33" i="59" s="1"/>
  <c r="AT37" i="59"/>
  <c r="BF37" i="59" s="1"/>
  <c r="BR37" i="59" s="1"/>
  <c r="AQ24" i="59"/>
  <c r="BC24" i="59" s="1"/>
  <c r="BO24" i="59" s="1"/>
  <c r="AP33" i="59"/>
  <c r="BB33" i="59" s="1"/>
  <c r="BN33" i="59" s="1"/>
  <c r="AN30" i="59"/>
  <c r="AZ30" i="59" s="1"/>
  <c r="BL30" i="59" s="1"/>
  <c r="AL26" i="59"/>
  <c r="AX26" i="59" s="1"/>
  <c r="BJ26" i="59" s="1"/>
  <c r="AJ44" i="59"/>
  <c r="AV44" i="59" s="1"/>
  <c r="BH44" i="59" s="1"/>
  <c r="AR24" i="59"/>
  <c r="BD24" i="59" s="1"/>
  <c r="BP24" i="59" s="1"/>
  <c r="AS22" i="59"/>
  <c r="BE22" i="59" s="1"/>
  <c r="BQ22" i="59" s="1"/>
  <c r="AQ25" i="59"/>
  <c r="BC25" i="59" s="1"/>
  <c r="BO25" i="59" s="1"/>
  <c r="AO35" i="59"/>
  <c r="BA35" i="59" s="1"/>
  <c r="BM35" i="59" s="1"/>
  <c r="AM36" i="59"/>
  <c r="AY36" i="59" s="1"/>
  <c r="BK36" i="59" s="1"/>
  <c r="AK41" i="59"/>
  <c r="AW41" i="59" s="1"/>
  <c r="BI41" i="59" s="1"/>
  <c r="AI31" i="59"/>
  <c r="AU31" i="59" s="1"/>
  <c r="BG31" i="59" s="1"/>
  <c r="AQ33" i="59"/>
  <c r="BC33" i="59" s="1"/>
  <c r="BO33" i="59" s="1"/>
  <c r="AM28" i="59"/>
  <c r="AY28" i="59" s="1"/>
  <c r="BK28" i="59" s="1"/>
  <c r="AM23" i="59"/>
  <c r="AY23" i="59" s="1"/>
  <c r="BK23" i="59" s="1"/>
  <c r="AN23" i="59"/>
  <c r="AZ23" i="59" s="1"/>
  <c r="BL23" i="59" s="1"/>
  <c r="AS28" i="59"/>
  <c r="BE28" i="59" s="1"/>
  <c r="BQ28" i="59" s="1"/>
  <c r="AO15" i="59"/>
  <c r="BA15" i="59" s="1"/>
  <c r="BM15" i="59" s="1"/>
  <c r="AK35" i="59"/>
  <c r="AW35" i="59" s="1"/>
  <c r="BI35" i="59" s="1"/>
  <c r="AT22" i="59"/>
  <c r="BF22" i="59" s="1"/>
  <c r="BR22" i="59" s="1"/>
  <c r="AR29" i="59"/>
  <c r="BD29" i="59" s="1"/>
  <c r="BP29" i="59" s="1"/>
  <c r="AP14" i="59"/>
  <c r="BB14" i="59" s="1"/>
  <c r="BN14" i="59" s="1"/>
  <c r="AN17" i="59"/>
  <c r="AZ17" i="59" s="1"/>
  <c r="BL17" i="59" s="1"/>
  <c r="AL21" i="59"/>
  <c r="AX21" i="59" s="1"/>
  <c r="BJ21" i="59" s="1"/>
  <c r="AJ46" i="59"/>
  <c r="AV46" i="59" s="1"/>
  <c r="BH46" i="59" s="1"/>
  <c r="AR33" i="59"/>
  <c r="BD33" i="59" s="1"/>
  <c r="BP33" i="59" s="1"/>
  <c r="AN22" i="59"/>
  <c r="AZ22" i="59" s="1"/>
  <c r="BL22" i="59" s="1"/>
  <c r="AJ34" i="59"/>
  <c r="AV34" i="59" s="1"/>
  <c r="BH34" i="59" s="1"/>
  <c r="AS45" i="59"/>
  <c r="BE45" i="59" s="1"/>
  <c r="BQ45" i="59" s="1"/>
  <c r="AQ22" i="59"/>
  <c r="BC22" i="59" s="1"/>
  <c r="BO22" i="59" s="1"/>
  <c r="AP19" i="59"/>
  <c r="BB19" i="59" s="1"/>
  <c r="BN19" i="59" s="1"/>
  <c r="AM35" i="59"/>
  <c r="AY35" i="59" s="1"/>
  <c r="BK35" i="59" s="1"/>
  <c r="AL30" i="59"/>
  <c r="AX30" i="59" s="1"/>
  <c r="BJ30" i="59" s="1"/>
  <c r="AJ35" i="59"/>
  <c r="AV35" i="59" s="1"/>
  <c r="BH35" i="59" s="1"/>
  <c r="AS41" i="59"/>
  <c r="BE41" i="59" s="1"/>
  <c r="BQ41" i="59" s="1"/>
  <c r="AQ15" i="59"/>
  <c r="BC15" i="59" s="1"/>
  <c r="BO15" i="59" s="1"/>
  <c r="AO42" i="59"/>
  <c r="BA42" i="59" s="1"/>
  <c r="BM42" i="59" s="1"/>
  <c r="AM15" i="59"/>
  <c r="AY15" i="59" s="1"/>
  <c r="BK15" i="59" s="1"/>
  <c r="AL19" i="59"/>
  <c r="AX19" i="59" s="1"/>
  <c r="BJ19" i="59" s="1"/>
  <c r="AI35" i="59"/>
  <c r="AU35" i="59" s="1"/>
  <c r="BG35" i="59" s="1"/>
  <c r="AT28" i="59"/>
  <c r="BF28" i="59" s="1"/>
  <c r="BR28" i="59" s="1"/>
  <c r="AT19" i="59"/>
  <c r="BF19" i="59" s="1"/>
  <c r="BR19" i="59" s="1"/>
  <c r="AQ34" i="59"/>
  <c r="BC34" i="59" s="1"/>
  <c r="BO34" i="59" s="1"/>
  <c r="AO32" i="59"/>
  <c r="BA32" i="59" s="1"/>
  <c r="BM32" i="59" s="1"/>
  <c r="AO23" i="59"/>
  <c r="BA23" i="59" s="1"/>
  <c r="BM23" i="59" s="1"/>
  <c r="AK44" i="59"/>
  <c r="AW44" i="59" s="1"/>
  <c r="BI44" i="59" s="1"/>
  <c r="AI45" i="59"/>
  <c r="AU45" i="59" s="1"/>
  <c r="BG45" i="59" s="1"/>
  <c r="AR28" i="59"/>
  <c r="BD28" i="59" s="1"/>
  <c r="BP28" i="59" s="1"/>
  <c r="AQ14" i="59"/>
  <c r="BC14" i="59" s="1"/>
  <c r="BO14" i="59" s="1"/>
  <c r="AO26" i="59"/>
  <c r="BA26" i="59" s="1"/>
  <c r="BM26" i="59" s="1"/>
  <c r="AM39" i="59"/>
  <c r="AY39" i="59" s="1"/>
  <c r="BK39" i="59" s="1"/>
  <c r="AK29" i="59"/>
  <c r="AW29" i="59" s="1"/>
  <c r="BI29" i="59" s="1"/>
  <c r="AI29" i="59"/>
  <c r="AU29" i="59" s="1"/>
  <c r="BG29" i="59" s="1"/>
  <c r="AT17" i="59"/>
  <c r="BF17" i="59" s="1"/>
  <c r="BR17" i="59" s="1"/>
  <c r="AR15" i="59"/>
  <c r="BD15" i="59" s="1"/>
  <c r="BP15" i="59" s="1"/>
  <c r="AP39" i="59"/>
  <c r="BB39" i="59" s="1"/>
  <c r="BN39" i="59" s="1"/>
  <c r="AN20" i="59"/>
  <c r="AZ20" i="59" s="1"/>
  <c r="BL20" i="59" s="1"/>
  <c r="AK24" i="59"/>
  <c r="AW24" i="59" s="1"/>
  <c r="BI24" i="59" s="1"/>
  <c r="AJ40" i="59"/>
  <c r="AV40" i="59" s="1"/>
  <c r="BH40" i="59" s="1"/>
  <c r="AT25" i="59"/>
  <c r="BF25" i="59" s="1"/>
  <c r="BR25" i="59" s="1"/>
  <c r="AR32" i="59"/>
  <c r="BD32" i="59" s="1"/>
  <c r="BP32" i="59" s="1"/>
  <c r="AP34" i="59"/>
  <c r="BB34" i="59" s="1"/>
  <c r="BN34" i="59" s="1"/>
  <c r="AO16" i="59"/>
  <c r="BA16" i="59" s="1"/>
  <c r="BM16" i="59" s="1"/>
  <c r="AM14" i="59"/>
  <c r="AY14" i="59" s="1"/>
  <c r="BK14" i="59" s="1"/>
  <c r="AK15" i="59"/>
  <c r="AW15" i="59" s="1"/>
  <c r="BI15" i="59" s="1"/>
  <c r="AI15" i="59"/>
  <c r="AU15" i="59" s="1"/>
  <c r="BG15" i="59" s="1"/>
  <c r="AM18" i="59"/>
  <c r="AY18" i="59" s="1"/>
  <c r="BK18" i="59" s="1"/>
  <c r="AI22" i="59"/>
  <c r="AU22" i="59" s="1"/>
  <c r="BG22" i="59" s="1"/>
  <c r="AT15" i="59"/>
  <c r="BF15" i="59" s="1"/>
  <c r="BR15" i="59" s="1"/>
  <c r="AL37" i="59"/>
  <c r="AX37" i="59" s="1"/>
  <c r="BJ37" i="59" s="1"/>
  <c r="AL29" i="59"/>
  <c r="AX29" i="59" s="1"/>
  <c r="BJ29" i="59" s="1"/>
  <c r="AQ36" i="59"/>
  <c r="BC36" i="59" s="1"/>
  <c r="BO36" i="59" s="1"/>
  <c r="AP18" i="59"/>
  <c r="BB18" i="59" s="1"/>
  <c r="BN18" i="59" s="1"/>
  <c r="AS19" i="59"/>
  <c r="BE19" i="59" s="1"/>
  <c r="BQ19" i="59" s="1"/>
  <c r="AN34" i="59"/>
  <c r="AZ34" i="59" s="1"/>
  <c r="BL34" i="59" s="1"/>
  <c r="AJ30" i="59"/>
  <c r="AV30" i="59" s="1"/>
  <c r="BH30" i="59" s="1"/>
  <c r="AS30" i="59"/>
  <c r="BE30" i="59" s="1"/>
  <c r="BQ30" i="59" s="1"/>
  <c r="AQ41" i="59"/>
  <c r="BC41" i="59" s="1"/>
  <c r="BO41" i="59" s="1"/>
  <c r="AO30" i="59"/>
  <c r="BA30" i="59" s="1"/>
  <c r="BM30" i="59" s="1"/>
  <c r="AN27" i="59"/>
  <c r="AZ27" i="59" s="1"/>
  <c r="BL27" i="59" s="1"/>
  <c r="AL42" i="59"/>
  <c r="AX42" i="59" s="1"/>
  <c r="BJ42" i="59" s="1"/>
  <c r="AJ36" i="59"/>
  <c r="AV36" i="59" s="1"/>
  <c r="BH36" i="59" s="1"/>
  <c r="AR36" i="59"/>
  <c r="BD36" i="59" s="1"/>
  <c r="BP36" i="59" s="1"/>
  <c r="AN45" i="59"/>
  <c r="AZ45" i="59" s="1"/>
  <c r="BL45" i="59" s="1"/>
  <c r="AJ38" i="59"/>
  <c r="AV38" i="59" s="1"/>
  <c r="BH38" i="59" s="1"/>
  <c r="AS15" i="59"/>
  <c r="BE15" i="59" s="1"/>
  <c r="BQ15" i="59" s="1"/>
  <c r="AP24" i="59"/>
  <c r="BB24" i="59" s="1"/>
  <c r="BN24" i="59" s="1"/>
  <c r="AQ23" i="59"/>
  <c r="BC23" i="59" s="1"/>
  <c r="BO23" i="59" s="1"/>
  <c r="AM25" i="59"/>
  <c r="AY25" i="59" s="1"/>
  <c r="BK25" i="59" s="1"/>
  <c r="AK17" i="59"/>
  <c r="AW17" i="59" s="1"/>
  <c r="BI17" i="59" s="1"/>
  <c r="AJ41" i="59"/>
  <c r="AV41" i="59" s="1"/>
  <c r="BH41" i="59" s="1"/>
  <c r="AS39" i="59"/>
  <c r="BE39" i="59" s="1"/>
  <c r="BQ39" i="59" s="1"/>
  <c r="AR19" i="59"/>
  <c r="BD19" i="59" s="1"/>
  <c r="BP19" i="59" s="1"/>
  <c r="AN37" i="59"/>
  <c r="AZ37" i="59" s="1"/>
  <c r="BL37" i="59" s="1"/>
  <c r="AL17" i="59"/>
  <c r="AX17" i="59" s="1"/>
  <c r="BJ17" i="59" s="1"/>
  <c r="AK34" i="59"/>
  <c r="AW34" i="59" s="1"/>
  <c r="BI34" i="59" s="1"/>
  <c r="AI46" i="59"/>
  <c r="AU46" i="59" s="1"/>
  <c r="BG46" i="59" s="1"/>
  <c r="AT21" i="59"/>
  <c r="BF21" i="59" s="1"/>
  <c r="BR21" i="59" s="1"/>
  <c r="AR22" i="59"/>
  <c r="BD22" i="59" s="1"/>
  <c r="BP22" i="59" s="1"/>
  <c r="AP29" i="59"/>
  <c r="BB29" i="59" s="1"/>
  <c r="BN29" i="59" s="1"/>
  <c r="AN43" i="59"/>
  <c r="AZ43" i="59" s="1"/>
  <c r="BL43" i="59" s="1"/>
  <c r="AL14" i="59"/>
  <c r="AX14" i="59" s="1"/>
  <c r="BJ14" i="59" s="1"/>
  <c r="AK27" i="59"/>
  <c r="AW27" i="59" s="1"/>
  <c r="BI27" i="59" s="1"/>
  <c r="AI38" i="59"/>
  <c r="AU38" i="59" s="1"/>
  <c r="BG38" i="59" s="1"/>
  <c r="AS35" i="59"/>
  <c r="BE35" i="59" s="1"/>
  <c r="BQ35" i="59" s="1"/>
  <c r="AQ46" i="59"/>
  <c r="BC46" i="59" s="1"/>
  <c r="BO46" i="59" s="1"/>
  <c r="AO33" i="59"/>
  <c r="BA33" i="59" s="1"/>
  <c r="BM33" i="59" s="1"/>
  <c r="AM20" i="59"/>
  <c r="AY20" i="59" s="1"/>
  <c r="BK20" i="59" s="1"/>
  <c r="AK22" i="59"/>
  <c r="AW22" i="59" s="1"/>
  <c r="BI22" i="59" s="1"/>
  <c r="AI40" i="59"/>
  <c r="AU40" i="59" s="1"/>
  <c r="BG40" i="59" s="1"/>
  <c r="AS36" i="59"/>
  <c r="BE36" i="59" s="1"/>
  <c r="BQ36" i="59" s="1"/>
  <c r="AQ32" i="59"/>
  <c r="BC32" i="59" s="1"/>
  <c r="BO32" i="59" s="1"/>
  <c r="AP15" i="59"/>
  <c r="BB15" i="59" s="1"/>
  <c r="BN15" i="59" s="1"/>
  <c r="AN35" i="59"/>
  <c r="AZ35" i="59" s="1"/>
  <c r="BL35" i="59" s="1"/>
  <c r="AL33" i="59"/>
  <c r="AX33" i="59" s="1"/>
  <c r="BJ33" i="59" s="1"/>
  <c r="AJ17" i="59"/>
  <c r="AV17" i="59" s="1"/>
  <c r="BH17" i="59" s="1"/>
  <c r="AT27" i="59"/>
  <c r="BF27" i="59" s="1"/>
  <c r="BR27" i="59" s="1"/>
  <c r="AR39" i="59"/>
  <c r="BD39" i="59" s="1"/>
  <c r="BP39" i="59" s="1"/>
  <c r="AP37" i="59"/>
  <c r="BB37" i="59" s="1"/>
  <c r="BN37" i="59" s="1"/>
  <c r="AO19" i="59"/>
  <c r="BA19" i="59" s="1"/>
  <c r="BM19" i="59" s="1"/>
  <c r="AL41" i="59"/>
  <c r="AX41" i="59" s="1"/>
  <c r="BJ41" i="59" s="1"/>
  <c r="AL23" i="59"/>
  <c r="AX23" i="59" s="1"/>
  <c r="BJ23" i="59" s="1"/>
  <c r="AI23" i="59"/>
  <c r="AU23" i="59" s="1"/>
  <c r="BG23" i="59" s="1"/>
  <c r="AS44" i="59"/>
  <c r="BE44" i="59" s="1"/>
  <c r="BQ44" i="59" s="1"/>
  <c r="AP25" i="59"/>
  <c r="BB25" i="59" s="1"/>
  <c r="BN25" i="59" s="1"/>
  <c r="AT16" i="59"/>
  <c r="BF16" i="59" s="1"/>
  <c r="BR16" i="59" s="1"/>
  <c r="AQ35" i="59"/>
  <c r="BC35" i="59" s="1"/>
  <c r="BO35" i="59" s="1"/>
  <c r="AN26" i="59"/>
  <c r="AZ26" i="59" s="1"/>
  <c r="BL26" i="59" s="1"/>
  <c r="AJ27" i="59"/>
  <c r="AV27" i="59" s="1"/>
  <c r="BH27" i="59" s="1"/>
  <c r="AS25" i="59"/>
  <c r="BE25" i="59" s="1"/>
  <c r="BQ25" i="59" s="1"/>
  <c r="AQ40" i="59"/>
  <c r="BC40" i="59" s="1"/>
  <c r="BO40" i="59" s="1"/>
  <c r="AO21" i="59"/>
  <c r="BA21" i="59" s="1"/>
  <c r="BM21" i="59" s="1"/>
  <c r="AM22" i="59"/>
  <c r="AY22" i="59" s="1"/>
  <c r="BK22" i="59" s="1"/>
  <c r="AK16" i="59"/>
  <c r="AW16" i="59" s="1"/>
  <c r="BI16" i="59" s="1"/>
  <c r="AJ45" i="59"/>
  <c r="AV45" i="59" s="1"/>
  <c r="BH45" i="59" s="1"/>
  <c r="AQ44" i="59"/>
  <c r="BC44" i="59" s="1"/>
  <c r="BO44" i="59" s="1"/>
  <c r="AM45" i="59"/>
  <c r="AY45" i="59" s="1"/>
  <c r="BK45" i="59" s="1"/>
  <c r="AJ37" i="59"/>
  <c r="AV37" i="59" s="1"/>
  <c r="BH37" i="59" s="1"/>
  <c r="AS43" i="59"/>
  <c r="BE43" i="59" s="1"/>
  <c r="BQ43" i="59" s="1"/>
  <c r="AQ37" i="59"/>
  <c r="BC37" i="59" s="1"/>
  <c r="BO37" i="59" s="1"/>
  <c r="AO17" i="59"/>
  <c r="BA17" i="59" s="1"/>
  <c r="BM17" i="59" s="1"/>
  <c r="AM33" i="59"/>
  <c r="AY33" i="59" s="1"/>
  <c r="BK33" i="59" s="1"/>
  <c r="AJ24" i="59"/>
  <c r="AV24" i="59" s="1"/>
  <c r="BH24" i="59" s="1"/>
  <c r="AJ19" i="59"/>
  <c r="AV19" i="59" s="1"/>
  <c r="BH19" i="59" s="1"/>
  <c r="AR37" i="59"/>
  <c r="BD37" i="59" s="1"/>
  <c r="BP37" i="59" s="1"/>
  <c r="AP44" i="59"/>
  <c r="BB44" i="59" s="1"/>
  <c r="BN44" i="59" s="1"/>
  <c r="AN25" i="59"/>
  <c r="AZ25" i="59" s="1"/>
  <c r="BL25" i="59" s="1"/>
  <c r="AL34" i="59"/>
  <c r="AX34" i="59" s="1"/>
  <c r="BJ34" i="59" s="1"/>
  <c r="AJ16" i="59"/>
  <c r="AV16" i="59" s="1"/>
  <c r="BH16" i="59" s="1"/>
  <c r="AS34" i="59"/>
  <c r="BE34" i="59" s="1"/>
  <c r="BQ34" i="59" s="1"/>
  <c r="AS24" i="59"/>
  <c r="BE24" i="59" s="1"/>
  <c r="BQ24" i="59" s="1"/>
  <c r="AR31" i="59"/>
  <c r="BD31" i="59" s="1"/>
  <c r="BP31" i="59" s="1"/>
  <c r="AP21" i="59"/>
  <c r="BB21" i="59" s="1"/>
  <c r="BN21" i="59" s="1"/>
  <c r="AM24" i="59"/>
  <c r="AY24" i="59" s="1"/>
  <c r="BK24" i="59" s="1"/>
  <c r="AL45" i="59"/>
  <c r="AX45" i="59" s="1"/>
  <c r="BJ45" i="59" s="1"/>
  <c r="AK19" i="59"/>
  <c r="AW19" i="59" s="1"/>
  <c r="BI19" i="59" s="1"/>
  <c r="AT24" i="59"/>
  <c r="BF24" i="59" s="1"/>
  <c r="BR24" i="59" s="1"/>
  <c r="AR26" i="59"/>
  <c r="BD26" i="59" s="1"/>
  <c r="BP26" i="59" s="1"/>
  <c r="AQ45" i="59"/>
  <c r="BC45" i="59" s="1"/>
  <c r="BO45" i="59" s="1"/>
  <c r="AO36" i="59"/>
  <c r="BA36" i="59" s="1"/>
  <c r="BM36" i="59" s="1"/>
  <c r="AM29" i="59"/>
  <c r="AY29" i="59" s="1"/>
  <c r="BK29" i="59" s="1"/>
  <c r="AK40" i="59"/>
  <c r="AW40" i="59" s="1"/>
  <c r="BI40" i="59" s="1"/>
  <c r="AI17" i="59"/>
  <c r="AU17" i="59" s="1"/>
  <c r="BG17" i="59" s="1"/>
  <c r="AS42" i="59"/>
  <c r="BE42" i="59" s="1"/>
  <c r="BQ42" i="59" s="1"/>
  <c r="AQ43" i="59"/>
  <c r="BC43" i="59" s="1"/>
  <c r="BO43" i="59" s="1"/>
  <c r="AO25" i="59"/>
  <c r="BA25" i="59" s="1"/>
  <c r="BM25" i="59" s="1"/>
  <c r="AM16" i="59"/>
  <c r="AY16" i="59" s="1"/>
  <c r="BK16" i="59" s="1"/>
  <c r="AK33" i="59"/>
  <c r="AW33" i="59" s="1"/>
  <c r="BI33" i="59" s="1"/>
  <c r="AI25" i="59"/>
  <c r="AU25" i="59" s="1"/>
  <c r="BG25" i="59" s="1"/>
  <c r="AT34" i="59"/>
  <c r="BF34" i="59" s="1"/>
  <c r="BR34" i="59" s="1"/>
  <c r="AR14" i="59"/>
  <c r="BD14" i="59" s="1"/>
  <c r="BP14" i="59" s="1"/>
  <c r="AP30" i="59"/>
  <c r="BB30" i="59" s="1"/>
  <c r="BN30" i="59" s="1"/>
  <c r="AN39" i="59"/>
  <c r="AZ39" i="59" s="1"/>
  <c r="BL39" i="59" s="1"/>
  <c r="AM19" i="59"/>
  <c r="AY19" i="59" s="1"/>
  <c r="BK19" i="59" s="1"/>
  <c r="AJ31" i="59"/>
  <c r="AV31" i="59" s="1"/>
  <c r="BH31" i="59" s="1"/>
  <c r="AO41" i="59"/>
  <c r="BA41" i="59" s="1"/>
  <c r="BM41" i="59" s="1"/>
  <c r="AN44" i="59"/>
  <c r="AZ44" i="59" s="1"/>
  <c r="BL44" i="59" s="1"/>
  <c r="AI20" i="59"/>
  <c r="AU20" i="59" s="1"/>
  <c r="BG20" i="59" s="1"/>
  <c r="AO39" i="59"/>
  <c r="BA39" i="59" s="1"/>
  <c r="BM39" i="59" s="1"/>
  <c r="AR38" i="59"/>
  <c r="BD38" i="59" s="1"/>
  <c r="BP38" i="59" s="1"/>
  <c r="AJ20" i="59"/>
  <c r="AV20" i="59" s="1"/>
  <c r="BH20" i="59" s="1"/>
  <c r="AQ21" i="59"/>
  <c r="BC21" i="59" s="1"/>
  <c r="BO21" i="59" s="1"/>
  <c r="AM21" i="59"/>
  <c r="AY21" i="59" s="1"/>
  <c r="BK21" i="59" s="1"/>
  <c r="AJ23" i="59"/>
  <c r="AV23" i="59" s="1"/>
  <c r="BH23" i="59" s="1"/>
  <c r="AS26" i="59"/>
  <c r="BE26" i="59" s="1"/>
  <c r="BQ26" i="59" s="1"/>
  <c r="AQ30" i="59"/>
  <c r="BC30" i="59" s="1"/>
  <c r="BO30" i="59" s="1"/>
  <c r="AO20" i="59"/>
  <c r="BA20" i="59" s="1"/>
  <c r="BM20" i="59" s="1"/>
  <c r="AM17" i="59"/>
  <c r="AY17" i="59" s="1"/>
  <c r="BK17" i="59" s="1"/>
  <c r="AK26" i="59"/>
  <c r="AW26" i="59" s="1"/>
  <c r="BI26" i="59" s="1"/>
  <c r="AI16" i="59"/>
  <c r="AU16" i="59" s="1"/>
  <c r="BG16" i="59" s="1"/>
  <c r="AQ39" i="59"/>
  <c r="BC39" i="59" s="1"/>
  <c r="BO39" i="59" s="1"/>
  <c r="AM31" i="59"/>
  <c r="AY31" i="59" s="1"/>
  <c r="BK31" i="59" s="1"/>
  <c r="AK38" i="59"/>
  <c r="AW38" i="59" s="1"/>
  <c r="BI38" i="59" s="1"/>
  <c r="AI36" i="59"/>
  <c r="AU36" i="59" s="1"/>
  <c r="BG36" i="59" s="1"/>
  <c r="AR20" i="59"/>
  <c r="BD20" i="59" s="1"/>
  <c r="BP20" i="59" s="1"/>
  <c r="AP22" i="59"/>
  <c r="BB22" i="59" s="1"/>
  <c r="BN22" i="59" s="1"/>
  <c r="AP23" i="59"/>
  <c r="BB23" i="59" s="1"/>
  <c r="BN23" i="59" s="1"/>
  <c r="AL35" i="59"/>
  <c r="AX35" i="59" s="1"/>
  <c r="BJ35" i="59" s="1"/>
  <c r="AT14" i="59"/>
  <c r="BF14" i="59" s="1"/>
  <c r="BR14" i="59" s="1"/>
  <c r="AR41" i="59"/>
  <c r="BD41" i="59" s="1"/>
  <c r="BP41" i="59" s="1"/>
  <c r="AI26" i="59"/>
  <c r="AU26" i="59" s="1"/>
  <c r="BG26" i="59" s="1"/>
  <c r="AJ18" i="59"/>
  <c r="AV18" i="59" s="1"/>
  <c r="BH18" i="59" s="1"/>
  <c r="AS29" i="59"/>
  <c r="BE29" i="59" s="1"/>
  <c r="BQ29" i="59" s="1"/>
  <c r="AI43" i="59"/>
  <c r="AU43" i="59" s="1"/>
  <c r="BG43" i="59" s="1"/>
  <c r="AP36" i="59"/>
  <c r="BB36" i="59" s="1"/>
  <c r="BN36" i="59" s="1"/>
  <c r="AM32" i="59"/>
  <c r="AY32" i="59" s="1"/>
  <c r="BK32" i="59" s="1"/>
  <c r="AI19" i="59"/>
  <c r="AU19" i="59" s="1"/>
  <c r="BG19" i="59" s="1"/>
  <c r="AS38" i="59"/>
  <c r="BE38" i="59" s="1"/>
  <c r="BQ38" i="59" s="1"/>
  <c r="AQ26" i="59"/>
  <c r="BC26" i="59" s="1"/>
  <c r="BO26" i="59" s="1"/>
  <c r="AO27" i="59"/>
  <c r="BA27" i="59" s="1"/>
  <c r="BM27" i="59" s="1"/>
  <c r="AL28" i="59"/>
  <c r="AX28" i="59" s="1"/>
  <c r="BJ28" i="59" s="1"/>
  <c r="AK36" i="59"/>
  <c r="AW36" i="59" s="1"/>
  <c r="BI36" i="59" s="1"/>
  <c r="AI42" i="59"/>
  <c r="AU42" i="59" s="1"/>
  <c r="BG42" i="59" s="1"/>
  <c r="AR23" i="59"/>
  <c r="BD23" i="59" s="1"/>
  <c r="BP23" i="59" s="1"/>
  <c r="AL38" i="59"/>
  <c r="AX38" i="59" s="1"/>
  <c r="BJ38" i="59" s="1"/>
  <c r="AT29" i="59"/>
  <c r="BF29" i="59" s="1"/>
  <c r="BR29" i="59" s="1"/>
  <c r="AR40" i="59"/>
  <c r="BD40" i="59" s="1"/>
  <c r="BP40" i="59" s="1"/>
  <c r="AP38" i="59"/>
  <c r="BB38" i="59" s="1"/>
  <c r="BN38" i="59" s="1"/>
  <c r="AN38" i="59"/>
  <c r="AZ38" i="59" s="1"/>
  <c r="BL38" i="59" s="1"/>
  <c r="AM27" i="59"/>
  <c r="AY27" i="59" s="1"/>
  <c r="BK27" i="59" s="1"/>
  <c r="AK30" i="59"/>
  <c r="AW30" i="59" s="1"/>
  <c r="BI30" i="59" s="1"/>
  <c r="AI32" i="59"/>
  <c r="AU32" i="59" s="1"/>
  <c r="BG32" i="59" s="1"/>
  <c r="AR25" i="59"/>
  <c r="BD25" i="59" s="1"/>
  <c r="BP25" i="59" s="1"/>
  <c r="AP26" i="59"/>
  <c r="BB26" i="59" s="1"/>
  <c r="BN26" i="59" s="1"/>
  <c r="AN33" i="59"/>
  <c r="AZ33" i="59" s="1"/>
  <c r="BL33" i="59" s="1"/>
  <c r="AL25" i="59"/>
  <c r="AX25" i="59" s="1"/>
  <c r="BJ25" i="59" s="1"/>
  <c r="AJ25" i="59"/>
  <c r="AV25" i="59" s="1"/>
  <c r="BH25" i="59" s="1"/>
  <c r="AT45" i="59"/>
  <c r="BF45" i="59" s="1"/>
  <c r="BR45" i="59" s="1"/>
  <c r="AT31" i="59"/>
  <c r="BF31" i="59" s="1"/>
  <c r="BR31" i="59" s="1"/>
  <c r="AR35" i="59"/>
  <c r="BD35" i="59" s="1"/>
  <c r="BP35" i="59" s="1"/>
  <c r="AP16" i="59"/>
  <c r="BB16" i="59" s="1"/>
  <c r="BN16" i="59" s="1"/>
  <c r="AN46" i="59"/>
  <c r="AZ46" i="59" s="1"/>
  <c r="BL46" i="59" s="1"/>
  <c r="AL36" i="59"/>
  <c r="AX36" i="59" s="1"/>
  <c r="BJ36" i="59" s="1"/>
  <c r="AJ15" i="59"/>
  <c r="AV15" i="59" s="1"/>
  <c r="BH15" i="59" s="1"/>
  <c r="AT38" i="59"/>
  <c r="BF38" i="59" s="1"/>
  <c r="BR38" i="59" s="1"/>
  <c r="AR44" i="59"/>
  <c r="BD44" i="59" s="1"/>
  <c r="BP44" i="59" s="1"/>
  <c r="AP17" i="59"/>
  <c r="BB17" i="59" s="1"/>
  <c r="BN17" i="59" s="1"/>
  <c r="AN41" i="59"/>
  <c r="AZ41" i="59" s="1"/>
  <c r="BL41" i="59" s="1"/>
  <c r="AL46" i="59"/>
  <c r="AX46" i="59" s="1"/>
  <c r="BJ46" i="59" s="1"/>
  <c r="AI34" i="59"/>
  <c r="AU34" i="59" s="1"/>
  <c r="BG34" i="59" s="1"/>
  <c r="AS14" i="59"/>
  <c r="BE14" i="59" s="1"/>
  <c r="BQ14" i="59" s="1"/>
  <c r="AS27" i="59"/>
  <c r="BE27" i="59" s="1"/>
  <c r="BQ27" i="59" s="1"/>
  <c r="AQ27" i="59"/>
  <c r="BC27" i="59" s="1"/>
  <c r="BO27" i="59" s="1"/>
  <c r="AO29" i="59"/>
  <c r="BA29" i="59" s="1"/>
  <c r="BM29" i="59" s="1"/>
  <c r="AM34" i="59"/>
  <c r="AY34" i="59" s="1"/>
  <c r="BK34" i="59" s="1"/>
  <c r="AK14" i="59"/>
  <c r="AW14" i="59" s="1"/>
  <c r="BI14" i="59" s="1"/>
  <c r="AI14" i="59"/>
  <c r="AU14" i="59" s="1"/>
  <c r="BG14" i="59" s="1"/>
  <c r="AS33" i="59"/>
  <c r="BE33" i="59" s="1"/>
  <c r="BQ33" i="59" s="1"/>
  <c r="AQ17" i="59"/>
  <c r="BC17" i="59" s="1"/>
  <c r="BO17" i="59" s="1"/>
  <c r="AO28" i="59"/>
  <c r="BA28" i="59" s="1"/>
  <c r="BM28" i="59" s="1"/>
  <c r="AN31" i="59"/>
  <c r="AZ31" i="59" s="1"/>
  <c r="BL31" i="59" s="1"/>
  <c r="AL27" i="59"/>
  <c r="AX27" i="59" s="1"/>
  <c r="BJ27" i="59" s="1"/>
  <c r="AJ39" i="59"/>
  <c r="AV39" i="59" s="1"/>
  <c r="BH39" i="59" s="1"/>
  <c r="AP40" i="59"/>
  <c r="BB40" i="59" s="1"/>
  <c r="BN40" i="59" s="1"/>
  <c r="AP20" i="59"/>
  <c r="BB20" i="59" s="1"/>
  <c r="BN20" i="59" s="1"/>
  <c r="AK28" i="59"/>
  <c r="AW28" i="59" s="1"/>
  <c r="BI28" i="59" s="1"/>
  <c r="AT35" i="59"/>
  <c r="BF35" i="59" s="1"/>
  <c r="BR35" i="59" s="1"/>
  <c r="AR17" i="59"/>
  <c r="BD17" i="59" s="1"/>
  <c r="BP17" i="59" s="1"/>
  <c r="AP46" i="59"/>
  <c r="BB46" i="59" s="1"/>
  <c r="BN46" i="59" s="1"/>
  <c r="AN21" i="59"/>
  <c r="AZ21" i="59" s="1"/>
  <c r="BL21" i="59" s="1"/>
  <c r="AM38" i="59"/>
  <c r="AY38" i="59" s="1"/>
  <c r="BK38" i="59" s="1"/>
  <c r="AK21" i="59"/>
  <c r="AW21" i="59" s="1"/>
  <c r="BI21" i="59" s="1"/>
  <c r="AI44" i="59"/>
  <c r="AU44" i="59" s="1"/>
  <c r="BG44" i="59" s="1"/>
  <c r="AP45" i="59"/>
  <c r="BB45" i="59" s="1"/>
  <c r="BN45" i="59" s="1"/>
  <c r="AL43" i="59"/>
  <c r="AX43" i="59" s="1"/>
  <c r="BJ43" i="59" s="1"/>
  <c r="AT41" i="59"/>
  <c r="BF41" i="59" s="1"/>
  <c r="BR41" i="59" s="1"/>
  <c r="AR42" i="59"/>
  <c r="BD42" i="59" s="1"/>
  <c r="BP42" i="59" s="1"/>
  <c r="AQ19" i="59"/>
  <c r="BC19" i="59" s="1"/>
  <c r="BO19" i="59" s="1"/>
  <c r="AN36" i="59"/>
  <c r="AZ36" i="59" s="1"/>
  <c r="BL36" i="59" s="1"/>
  <c r="AL15" i="59"/>
  <c r="AX15" i="59" s="1"/>
  <c r="BJ15" i="59" s="1"/>
  <c r="AI24" i="59"/>
  <c r="AU24" i="59" s="1"/>
  <c r="BG24" i="59" s="1"/>
  <c r="AR34" i="59"/>
  <c r="BD34" i="59" s="1"/>
  <c r="BP34" i="59" s="1"/>
  <c r="AR46" i="59"/>
  <c r="BD46" i="59" s="1"/>
  <c r="BP46" i="59" s="1"/>
  <c r="AO44" i="59"/>
  <c r="BA44" i="59" s="1"/>
  <c r="BM44" i="59" s="1"/>
  <c r="AM43" i="59"/>
  <c r="AY43" i="59" s="1"/>
  <c r="BK43" i="59" s="1"/>
  <c r="AL16" i="59"/>
  <c r="AX16" i="59" s="1"/>
  <c r="BJ16" i="59" s="1"/>
  <c r="AJ22" i="59"/>
  <c r="AV22" i="59" s="1"/>
  <c r="BH22" i="59" s="1"/>
  <c r="AS20" i="59"/>
  <c r="BE20" i="59" s="1"/>
  <c r="BQ20" i="59" s="1"/>
  <c r="AS32" i="59"/>
  <c r="BE32" i="59" s="1"/>
  <c r="BQ32" i="59" s="1"/>
  <c r="AS23" i="59"/>
  <c r="BE23" i="59" s="1"/>
  <c r="BQ23" i="59" s="1"/>
  <c r="AN28" i="59"/>
  <c r="AZ28" i="59" s="1"/>
  <c r="BL28" i="59" s="1"/>
  <c r="AM42" i="59"/>
  <c r="AY42" i="59" s="1"/>
  <c r="BK42" i="59" s="1"/>
  <c r="AK20" i="59"/>
  <c r="AW20" i="59" s="1"/>
  <c r="BI20" i="59" s="1"/>
  <c r="AJ29" i="59"/>
  <c r="AV29" i="59" s="1"/>
  <c r="BH29" i="59" s="1"/>
  <c r="AT46" i="59"/>
  <c r="BF46" i="59" s="1"/>
  <c r="BR46" i="59" s="1"/>
  <c r="AR27" i="59"/>
  <c r="BD27" i="59" s="1"/>
  <c r="BP27" i="59" s="1"/>
  <c r="AP32" i="59"/>
  <c r="BB32" i="59" s="1"/>
  <c r="BN32" i="59" s="1"/>
  <c r="AN42" i="59"/>
  <c r="AZ42" i="59" s="1"/>
  <c r="BL42" i="59" s="1"/>
  <c r="AL22" i="59"/>
  <c r="AX22" i="59" s="1"/>
  <c r="BJ22" i="59" s="1"/>
  <c r="AJ42" i="59"/>
  <c r="AV42" i="59" s="1"/>
  <c r="BH42" i="59" s="1"/>
  <c r="AT26" i="59"/>
  <c r="BF26" i="59" s="1"/>
  <c r="BR26" i="59" s="1"/>
  <c r="AR21" i="59"/>
  <c r="BD21" i="59" s="1"/>
  <c r="BP21" i="59" s="1"/>
  <c r="AQ31" i="59"/>
  <c r="BC31" i="59" s="1"/>
  <c r="BO31" i="59" s="1"/>
  <c r="AO34" i="59"/>
  <c r="BA34" i="59" s="1"/>
  <c r="BM34" i="59" s="1"/>
  <c r="AM44" i="59"/>
  <c r="AY44" i="59" s="1"/>
  <c r="BK44" i="59" s="1"/>
  <c r="AK37" i="59"/>
  <c r="AW37" i="59" s="1"/>
  <c r="BI37" i="59" s="1"/>
  <c r="AI37" i="59"/>
  <c r="AU37" i="59" s="1"/>
  <c r="BG37" i="59" s="1"/>
  <c r="AS40" i="59"/>
  <c r="BE40" i="59" s="1"/>
  <c r="BQ40" i="59" s="1"/>
  <c r="AQ18" i="59"/>
  <c r="BC18" i="59" s="1"/>
  <c r="BO18" i="59" s="1"/>
  <c r="AO38" i="59"/>
  <c r="BA38" i="59" s="1"/>
  <c r="BM38" i="59" s="1"/>
  <c r="AN19" i="59"/>
  <c r="AZ19" i="59" s="1"/>
  <c r="BL19" i="59" s="1"/>
  <c r="AK45" i="59"/>
  <c r="AW45" i="59" s="1"/>
  <c r="BI45" i="59" s="1"/>
  <c r="AJ32" i="59"/>
  <c r="AV32" i="59" s="1"/>
  <c r="BH32" i="59" s="1"/>
  <c r="AT32" i="59"/>
  <c r="BF32" i="59" s="1"/>
  <c r="BR32" i="59" s="1"/>
  <c r="AQ49" i="59"/>
  <c r="BC49" i="59" s="1"/>
  <c r="BO49" i="59" s="1"/>
  <c r="AR50" i="59"/>
  <c r="BD50" i="59" s="1"/>
  <c r="BP50" i="59" s="1"/>
  <c r="AS48" i="59"/>
  <c r="BE48" i="59" s="1"/>
  <c r="BQ48" i="59" s="1"/>
  <c r="AS49" i="59"/>
  <c r="BE49" i="59" s="1"/>
  <c r="BQ49" i="59" s="1"/>
  <c r="AS47" i="59"/>
  <c r="BE47" i="59" s="1"/>
  <c r="BQ47" i="59" s="1"/>
  <c r="AR48" i="59"/>
  <c r="BD48" i="59" s="1"/>
  <c r="BP48" i="59" s="1"/>
  <c r="AM47" i="59"/>
  <c r="AY47" i="59" s="1"/>
  <c r="BK47" i="59" s="1"/>
  <c r="AT47" i="59"/>
  <c r="BF47" i="59" s="1"/>
  <c r="BR47" i="59" s="1"/>
  <c r="AS50" i="59"/>
  <c r="BE50" i="59" s="1"/>
  <c r="BQ50" i="59" s="1"/>
  <c r="AR47" i="59"/>
  <c r="BD47" i="59" s="1"/>
  <c r="BP47" i="59" s="1"/>
  <c r="AQ50" i="59"/>
  <c r="BC50" i="59" s="1"/>
  <c r="BO50" i="59" s="1"/>
  <c r="AQ48" i="59"/>
  <c r="BC48" i="59" s="1"/>
  <c r="BO48" i="59" s="1"/>
  <c r="AQ47" i="59"/>
  <c r="BC47" i="59" s="1"/>
  <c r="BO47" i="59" s="1"/>
  <c r="AL47" i="59"/>
  <c r="AX47" i="59" s="1"/>
  <c r="BJ47" i="59" s="1"/>
  <c r="AR49" i="59"/>
  <c r="BD49" i="59" s="1"/>
  <c r="BP49" i="59" s="1"/>
  <c r="AP50" i="59"/>
  <c r="BB50" i="59" s="1"/>
  <c r="BN50" i="59" s="1"/>
  <c r="AP49" i="59"/>
  <c r="BB49" i="59" s="1"/>
  <c r="BN49" i="59" s="1"/>
  <c r="AO47" i="59"/>
  <c r="BA47" i="59" s="1"/>
  <c r="BM47" i="59" s="1"/>
  <c r="AO49" i="59"/>
  <c r="BA49" i="59" s="1"/>
  <c r="BM49" i="59" s="1"/>
  <c r="AJ49" i="59"/>
  <c r="AV49" i="59" s="1"/>
  <c r="BH49" i="59" s="1"/>
  <c r="AP48" i="59"/>
  <c r="BB48" i="59" s="1"/>
  <c r="BN48" i="59" s="1"/>
  <c r="AP47" i="59"/>
  <c r="BB47" i="59" s="1"/>
  <c r="BN47" i="59" s="1"/>
  <c r="AN48" i="59"/>
  <c r="AZ48" i="59" s="1"/>
  <c r="BL48" i="59" s="1"/>
  <c r="AN47" i="59"/>
  <c r="AZ47" i="59" s="1"/>
  <c r="BL47" i="59" s="1"/>
  <c r="AN49" i="59"/>
  <c r="AZ49" i="59" s="1"/>
  <c r="BL49" i="59" s="1"/>
  <c r="AN50" i="59"/>
  <c r="AZ50" i="59" s="1"/>
  <c r="BL50" i="59" s="1"/>
  <c r="AI48" i="59"/>
  <c r="AU48" i="59" s="1"/>
  <c r="BG48" i="59" s="1"/>
  <c r="AO48" i="59"/>
  <c r="BA48" i="59" s="1"/>
  <c r="BM48" i="59" s="1"/>
  <c r="AM49" i="59"/>
  <c r="AY49" i="59" s="1"/>
  <c r="BK49" i="59" s="1"/>
  <c r="AL49" i="59"/>
  <c r="AX49" i="59" s="1"/>
  <c r="BJ49" i="59" s="1"/>
  <c r="AL50" i="59"/>
  <c r="AX50" i="59" s="1"/>
  <c r="BJ50" i="59" s="1"/>
  <c r="AL48" i="59"/>
  <c r="AX48" i="59" s="1"/>
  <c r="BJ48" i="59" s="1"/>
  <c r="AT50" i="59"/>
  <c r="BF50" i="59" s="1"/>
  <c r="BR50" i="59" s="1"/>
  <c r="AT49" i="59"/>
  <c r="BF49" i="59" s="1"/>
  <c r="BR49" i="59" s="1"/>
  <c r="AM48" i="59"/>
  <c r="AY48" i="59" s="1"/>
  <c r="BK48" i="59" s="1"/>
  <c r="AM50" i="59"/>
  <c r="AY50" i="59" s="1"/>
  <c r="BK50" i="59" s="1"/>
  <c r="AK48" i="59"/>
  <c r="AW48" i="59" s="1"/>
  <c r="BI48" i="59" s="1"/>
  <c r="AK50" i="59"/>
  <c r="AW50" i="59" s="1"/>
  <c r="BI50" i="59" s="1"/>
  <c r="AK49" i="59"/>
  <c r="AW49" i="59" s="1"/>
  <c r="BI49" i="59" s="1"/>
  <c r="AJ47" i="59"/>
  <c r="AV47" i="59" s="1"/>
  <c r="BH47" i="59" s="1"/>
  <c r="AT48" i="59"/>
  <c r="BF48" i="59" s="1"/>
  <c r="BR48" i="59" s="1"/>
  <c r="AO50" i="59"/>
  <c r="BA50" i="59" s="1"/>
  <c r="BM50" i="59" s="1"/>
  <c r="AK47" i="59"/>
  <c r="AW47" i="59" s="1"/>
  <c r="BI47" i="59" s="1"/>
  <c r="AJ48" i="59"/>
  <c r="AV48" i="59" s="1"/>
  <c r="BH48" i="59" s="1"/>
  <c r="AI47" i="59"/>
  <c r="AU47" i="59" s="1"/>
  <c r="BG47" i="59" s="1"/>
  <c r="AI50" i="59"/>
  <c r="AU50" i="59" s="1"/>
  <c r="BG50" i="59" s="1"/>
  <c r="AI49" i="59"/>
  <c r="AU49" i="59" s="1"/>
  <c r="BG49" i="59" s="1"/>
  <c r="AJ50" i="59"/>
  <c r="AV50" i="59" s="1"/>
  <c r="BH50" i="59" s="1"/>
  <c r="AX60" i="35"/>
  <c r="L59" i="51" s="1"/>
  <c r="C64" i="34"/>
  <c r="B75" i="34"/>
  <c r="C71" i="34" s="1"/>
  <c r="AI74" i="59"/>
  <c r="AU74" i="59" s="1"/>
  <c r="BG74" i="59" s="1"/>
  <c r="AR70" i="59"/>
  <c r="BD70" i="59" s="1"/>
  <c r="BP70" i="59" s="1"/>
  <c r="AI52" i="59"/>
  <c r="AU52" i="59" s="1"/>
  <c r="BG52" i="59" s="1"/>
  <c r="AS72" i="59"/>
  <c r="BE72" i="59" s="1"/>
  <c r="BQ72" i="59" s="1"/>
  <c r="AJ84" i="59"/>
  <c r="AV84" i="59" s="1"/>
  <c r="BH84" i="59" s="1"/>
  <c r="AJ59" i="59"/>
  <c r="AV59" i="59" s="1"/>
  <c r="BH59" i="59" s="1"/>
  <c r="AK59" i="59"/>
  <c r="AW59" i="59" s="1"/>
  <c r="BI59" i="59" s="1"/>
  <c r="AL86" i="59"/>
  <c r="AI64" i="59"/>
  <c r="AU64" i="59" s="1"/>
  <c r="BG64" i="59" s="1"/>
  <c r="AK78" i="59"/>
  <c r="AW78" i="59" s="1"/>
  <c r="BI78" i="59" s="1"/>
  <c r="AJ85" i="59"/>
  <c r="AV85" i="59" s="1"/>
  <c r="BH85" i="59" s="1"/>
  <c r="AJ61" i="59"/>
  <c r="AV61" i="59" s="1"/>
  <c r="BH61" i="59" s="1"/>
  <c r="AJ55" i="59"/>
  <c r="AV55" i="59" s="1"/>
  <c r="BH55" i="59" s="1"/>
  <c r="AJ60" i="59"/>
  <c r="AV60" i="59" s="1"/>
  <c r="BH60" i="59" s="1"/>
  <c r="AI75" i="59"/>
  <c r="AU75" i="59" s="1"/>
  <c r="BG75" i="59" s="1"/>
  <c r="AJ77" i="59"/>
  <c r="AV77" i="59" s="1"/>
  <c r="BH77" i="59" s="1"/>
  <c r="AJ75" i="59"/>
  <c r="AV75" i="59" s="1"/>
  <c r="BH75" i="59" s="1"/>
  <c r="AK54" i="59"/>
  <c r="AW54" i="59" s="1"/>
  <c r="BI54" i="59" s="1"/>
  <c r="AQ72" i="59"/>
  <c r="BC72" i="59" s="1"/>
  <c r="BO72" i="59" s="1"/>
  <c r="AK81" i="59"/>
  <c r="AW81" i="59" s="1"/>
  <c r="BI81" i="59" s="1"/>
  <c r="AK62" i="59"/>
  <c r="AW62" i="59" s="1"/>
  <c r="BI62" i="59" s="1"/>
  <c r="AJ62" i="59"/>
  <c r="AV62" i="59" s="1"/>
  <c r="BH62" i="59" s="1"/>
  <c r="AK66" i="59"/>
  <c r="AW66" i="59" s="1"/>
  <c r="BI66" i="59" s="1"/>
  <c r="AK73" i="59"/>
  <c r="AW73" i="59" s="1"/>
  <c r="BI73" i="59" s="1"/>
  <c r="AI81" i="59"/>
  <c r="AU81" i="59" s="1"/>
  <c r="BG81" i="59" s="1"/>
  <c r="AK60" i="59"/>
  <c r="AW60" i="59" s="1"/>
  <c r="BI60" i="59" s="1"/>
  <c r="AT72" i="59"/>
  <c r="BF72" i="59" s="1"/>
  <c r="BR72" i="59" s="1"/>
  <c r="AI58" i="59"/>
  <c r="AU58" i="59" s="1"/>
  <c r="BG58" i="59" s="1"/>
  <c r="AI67" i="59"/>
  <c r="AU67" i="59" s="1"/>
  <c r="BG67" i="59" s="1"/>
  <c r="AJ67" i="59"/>
  <c r="AV67" i="59" s="1"/>
  <c r="BH67" i="59" s="1"/>
  <c r="AP76" i="59"/>
  <c r="BB76" i="59" s="1"/>
  <c r="BN76" i="59" s="1"/>
  <c r="AJ73" i="59"/>
  <c r="AV73" i="59" s="1"/>
  <c r="BH73" i="59" s="1"/>
  <c r="AJ64" i="59"/>
  <c r="AV64" i="59" s="1"/>
  <c r="BH64" i="59" s="1"/>
  <c r="AJ86" i="59"/>
  <c r="AJ68" i="59"/>
  <c r="AV68" i="59" s="1"/>
  <c r="BH68" i="59" s="1"/>
  <c r="AQ86" i="59"/>
  <c r="AI80" i="59"/>
  <c r="AU80" i="59" s="1"/>
  <c r="BG80" i="59" s="1"/>
  <c r="AO76" i="59"/>
  <c r="BA76" i="59" s="1"/>
  <c r="BM76" i="59" s="1"/>
  <c r="AK52" i="59"/>
  <c r="AW52" i="59" s="1"/>
  <c r="BI52" i="59" s="1"/>
  <c r="AJ82" i="59"/>
  <c r="AV82" i="59" s="1"/>
  <c r="BH82" i="59" s="1"/>
  <c r="AK72" i="59"/>
  <c r="AW72" i="59" s="1"/>
  <c r="BI72" i="59" s="1"/>
  <c r="AI61" i="59"/>
  <c r="AU61" i="59" s="1"/>
  <c r="BG61" i="59" s="1"/>
  <c r="AJ58" i="59"/>
  <c r="AV58" i="59" s="1"/>
  <c r="BH58" i="59" s="1"/>
  <c r="AI79" i="59"/>
  <c r="AU79" i="59" s="1"/>
  <c r="BG79" i="59" s="1"/>
  <c r="AK86" i="59"/>
  <c r="AJ69" i="59"/>
  <c r="AV69" i="59" s="1"/>
  <c r="BH69" i="59" s="1"/>
  <c r="AK82" i="59"/>
  <c r="AW82" i="59" s="1"/>
  <c r="BI82" i="59" s="1"/>
  <c r="AK56" i="59"/>
  <c r="AW56" i="59" s="1"/>
  <c r="BI56" i="59" s="1"/>
  <c r="AO72" i="59"/>
  <c r="BA72" i="59" s="1"/>
  <c r="BM72" i="59" s="1"/>
  <c r="AK84" i="59"/>
  <c r="AW84" i="59" s="1"/>
  <c r="BI84" i="59" s="1"/>
  <c r="AJ79" i="59"/>
  <c r="AV79" i="59" s="1"/>
  <c r="BH79" i="59" s="1"/>
  <c r="AI62" i="59"/>
  <c r="AU62" i="59" s="1"/>
  <c r="BG62" i="59" s="1"/>
  <c r="AK61" i="59"/>
  <c r="AW61" i="59" s="1"/>
  <c r="BI61" i="59" s="1"/>
  <c r="AP70" i="59"/>
  <c r="BB70" i="59" s="1"/>
  <c r="BN70" i="59" s="1"/>
  <c r="AJ63" i="59"/>
  <c r="AV63" i="59" s="1"/>
  <c r="BH63" i="59" s="1"/>
  <c r="AJ81" i="59"/>
  <c r="AV81" i="59" s="1"/>
  <c r="BH81" i="59" s="1"/>
  <c r="AI84" i="59"/>
  <c r="AU84" i="59" s="1"/>
  <c r="BG84" i="59" s="1"/>
  <c r="AI72" i="59"/>
  <c r="AU72" i="59" s="1"/>
  <c r="BG72" i="59" s="1"/>
  <c r="AR72" i="59"/>
  <c r="BD72" i="59" s="1"/>
  <c r="BP72" i="59" s="1"/>
  <c r="AL72" i="59"/>
  <c r="AX72" i="59" s="1"/>
  <c r="BJ72" i="59" s="1"/>
  <c r="AJ74" i="59"/>
  <c r="AV74" i="59" s="1"/>
  <c r="BH74" i="59" s="1"/>
  <c r="AJ56" i="59"/>
  <c r="AV56" i="59" s="1"/>
  <c r="BH56" i="59" s="1"/>
  <c r="AM86" i="59"/>
  <c r="AK77" i="59"/>
  <c r="AW77" i="59" s="1"/>
  <c r="BI77" i="59" s="1"/>
  <c r="AK75" i="59"/>
  <c r="AW75" i="59" s="1"/>
  <c r="BI75" i="59" s="1"/>
  <c r="AI54" i="59"/>
  <c r="AU54" i="59" s="1"/>
  <c r="BG54" i="59" s="1"/>
  <c r="AJ72" i="59"/>
  <c r="AV72" i="59" s="1"/>
  <c r="BH72" i="59" s="1"/>
  <c r="AK58" i="59"/>
  <c r="AW58" i="59" s="1"/>
  <c r="BI58" i="59" s="1"/>
  <c r="AK51" i="59"/>
  <c r="AW51" i="59" s="1"/>
  <c r="BI51" i="59" s="1"/>
  <c r="AN86" i="59"/>
  <c r="AI86" i="59"/>
  <c r="AI63" i="59"/>
  <c r="AU63" i="59" s="1"/>
  <c r="BG63" i="59" s="1"/>
  <c r="AO86" i="59"/>
  <c r="AR86" i="59"/>
  <c r="AK79" i="59"/>
  <c r="AW79" i="59" s="1"/>
  <c r="BI79" i="59" s="1"/>
  <c r="AI71" i="59"/>
  <c r="AU71" i="59" s="1"/>
  <c r="BG71" i="59" s="1"/>
  <c r="AI57" i="59"/>
  <c r="AU57" i="59" s="1"/>
  <c r="BG57" i="59" s="1"/>
  <c r="AI82" i="59"/>
  <c r="AU82" i="59" s="1"/>
  <c r="BG82" i="59" s="1"/>
  <c r="AK68" i="59"/>
  <c r="AW68" i="59" s="1"/>
  <c r="BI68" i="59" s="1"/>
  <c r="AM72" i="59"/>
  <c r="AY72" i="59" s="1"/>
  <c r="BK72" i="59" s="1"/>
  <c r="AK67" i="59"/>
  <c r="AW67" i="59" s="1"/>
  <c r="BI67" i="59" s="1"/>
  <c r="AJ78" i="59"/>
  <c r="AV78" i="59" s="1"/>
  <c r="BH78" i="59" s="1"/>
  <c r="AI55" i="59"/>
  <c r="AU55" i="59" s="1"/>
  <c r="BG55" i="59" s="1"/>
  <c r="AI59" i="59"/>
  <c r="AU59" i="59" s="1"/>
  <c r="BG59" i="59" s="1"/>
  <c r="AJ65" i="59"/>
  <c r="AV65" i="59" s="1"/>
  <c r="BH65" i="59" s="1"/>
  <c r="AI56" i="59"/>
  <c r="AU56" i="59" s="1"/>
  <c r="BG56" i="59" s="1"/>
  <c r="AI77" i="59"/>
  <c r="AU77" i="59" s="1"/>
  <c r="BG77" i="59" s="1"/>
  <c r="AP86" i="59"/>
  <c r="AS86" i="59"/>
  <c r="AQ76" i="59"/>
  <c r="BC76" i="59" s="1"/>
  <c r="BO76" i="59" s="1"/>
  <c r="AI66" i="59"/>
  <c r="AU66" i="59" s="1"/>
  <c r="BG66" i="59" s="1"/>
  <c r="AJ51" i="59"/>
  <c r="AV51" i="59" s="1"/>
  <c r="BH51" i="59" s="1"/>
  <c r="AI85" i="59"/>
  <c r="AU85" i="59" s="1"/>
  <c r="BG85" i="59" s="1"/>
  <c r="AK74" i="59"/>
  <c r="AW74" i="59" s="1"/>
  <c r="BI74" i="59" s="1"/>
  <c r="AK83" i="59"/>
  <c r="AW83" i="59" s="1"/>
  <c r="BI83" i="59" s="1"/>
  <c r="AK80" i="59"/>
  <c r="AW80" i="59" s="1"/>
  <c r="BI80" i="59" s="1"/>
  <c r="AT86" i="59"/>
  <c r="AI83" i="59"/>
  <c r="AU83" i="59" s="1"/>
  <c r="BG83" i="59" s="1"/>
  <c r="AP72" i="59"/>
  <c r="BB72" i="59" s="1"/>
  <c r="BN72" i="59" s="1"/>
  <c r="AJ57" i="59"/>
  <c r="AV57" i="59" s="1"/>
  <c r="BH57" i="59" s="1"/>
  <c r="AJ52" i="59"/>
  <c r="AV52" i="59" s="1"/>
  <c r="BH52" i="59" s="1"/>
  <c r="AI60" i="59"/>
  <c r="AU60" i="59" s="1"/>
  <c r="BG60" i="59" s="1"/>
  <c r="AK55" i="59"/>
  <c r="AW55" i="59" s="1"/>
  <c r="BI55" i="59" s="1"/>
  <c r="AI68" i="59"/>
  <c r="AU68" i="59" s="1"/>
  <c r="BG68" i="59" s="1"/>
  <c r="AK85" i="59"/>
  <c r="AW85" i="59" s="1"/>
  <c r="BI85" i="59" s="1"/>
  <c r="AJ66" i="59"/>
  <c r="AV66" i="59" s="1"/>
  <c r="BH66" i="59" s="1"/>
  <c r="AJ80" i="59"/>
  <c r="AV80" i="59" s="1"/>
  <c r="BH80" i="59" s="1"/>
  <c r="AI65" i="59"/>
  <c r="AU65" i="59" s="1"/>
  <c r="BG65" i="59" s="1"/>
  <c r="AK71" i="59"/>
  <c r="AW71" i="59" s="1"/>
  <c r="BI71" i="59" s="1"/>
  <c r="AK65" i="59"/>
  <c r="AW65" i="59" s="1"/>
  <c r="BI65" i="59" s="1"/>
  <c r="AK63" i="59"/>
  <c r="AW63" i="59" s="1"/>
  <c r="BI63" i="59" s="1"/>
  <c r="AJ54" i="59"/>
  <c r="AV54" i="59" s="1"/>
  <c r="BH54" i="59" s="1"/>
  <c r="AQ70" i="59"/>
  <c r="BC70" i="59" s="1"/>
  <c r="BO70" i="59" s="1"/>
  <c r="AK64" i="59"/>
  <c r="AW64" i="59" s="1"/>
  <c r="BI64" i="59" s="1"/>
  <c r="AJ71" i="59"/>
  <c r="AV71" i="59" s="1"/>
  <c r="BH71" i="59" s="1"/>
  <c r="AJ83" i="59"/>
  <c r="AV83" i="59" s="1"/>
  <c r="BH83" i="59" s="1"/>
  <c r="AK69" i="59"/>
  <c r="AW69" i="59" s="1"/>
  <c r="BI69" i="59" s="1"/>
  <c r="AI69" i="59"/>
  <c r="AU69" i="59" s="1"/>
  <c r="BG69" i="59" s="1"/>
  <c r="AI73" i="59"/>
  <c r="AU73" i="59" s="1"/>
  <c r="BG73" i="59" s="1"/>
  <c r="AK57" i="59"/>
  <c r="AW57" i="59" s="1"/>
  <c r="BI57" i="59" s="1"/>
  <c r="AI78" i="59"/>
  <c r="AU78" i="59" s="1"/>
  <c r="BG78" i="59" s="1"/>
  <c r="AN72" i="59"/>
  <c r="AZ72" i="59" s="1"/>
  <c r="BL72" i="59" s="1"/>
  <c r="C53" i="34"/>
  <c r="C57" i="34"/>
  <c r="C21" i="34"/>
  <c r="C108" i="34"/>
  <c r="D30" i="35" s="1"/>
  <c r="F55" i="34"/>
  <c r="O141" i="30"/>
  <c r="C18" i="30"/>
  <c r="C161" i="30" s="1"/>
  <c r="C17" i="30"/>
  <c r="C216" i="30" s="1"/>
  <c r="C42" i="30"/>
  <c r="C163" i="30" s="1"/>
  <c r="C41" i="30"/>
  <c r="C218" i="30" s="1"/>
  <c r="C38" i="34"/>
  <c r="C220" i="30"/>
  <c r="C74" i="30"/>
  <c r="C221" i="30"/>
  <c r="C78" i="30"/>
  <c r="C166" i="30" s="1"/>
  <c r="C72" i="56"/>
  <c r="D72" i="56" s="1"/>
  <c r="C74" i="56"/>
  <c r="D74" i="56" s="1"/>
  <c r="C76" i="56"/>
  <c r="D76" i="56" s="1"/>
  <c r="C71" i="56"/>
  <c r="D71" i="56" s="1"/>
  <c r="C73" i="56"/>
  <c r="D73" i="56" s="1"/>
  <c r="C75" i="56"/>
  <c r="D75" i="56" s="1"/>
  <c r="AA36" i="30"/>
  <c r="AA151" i="30" s="1"/>
  <c r="AC71" i="30"/>
  <c r="AC143" i="30" s="1"/>
  <c r="AB60" i="30"/>
  <c r="AB153" i="30" s="1"/>
  <c r="AP72" i="30"/>
  <c r="BB72" i="30" s="1"/>
  <c r="BB154" i="30" s="1"/>
  <c r="AH72" i="30"/>
  <c r="AH154" i="30" s="1"/>
  <c r="AI36" i="30"/>
  <c r="AI151" i="30" s="1"/>
  <c r="P149" i="30"/>
  <c r="P157" i="30" s="1"/>
  <c r="O13" i="34" s="1"/>
  <c r="D97" i="30"/>
  <c r="AM97" i="30"/>
  <c r="AN97" i="30" s="1"/>
  <c r="AO97" i="30" s="1"/>
  <c r="AP97" i="30" s="1"/>
  <c r="AQ97" i="30" s="1"/>
  <c r="AR97" i="30" s="1"/>
  <c r="AS97" i="30" s="1"/>
  <c r="AT97" i="30" s="1"/>
  <c r="AU97" i="30" s="1"/>
  <c r="AV97" i="30" s="1"/>
  <c r="AW97" i="30" s="1"/>
  <c r="AX97" i="30" s="1"/>
  <c r="AL143" i="30"/>
  <c r="AB35" i="30"/>
  <c r="AN35" i="30" s="1"/>
  <c r="U139" i="30"/>
  <c r="Q155" i="30"/>
  <c r="U155" i="30"/>
  <c r="AK24" i="30"/>
  <c r="AK150" i="30" s="1"/>
  <c r="W142" i="30"/>
  <c r="AD23" i="30"/>
  <c r="AD139" i="30" s="1"/>
  <c r="AE36" i="30"/>
  <c r="AE151" i="30" s="1"/>
  <c r="AB23" i="30"/>
  <c r="AN23" i="30" s="1"/>
  <c r="AN139" i="30" s="1"/>
  <c r="X154" i="30"/>
  <c r="AJ48" i="30"/>
  <c r="AV48" i="30" s="1"/>
  <c r="AC23" i="30"/>
  <c r="AC139" i="30" s="1"/>
  <c r="AJ71" i="30"/>
  <c r="AJ143" i="30" s="1"/>
  <c r="AG48" i="30"/>
  <c r="AG152" i="30" s="1"/>
  <c r="AF71" i="30"/>
  <c r="AF143" i="30" s="1"/>
  <c r="AC36" i="30"/>
  <c r="AC151" i="30" s="1"/>
  <c r="AE11" i="30"/>
  <c r="AQ11" i="30" s="1"/>
  <c r="AB36" i="30"/>
  <c r="AB151" i="30" s="1"/>
  <c r="V141" i="30"/>
  <c r="AL48" i="30"/>
  <c r="AL152" i="30" s="1"/>
  <c r="AG83" i="30"/>
  <c r="AG144" i="30" s="1"/>
  <c r="AE60" i="30"/>
  <c r="AQ60" i="30" s="1"/>
  <c r="BC60" i="30" s="1"/>
  <c r="BC153" i="30" s="1"/>
  <c r="E50" i="35"/>
  <c r="S154" i="30"/>
  <c r="AL35" i="30"/>
  <c r="AX35" i="30" s="1"/>
  <c r="V150" i="30"/>
  <c r="O142" i="30"/>
  <c r="Z142" i="30"/>
  <c r="R141" i="30"/>
  <c r="AF83" i="30"/>
  <c r="AF144" i="30" s="1"/>
  <c r="AG72" i="30"/>
  <c r="AG154" i="30" s="1"/>
  <c r="Q149" i="30"/>
  <c r="V140" i="30"/>
  <c r="AB24" i="30"/>
  <c r="AB150" i="30" s="1"/>
  <c r="Z143" i="30"/>
  <c r="R154" i="30"/>
  <c r="AN61" i="35"/>
  <c r="AN37" i="35" s="1"/>
  <c r="AI24" i="30"/>
  <c r="AU24" i="30" s="1"/>
  <c r="T152" i="30"/>
  <c r="G61" i="35"/>
  <c r="G37" i="35" s="1"/>
  <c r="Q141" i="30"/>
  <c r="O150" i="30"/>
  <c r="Q142" i="30"/>
  <c r="X140" i="30"/>
  <c r="AK59" i="30"/>
  <c r="AK142" i="30" s="1"/>
  <c r="T141" i="30"/>
  <c r="Y141" i="30"/>
  <c r="AA71" i="30"/>
  <c r="U140" i="30"/>
  <c r="Z138" i="30"/>
  <c r="R61" i="35"/>
  <c r="O69" i="35"/>
  <c r="V139" i="30"/>
  <c r="U151" i="30"/>
  <c r="AB48" i="30"/>
  <c r="AB152" i="30" s="1"/>
  <c r="AF84" i="30"/>
  <c r="AF155" i="30" s="1"/>
  <c r="Q138" i="30"/>
  <c r="V143" i="30"/>
  <c r="V144" i="30"/>
  <c r="F69" i="35"/>
  <c r="E117" i="34"/>
  <c r="AY61" i="35"/>
  <c r="AM37" i="35"/>
  <c r="C203" i="30"/>
  <c r="AC60" i="30"/>
  <c r="AO60" i="30" s="1"/>
  <c r="AG12" i="30"/>
  <c r="AG149" i="30" s="1"/>
  <c r="U150" i="30"/>
  <c r="AD152" i="30"/>
  <c r="AJ60" i="30"/>
  <c r="AJ153" i="30" s="1"/>
  <c r="Y152" i="30"/>
  <c r="Y157" i="30" s="1"/>
  <c r="X13" i="34" s="1"/>
  <c r="AK60" i="30"/>
  <c r="AW60" i="30" s="1"/>
  <c r="AF24" i="30"/>
  <c r="AF150" i="30" s="1"/>
  <c r="AH84" i="30"/>
  <c r="AH155" i="30" s="1"/>
  <c r="X142" i="30"/>
  <c r="AB72" i="30"/>
  <c r="AB154" i="30" s="1"/>
  <c r="AU72" i="30"/>
  <c r="BG72" i="30" s="1"/>
  <c r="BG154" i="30" s="1"/>
  <c r="AL12" i="30"/>
  <c r="AX12" i="30" s="1"/>
  <c r="AK84" i="30"/>
  <c r="AK155" i="30" s="1"/>
  <c r="AK36" i="30"/>
  <c r="AW36" i="30" s="1"/>
  <c r="AH59" i="30"/>
  <c r="AT59" i="30" s="1"/>
  <c r="AT142" i="30" s="1"/>
  <c r="C41" i="35"/>
  <c r="AB71" i="30"/>
  <c r="AB143" i="30" s="1"/>
  <c r="AF72" i="30"/>
  <c r="AR72" i="30" s="1"/>
  <c r="AR36" i="30"/>
  <c r="AR151" i="30" s="1"/>
  <c r="P138" i="30"/>
  <c r="AG60" i="30"/>
  <c r="AG153" i="30" s="1"/>
  <c r="AA149" i="30"/>
  <c r="AC35" i="30"/>
  <c r="AO35" i="30" s="1"/>
  <c r="S152" i="30"/>
  <c r="AD36" i="30"/>
  <c r="AP36" i="30" s="1"/>
  <c r="AE35" i="30"/>
  <c r="AE140" i="30" s="1"/>
  <c r="Y140" i="30"/>
  <c r="AK83" i="30"/>
  <c r="AW83" i="30" s="1"/>
  <c r="AI60" i="30"/>
  <c r="AU60" i="30" s="1"/>
  <c r="AK12" i="30"/>
  <c r="AW12" i="30" s="1"/>
  <c r="AI23" i="30"/>
  <c r="AI139" i="30" s="1"/>
  <c r="AB59" i="30"/>
  <c r="AB142" i="30" s="1"/>
  <c r="AC48" i="30"/>
  <c r="AO48" i="30" s="1"/>
  <c r="S149" i="30"/>
  <c r="AD35" i="30"/>
  <c r="AP35" i="30" s="1"/>
  <c r="O153" i="30"/>
  <c r="X144" i="30"/>
  <c r="V152" i="30"/>
  <c r="AD12" i="30"/>
  <c r="AP12" i="30" s="1"/>
  <c r="AF60" i="30"/>
  <c r="AF153" i="30" s="1"/>
  <c r="U142" i="30"/>
  <c r="T142" i="30"/>
  <c r="AI83" i="30"/>
  <c r="AI144" i="30" s="1"/>
  <c r="AK72" i="30"/>
  <c r="AW72" i="30" s="1"/>
  <c r="AG47" i="30"/>
  <c r="AS47" i="30" s="1"/>
  <c r="AI48" i="30"/>
  <c r="R150" i="30"/>
  <c r="C112" i="30"/>
  <c r="AK71" i="30"/>
  <c r="AK143" i="30" s="1"/>
  <c r="Q150" i="30"/>
  <c r="AE24" i="30"/>
  <c r="AQ24" i="30" s="1"/>
  <c r="O149" i="30"/>
  <c r="AF23" i="30"/>
  <c r="AR23" i="30" s="1"/>
  <c r="AH11" i="30"/>
  <c r="AT11" i="30" s="1"/>
  <c r="AJ11" i="30"/>
  <c r="AJ138" i="30" s="1"/>
  <c r="AG11" i="30"/>
  <c r="AG138" i="30" s="1"/>
  <c r="AL60" i="30"/>
  <c r="AX60" i="30" s="1"/>
  <c r="AA141" i="30"/>
  <c r="AG71" i="30"/>
  <c r="AG143" i="30" s="1"/>
  <c r="AL24" i="30"/>
  <c r="AX24" i="30" s="1"/>
  <c r="AJ84" i="30"/>
  <c r="AV84" i="30" s="1"/>
  <c r="X141" i="30"/>
  <c r="AK23" i="30"/>
  <c r="AK139" i="30" s="1"/>
  <c r="AD59" i="30"/>
  <c r="AP59" i="30" s="1"/>
  <c r="AH12" i="30"/>
  <c r="AT12" i="30" s="1"/>
  <c r="AP47" i="30"/>
  <c r="AP141" i="30" s="1"/>
  <c r="AC72" i="30"/>
  <c r="AC154" i="30" s="1"/>
  <c r="Z151" i="30"/>
  <c r="AB84" i="30"/>
  <c r="AB155" i="30" s="1"/>
  <c r="AE71" i="30"/>
  <c r="AE143" i="30" s="1"/>
  <c r="AL23" i="30"/>
  <c r="AL139" i="30" s="1"/>
  <c r="AA23" i="30"/>
  <c r="AA139" i="30" s="1"/>
  <c r="W154" i="30"/>
  <c r="AE23" i="30"/>
  <c r="AJ54" i="34"/>
  <c r="AK54" i="34"/>
  <c r="Z54" i="34"/>
  <c r="AA83" i="30"/>
  <c r="T151" i="30"/>
  <c r="R152" i="30"/>
  <c r="AD71" i="30"/>
  <c r="AP71" i="30" s="1"/>
  <c r="AP143" i="30" s="1"/>
  <c r="AE54" i="34"/>
  <c r="AA54" i="34"/>
  <c r="AD54" i="34"/>
  <c r="AE47" i="30"/>
  <c r="AE141" i="30" s="1"/>
  <c r="AK11" i="30"/>
  <c r="AW11" i="30" s="1"/>
  <c r="AH36" i="30"/>
  <c r="AH151" i="30" s="1"/>
  <c r="AD84" i="30"/>
  <c r="AD155" i="30" s="1"/>
  <c r="AJ24" i="30"/>
  <c r="X150" i="30"/>
  <c r="AU104" i="30"/>
  <c r="AQ104" i="30"/>
  <c r="AM104" i="30"/>
  <c r="AU102" i="30"/>
  <c r="AQ102" i="30"/>
  <c r="AM102" i="30"/>
  <c r="AV92" i="30"/>
  <c r="AR92" i="30"/>
  <c r="AN92" i="30"/>
  <c r="AX104" i="30"/>
  <c r="AT104" i="30"/>
  <c r="AP104" i="30"/>
  <c r="AX102" i="30"/>
  <c r="AT102" i="30"/>
  <c r="AP102" i="30"/>
  <c r="AU92" i="30"/>
  <c r="AQ92" i="30"/>
  <c r="AM92" i="30"/>
  <c r="AW104" i="30"/>
  <c r="AS104" i="30"/>
  <c r="AO104" i="30"/>
  <c r="AW102" i="30"/>
  <c r="AS102" i="30"/>
  <c r="AO102" i="30"/>
  <c r="AX92" i="30"/>
  <c r="E92" i="30" s="1"/>
  <c r="AT92" i="30"/>
  <c r="AP92" i="30"/>
  <c r="AV104" i="30"/>
  <c r="AV102" i="30"/>
  <c r="AW92" i="30"/>
  <c r="G19" i="56"/>
  <c r="AR104" i="30"/>
  <c r="AR102" i="30"/>
  <c r="AS92" i="30"/>
  <c r="AN104" i="30"/>
  <c r="AN102" i="30"/>
  <c r="AO92" i="30"/>
  <c r="Z154" i="30"/>
  <c r="AL72" i="30"/>
  <c r="W138" i="30"/>
  <c r="AI11" i="30"/>
  <c r="O152" i="30"/>
  <c r="AA48" i="30"/>
  <c r="S144" i="30"/>
  <c r="AJ12" i="30"/>
  <c r="AJ149" i="30" s="1"/>
  <c r="P141" i="30"/>
  <c r="R153" i="30"/>
  <c r="X151" i="30"/>
  <c r="AD11" i="30"/>
  <c r="AD138" i="30" s="1"/>
  <c r="AJ23" i="30"/>
  <c r="AI84" i="30"/>
  <c r="AI155" i="30" s="1"/>
  <c r="Z144" i="30"/>
  <c r="AL83" i="30"/>
  <c r="T140" i="30"/>
  <c r="AF35" i="30"/>
  <c r="AB54" i="34"/>
  <c r="AC54" i="34"/>
  <c r="AI54" i="34"/>
  <c r="AH54" i="34"/>
  <c r="S142" i="30"/>
  <c r="AE59" i="30"/>
  <c r="AI47" i="30"/>
  <c r="W141" i="30"/>
  <c r="AA84" i="30"/>
  <c r="O155" i="30"/>
  <c r="D102" i="30"/>
  <c r="AF12" i="30"/>
  <c r="T149" i="30"/>
  <c r="AA72" i="30"/>
  <c r="O154" i="30"/>
  <c r="Z141" i="30"/>
  <c r="AL47" i="30"/>
  <c r="S155" i="30"/>
  <c r="AE84" i="30"/>
  <c r="AI71" i="30"/>
  <c r="AI143" i="30" s="1"/>
  <c r="AH60" i="30"/>
  <c r="AI35" i="30"/>
  <c r="AL84" i="30"/>
  <c r="T138" i="30"/>
  <c r="AF11" i="30"/>
  <c r="O138" i="30"/>
  <c r="AA11" i="30"/>
  <c r="R144" i="30"/>
  <c r="AD83" i="30"/>
  <c r="D104" i="30"/>
  <c r="AI12" i="30"/>
  <c r="W149" i="30"/>
  <c r="O140" i="30"/>
  <c r="AA35" i="30"/>
  <c r="AF54" i="34"/>
  <c r="AG54" i="34"/>
  <c r="AW52" i="34"/>
  <c r="AS52" i="34"/>
  <c r="AO52" i="34"/>
  <c r="AV52" i="34"/>
  <c r="AQ52" i="34"/>
  <c r="AR52" i="34"/>
  <c r="AU52" i="34"/>
  <c r="AP52" i="34"/>
  <c r="AM52" i="34"/>
  <c r="AT52" i="34"/>
  <c r="AN52" i="34"/>
  <c r="F23" i="56"/>
  <c r="F26" i="56" s="1"/>
  <c r="C113" i="34"/>
  <c r="C106" i="34"/>
  <c r="C84" i="34"/>
  <c r="D3" i="30"/>
  <c r="C76" i="34"/>
  <c r="C91" i="34"/>
  <c r="L5" i="59" s="1"/>
  <c r="C98" i="34"/>
  <c r="C44" i="34"/>
  <c r="C9" i="34"/>
  <c r="C70" i="34"/>
  <c r="C37" i="34"/>
  <c r="C30" i="34"/>
  <c r="C62" i="34"/>
  <c r="AO61" i="35"/>
  <c r="AO37" i="35" s="1"/>
  <c r="D2" i="34"/>
  <c r="D1" i="28" s="1"/>
  <c r="D13" i="28" s="1"/>
  <c r="E57" i="35"/>
  <c r="E27" i="35"/>
  <c r="F1" i="35"/>
  <c r="AK140" i="30"/>
  <c r="AW35" i="30"/>
  <c r="AG140" i="30"/>
  <c r="AS35" i="30"/>
  <c r="AG155" i="30"/>
  <c r="AS84" i="30"/>
  <c r="AT23" i="30"/>
  <c r="AH139" i="30"/>
  <c r="AG151" i="30"/>
  <c r="AS36" i="30"/>
  <c r="AO11" i="30"/>
  <c r="AC138" i="30"/>
  <c r="AE144" i="30"/>
  <c r="AQ83" i="30"/>
  <c r="AC142" i="30"/>
  <c r="AO59" i="30"/>
  <c r="AP152" i="30"/>
  <c r="BB48" i="30"/>
  <c r="BB152" i="30" s="1"/>
  <c r="AE152" i="30"/>
  <c r="AQ48" i="30"/>
  <c r="AJ144" i="30"/>
  <c r="AV83" i="30"/>
  <c r="AF142" i="30"/>
  <c r="AR59" i="30"/>
  <c r="AC150" i="30"/>
  <c r="AO24" i="30"/>
  <c r="AH152" i="30"/>
  <c r="AT48" i="30"/>
  <c r="P69" i="35"/>
  <c r="AH144" i="30"/>
  <c r="AT83" i="30"/>
  <c r="AM149" i="30"/>
  <c r="AY12" i="30"/>
  <c r="AY149" i="30" s="1"/>
  <c r="AM141" i="30"/>
  <c r="AY47" i="30"/>
  <c r="AY141" i="30" s="1"/>
  <c r="AB149" i="30"/>
  <c r="AN12" i="30"/>
  <c r="AA142" i="30"/>
  <c r="AM59" i="30"/>
  <c r="AE154" i="30"/>
  <c r="AQ72" i="30"/>
  <c r="AH143" i="30"/>
  <c r="AT71" i="30"/>
  <c r="AJ142" i="30"/>
  <c r="AV59" i="30"/>
  <c r="AB83" i="30"/>
  <c r="P144" i="30"/>
  <c r="AJ140" i="30"/>
  <c r="AV35" i="30"/>
  <c r="AI142" i="30"/>
  <c r="AU59" i="30"/>
  <c r="AC155" i="30"/>
  <c r="AO84" i="30"/>
  <c r="AG139" i="30"/>
  <c r="AS23" i="30"/>
  <c r="AA150" i="30"/>
  <c r="AM24" i="30"/>
  <c r="AL142" i="30"/>
  <c r="AX59" i="30"/>
  <c r="AB138" i="30"/>
  <c r="AN11" i="30"/>
  <c r="AA153" i="30"/>
  <c r="AM60" i="30"/>
  <c r="AG142" i="30"/>
  <c r="AS59" i="30"/>
  <c r="AT35" i="30"/>
  <c r="AH140" i="30"/>
  <c r="AG150" i="30"/>
  <c r="AS24" i="30"/>
  <c r="AD153" i="30"/>
  <c r="AP60" i="30"/>
  <c r="AK141" i="30"/>
  <c r="AW47" i="30"/>
  <c r="AF152" i="30"/>
  <c r="AR48" i="30"/>
  <c r="AC83" i="30"/>
  <c r="Q144" i="30"/>
  <c r="AJ151" i="30"/>
  <c r="AV36" i="30"/>
  <c r="AJ141" i="30"/>
  <c r="AV47" i="30"/>
  <c r="AD150" i="30"/>
  <c r="AP24" i="30"/>
  <c r="AE149" i="30"/>
  <c r="AQ12" i="30"/>
  <c r="AX143" i="30"/>
  <c r="BJ71" i="30"/>
  <c r="BJ143" i="30" s="1"/>
  <c r="AK152" i="30"/>
  <c r="AW48" i="30"/>
  <c r="AJ51" i="34"/>
  <c r="AF51" i="34"/>
  <c r="AB51" i="34"/>
  <c r="AI51" i="34"/>
  <c r="AE51" i="34"/>
  <c r="AA51" i="34"/>
  <c r="AH51" i="34"/>
  <c r="AG51" i="34"/>
  <c r="AD51" i="34"/>
  <c r="AC51" i="34"/>
  <c r="AK51" i="34"/>
  <c r="AC141" i="30"/>
  <c r="AO47" i="30"/>
  <c r="AH150" i="30"/>
  <c r="AT24" i="30"/>
  <c r="AL138" i="30"/>
  <c r="AX11" i="30"/>
  <c r="AJ154" i="30"/>
  <c r="AV72" i="30"/>
  <c r="AF141" i="30"/>
  <c r="AR47" i="30"/>
  <c r="AC149" i="30"/>
  <c r="AO12" i="30"/>
  <c r="AL151" i="30"/>
  <c r="AX36" i="30"/>
  <c r="AB141" i="30"/>
  <c r="AN47" i="30"/>
  <c r="AH141" i="30"/>
  <c r="AT47" i="30"/>
  <c r="L27" i="51"/>
  <c r="K76" i="51"/>
  <c r="K27" i="51"/>
  <c r="C16" i="35"/>
  <c r="C99" i="34"/>
  <c r="C100" i="34" s="1"/>
  <c r="C13" i="35"/>
  <c r="D92" i="34"/>
  <c r="D17" i="35"/>
  <c r="C77" i="35"/>
  <c r="C6" i="30"/>
  <c r="C160" i="30" s="1"/>
  <c r="C215" i="30"/>
  <c r="C30" i="30"/>
  <c r="C162" i="30" s="1"/>
  <c r="C217" i="30"/>
  <c r="C107" i="34"/>
  <c r="C110" i="34" s="1"/>
  <c r="C19" i="35"/>
  <c r="B135" i="30"/>
  <c r="C33" i="30" s="1"/>
  <c r="C195" i="30" s="1"/>
  <c r="C79" i="34"/>
  <c r="F4" i="35"/>
  <c r="C48" i="34"/>
  <c r="C54" i="30"/>
  <c r="C164" i="30" s="1"/>
  <c r="C219" i="30"/>
  <c r="G32" i="56" l="1"/>
  <c r="G30" i="56"/>
  <c r="Z46" i="34"/>
  <c r="AA46" i="34" s="1"/>
  <c r="AB46" i="34" s="1"/>
  <c r="AC46" i="34" s="1"/>
  <c r="AD46" i="34" s="1"/>
  <c r="AE46" i="34" s="1"/>
  <c r="AF46" i="34" s="1"/>
  <c r="AG46" i="34" s="1"/>
  <c r="AH46" i="34" s="1"/>
  <c r="AI46" i="34" s="1"/>
  <c r="AJ46" i="34" s="1"/>
  <c r="AK46" i="34" s="1"/>
  <c r="AA52" i="35"/>
  <c r="AX39" i="34"/>
  <c r="AY39" i="34" s="1"/>
  <c r="AZ39" i="34" s="1"/>
  <c r="BA39" i="34" s="1"/>
  <c r="BB39" i="34" s="1"/>
  <c r="BC39" i="34" s="1"/>
  <c r="BD39" i="34" s="1"/>
  <c r="BE39" i="34" s="1"/>
  <c r="BF39" i="34" s="1"/>
  <c r="BG39" i="34" s="1"/>
  <c r="BH39" i="34" s="1"/>
  <c r="BI39" i="34" s="1"/>
  <c r="AL47" i="34"/>
  <c r="C72" i="34"/>
  <c r="C74" i="34"/>
  <c r="D43" i="35" s="1"/>
  <c r="C21" i="35"/>
  <c r="D21" i="35" s="1"/>
  <c r="B23" i="35"/>
  <c r="B24" i="35" s="1"/>
  <c r="H81" i="51"/>
  <c r="H24" i="51"/>
  <c r="P59" i="59"/>
  <c r="AA59" i="59"/>
  <c r="AM59" i="59" s="1"/>
  <c r="AY59" i="59" s="1"/>
  <c r="BK59" i="59" s="1"/>
  <c r="P75" i="59"/>
  <c r="AA75" i="59"/>
  <c r="AM75" i="59" s="1"/>
  <c r="AY75" i="59" s="1"/>
  <c r="BK75" i="59" s="1"/>
  <c r="AA64" i="59"/>
  <c r="AM64" i="59" s="1"/>
  <c r="AY64" i="59" s="1"/>
  <c r="BK64" i="59" s="1"/>
  <c r="N92" i="59"/>
  <c r="F65" i="35" s="1"/>
  <c r="O6" i="59"/>
  <c r="Z6" i="59"/>
  <c r="AL6" i="59" s="1"/>
  <c r="AX6" i="59" s="1"/>
  <c r="BJ6" i="59" s="1"/>
  <c r="AA74" i="59"/>
  <c r="AM74" i="59" s="1"/>
  <c r="AY74" i="59" s="1"/>
  <c r="BK74" i="59" s="1"/>
  <c r="AA65" i="59"/>
  <c r="AM65" i="59" s="1"/>
  <c r="AY65" i="59" s="1"/>
  <c r="BK65" i="59" s="1"/>
  <c r="P79" i="59"/>
  <c r="AA79" i="59"/>
  <c r="AM79" i="59" s="1"/>
  <c r="AY79" i="59" s="1"/>
  <c r="BK79" i="59" s="1"/>
  <c r="AA68" i="59"/>
  <c r="AM68" i="59" s="1"/>
  <c r="AY68" i="59" s="1"/>
  <c r="BK68" i="59" s="1"/>
  <c r="P82" i="59"/>
  <c r="AA82" i="59"/>
  <c r="AM82" i="59" s="1"/>
  <c r="AY82" i="59" s="1"/>
  <c r="BK82" i="59" s="1"/>
  <c r="AA62" i="59"/>
  <c r="AM62" i="59" s="1"/>
  <c r="AY62" i="59" s="1"/>
  <c r="BK62" i="59" s="1"/>
  <c r="P63" i="59"/>
  <c r="AA63" i="59"/>
  <c r="AM63" i="59" s="1"/>
  <c r="AY63" i="59" s="1"/>
  <c r="BK63" i="59" s="1"/>
  <c r="AA56" i="59"/>
  <c r="AM56" i="59" s="1"/>
  <c r="AY56" i="59" s="1"/>
  <c r="BK56" i="59" s="1"/>
  <c r="P57" i="59"/>
  <c r="AA57" i="59"/>
  <c r="AM57" i="59" s="1"/>
  <c r="AY57" i="59" s="1"/>
  <c r="BK57" i="59" s="1"/>
  <c r="AA84" i="59"/>
  <c r="AM84" i="59" s="1"/>
  <c r="AY84" i="59" s="1"/>
  <c r="BK84" i="59" s="1"/>
  <c r="AA83" i="59"/>
  <c r="AM83" i="59" s="1"/>
  <c r="AY83" i="59" s="1"/>
  <c r="BK83" i="59" s="1"/>
  <c r="AA69" i="59"/>
  <c r="AM69" i="59" s="1"/>
  <c r="AY69" i="59" s="1"/>
  <c r="BK69" i="59" s="1"/>
  <c r="AA51" i="59"/>
  <c r="AM51" i="59" s="1"/>
  <c r="AY51" i="59" s="1"/>
  <c r="BK51" i="59" s="1"/>
  <c r="P54" i="59"/>
  <c r="AA54" i="59"/>
  <c r="AM54" i="59" s="1"/>
  <c r="AY54" i="59" s="1"/>
  <c r="BK54" i="59" s="1"/>
  <c r="AA52" i="59"/>
  <c r="AM52" i="59" s="1"/>
  <c r="AY52" i="59" s="1"/>
  <c r="BK52" i="59" s="1"/>
  <c r="P77" i="59"/>
  <c r="AA77" i="59"/>
  <c r="AM77" i="59" s="1"/>
  <c r="AY77" i="59" s="1"/>
  <c r="BK77" i="59" s="1"/>
  <c r="P67" i="59"/>
  <c r="AA67" i="59"/>
  <c r="AM67" i="59" s="1"/>
  <c r="AY67" i="59" s="1"/>
  <c r="BK67" i="59" s="1"/>
  <c r="P81" i="59"/>
  <c r="AA81" i="59"/>
  <c r="AM81" i="59" s="1"/>
  <c r="AY81" i="59" s="1"/>
  <c r="BK81" i="59" s="1"/>
  <c r="W70" i="59"/>
  <c r="AH70" i="59"/>
  <c r="AT70" i="59" s="1"/>
  <c r="BF70" i="59" s="1"/>
  <c r="BR70" i="59" s="1"/>
  <c r="I70" i="59"/>
  <c r="AA78" i="59"/>
  <c r="AM78" i="59" s="1"/>
  <c r="AY78" i="59" s="1"/>
  <c r="BK78" i="59" s="1"/>
  <c r="AA55" i="59"/>
  <c r="AM55" i="59" s="1"/>
  <c r="AY55" i="59" s="1"/>
  <c r="BK55" i="59" s="1"/>
  <c r="P80" i="59"/>
  <c r="AA80" i="59"/>
  <c r="AM80" i="59" s="1"/>
  <c r="AY80" i="59" s="1"/>
  <c r="BK80" i="59" s="1"/>
  <c r="AA66" i="59"/>
  <c r="AM66" i="59" s="1"/>
  <c r="AY66" i="59" s="1"/>
  <c r="BK66" i="59" s="1"/>
  <c r="P85" i="59"/>
  <c r="AA85" i="59"/>
  <c r="AM85" i="59" s="1"/>
  <c r="AY85" i="59" s="1"/>
  <c r="BK85" i="59" s="1"/>
  <c r="P58" i="59"/>
  <c r="AA58" i="59"/>
  <c r="AM58" i="59" s="1"/>
  <c r="AY58" i="59" s="1"/>
  <c r="BK58" i="59" s="1"/>
  <c r="AA61" i="59"/>
  <c r="AM61" i="59" s="1"/>
  <c r="AY61" i="59" s="1"/>
  <c r="BK61" i="59" s="1"/>
  <c r="AA71" i="59"/>
  <c r="AM71" i="59" s="1"/>
  <c r="AY71" i="59" s="1"/>
  <c r="BK71" i="59" s="1"/>
  <c r="AG76" i="59"/>
  <c r="AS76" i="59" s="1"/>
  <c r="BE76" i="59" s="1"/>
  <c r="BQ76" i="59" s="1"/>
  <c r="AA60" i="59"/>
  <c r="AM60" i="59" s="1"/>
  <c r="AY60" i="59" s="1"/>
  <c r="BK60" i="59" s="1"/>
  <c r="AA73" i="59"/>
  <c r="AM73" i="59" s="1"/>
  <c r="AY73" i="59" s="1"/>
  <c r="BK73" i="59" s="1"/>
  <c r="AZ86" i="59"/>
  <c r="AF68" i="35"/>
  <c r="BD86" i="59"/>
  <c r="AJ68" i="35"/>
  <c r="BA86" i="59"/>
  <c r="AG68" i="35"/>
  <c r="BE86" i="59"/>
  <c r="AK68" i="35"/>
  <c r="AX86" i="59"/>
  <c r="AD68" i="35"/>
  <c r="BB86" i="59"/>
  <c r="AH68" i="35"/>
  <c r="AW86" i="59"/>
  <c r="AC68" i="35"/>
  <c r="BC86" i="59"/>
  <c r="AI68" i="35"/>
  <c r="BF86" i="59"/>
  <c r="AL68" i="35"/>
  <c r="AU86" i="59"/>
  <c r="AA68" i="35"/>
  <c r="AY86" i="59"/>
  <c r="AE68" i="35"/>
  <c r="AV86" i="59"/>
  <c r="AB68" i="35"/>
  <c r="G31" i="56"/>
  <c r="BI41" i="34"/>
  <c r="AX47" i="34" s="1"/>
  <c r="C50" i="35"/>
  <c r="I50" i="51" s="1"/>
  <c r="AA9" i="35"/>
  <c r="AB9" i="35" s="1"/>
  <c r="AC9" i="35" s="1"/>
  <c r="AD9" i="35" s="1"/>
  <c r="AE9" i="35" s="1"/>
  <c r="AF9" i="35" s="1"/>
  <c r="AG9" i="35" s="1"/>
  <c r="AH9" i="35" s="1"/>
  <c r="AI9" i="35" s="1"/>
  <c r="AJ9" i="35" s="1"/>
  <c r="AK9" i="35" s="1"/>
  <c r="AL9" i="35" s="1"/>
  <c r="J9" i="51"/>
  <c r="D67" i="35"/>
  <c r="D50" i="34"/>
  <c r="C58" i="34"/>
  <c r="BJ60" i="35"/>
  <c r="M59" i="51" s="1"/>
  <c r="C12" i="35"/>
  <c r="AY37" i="35"/>
  <c r="R37" i="35"/>
  <c r="G55" i="34"/>
  <c r="S61" i="35"/>
  <c r="C42" i="34"/>
  <c r="D38" i="34" s="1"/>
  <c r="E73" i="56"/>
  <c r="O43" i="30"/>
  <c r="E71" i="56"/>
  <c r="O19" i="30"/>
  <c r="B77" i="56"/>
  <c r="E72" i="56"/>
  <c r="O31" i="30"/>
  <c r="E76" i="56"/>
  <c r="O79" i="30"/>
  <c r="E75" i="56"/>
  <c r="O67" i="30"/>
  <c r="E74" i="56"/>
  <c r="O55" i="30"/>
  <c r="AM36" i="30"/>
  <c r="AY36" i="30" s="1"/>
  <c r="AY151" i="30" s="1"/>
  <c r="D49" i="35"/>
  <c r="AD61" i="35"/>
  <c r="AO23" i="30"/>
  <c r="BA23" i="30" s="1"/>
  <c r="BA139" i="30" s="1"/>
  <c r="AO71" i="30"/>
  <c r="BA71" i="30" s="1"/>
  <c r="BA143" i="30" s="1"/>
  <c r="AP154" i="30"/>
  <c r="AN60" i="30"/>
  <c r="AN153" i="30" s="1"/>
  <c r="AE153" i="30"/>
  <c r="AN36" i="30"/>
  <c r="AN151" i="30" s="1"/>
  <c r="AT72" i="30"/>
  <c r="BF72" i="30" s="1"/>
  <c r="BF154" i="30" s="1"/>
  <c r="AT84" i="30"/>
  <c r="AT155" i="30" s="1"/>
  <c r="AS12" i="30"/>
  <c r="AS149" i="30" s="1"/>
  <c r="AO36" i="30"/>
  <c r="AO151" i="30" s="1"/>
  <c r="AR83" i="30"/>
  <c r="AR144" i="30" s="1"/>
  <c r="AV71" i="30"/>
  <c r="AV143" i="30" s="1"/>
  <c r="AQ36" i="30"/>
  <c r="AQ151" i="30" s="1"/>
  <c r="AW24" i="30"/>
  <c r="AW150" i="30" s="1"/>
  <c r="AZ23" i="30"/>
  <c r="AZ139" i="30" s="1"/>
  <c r="AG141" i="30"/>
  <c r="AB140" i="30"/>
  <c r="AN48" i="30"/>
  <c r="AN152" i="30" s="1"/>
  <c r="AI150" i="30"/>
  <c r="AU36" i="30"/>
  <c r="AU151" i="30" s="1"/>
  <c r="AN24" i="30"/>
  <c r="AZ24" i="30" s="1"/>
  <c r="AZ150" i="30" s="1"/>
  <c r="AB139" i="30"/>
  <c r="H61" i="35"/>
  <c r="H37" i="35" s="1"/>
  <c r="AY97" i="30"/>
  <c r="AZ97" i="30" s="1"/>
  <c r="BA97" i="30" s="1"/>
  <c r="BB97" i="30" s="1"/>
  <c r="BC97" i="30" s="1"/>
  <c r="BD97" i="30" s="1"/>
  <c r="BE97" i="30" s="1"/>
  <c r="BF97" i="30" s="1"/>
  <c r="BG97" i="30" s="1"/>
  <c r="BH97" i="30" s="1"/>
  <c r="BI97" i="30" s="1"/>
  <c r="BJ97" i="30" s="1"/>
  <c r="F97" i="30" s="1"/>
  <c r="E97" i="30"/>
  <c r="AE138" i="30"/>
  <c r="AE150" i="30"/>
  <c r="AX48" i="30"/>
  <c r="BJ48" i="30" s="1"/>
  <c r="BJ152" i="30" s="1"/>
  <c r="AJ152" i="30"/>
  <c r="AP23" i="30"/>
  <c r="AP139" i="30" s="1"/>
  <c r="AQ153" i="30"/>
  <c r="AL140" i="30"/>
  <c r="AS83" i="30"/>
  <c r="BE83" i="30" s="1"/>
  <c r="BE144" i="30" s="1"/>
  <c r="AS48" i="30"/>
  <c r="BE48" i="30" s="1"/>
  <c r="BE152" i="30" s="1"/>
  <c r="AW59" i="30"/>
  <c r="BI59" i="30" s="1"/>
  <c r="BI142" i="30" s="1"/>
  <c r="AR71" i="30"/>
  <c r="BD71" i="30" s="1"/>
  <c r="BD143" i="30" s="1"/>
  <c r="V157" i="30"/>
  <c r="U13" i="34" s="1"/>
  <c r="F50" i="35"/>
  <c r="AU154" i="30"/>
  <c r="AZ61" i="35"/>
  <c r="AZ37" i="35" s="1"/>
  <c r="AC153" i="30"/>
  <c r="AR24" i="30"/>
  <c r="AR150" i="30" s="1"/>
  <c r="AS72" i="30"/>
  <c r="AS154" i="30" s="1"/>
  <c r="AN72" i="30"/>
  <c r="AZ72" i="30" s="1"/>
  <c r="AZ154" i="30" s="1"/>
  <c r="AW84" i="30"/>
  <c r="AW155" i="30" s="1"/>
  <c r="AR84" i="30"/>
  <c r="AR155" i="30" s="1"/>
  <c r="Q157" i="30"/>
  <c r="P13" i="34" s="1"/>
  <c r="AD151" i="30"/>
  <c r="AK153" i="30"/>
  <c r="U157" i="30"/>
  <c r="T13" i="34" s="1"/>
  <c r="AN71" i="30"/>
  <c r="AN143" i="30" s="1"/>
  <c r="AQ71" i="30"/>
  <c r="AQ143" i="30" s="1"/>
  <c r="AH138" i="30"/>
  <c r="AM71" i="30"/>
  <c r="AA143" i="30"/>
  <c r="AD140" i="30"/>
  <c r="AH142" i="30"/>
  <c r="AV60" i="30"/>
  <c r="AV153" i="30" s="1"/>
  <c r="AY69" i="35"/>
  <c r="G69" i="35"/>
  <c r="F114" i="34"/>
  <c r="F117" i="34" s="1"/>
  <c r="F15" i="35"/>
  <c r="AK149" i="30"/>
  <c r="AS60" i="30"/>
  <c r="BE60" i="30" s="1"/>
  <c r="BE153" i="30" s="1"/>
  <c r="AI153" i="30"/>
  <c r="AK151" i="30"/>
  <c r="AL149" i="30"/>
  <c r="AH149" i="30"/>
  <c r="AJ155" i="30"/>
  <c r="AL153" i="30"/>
  <c r="BB71" i="30"/>
  <c r="BB143" i="30" s="1"/>
  <c r="AQ47" i="30"/>
  <c r="AQ141" i="30" s="1"/>
  <c r="BF59" i="30"/>
  <c r="BF142" i="30" s="1"/>
  <c r="AN59" i="30"/>
  <c r="AZ59" i="30" s="1"/>
  <c r="AZ142" i="30" s="1"/>
  <c r="AF139" i="30"/>
  <c r="AK144" i="30"/>
  <c r="AR60" i="30"/>
  <c r="AR153" i="30" s="1"/>
  <c r="AD149" i="30"/>
  <c r="AK154" i="30"/>
  <c r="AO72" i="30"/>
  <c r="BA72" i="30" s="1"/>
  <c r="BA154" i="30" s="1"/>
  <c r="AQ35" i="30"/>
  <c r="BC35" i="30" s="1"/>
  <c r="BC140" i="30" s="1"/>
  <c r="AD143" i="30"/>
  <c r="AU23" i="30"/>
  <c r="AU139" i="30" s="1"/>
  <c r="AW23" i="30"/>
  <c r="AW139" i="30" s="1"/>
  <c r="AM23" i="30"/>
  <c r="AM139" i="30" s="1"/>
  <c r="AF154" i="30"/>
  <c r="AP11" i="30"/>
  <c r="AP138" i="30" s="1"/>
  <c r="BD36" i="30"/>
  <c r="BD151" i="30" s="1"/>
  <c r="AC140" i="30"/>
  <c r="AL150" i="30"/>
  <c r="AT36" i="30"/>
  <c r="BF36" i="30" s="1"/>
  <c r="BF151" i="30" s="1"/>
  <c r="Z157" i="30"/>
  <c r="Y13" i="34" s="1"/>
  <c r="AW71" i="30"/>
  <c r="AW143" i="30" s="1"/>
  <c r="AC152" i="30"/>
  <c r="AU83" i="30"/>
  <c r="AU144" i="30" s="1"/>
  <c r="S157" i="30"/>
  <c r="R13" i="34" s="1"/>
  <c r="AK138" i="30"/>
  <c r="AP84" i="30"/>
  <c r="X157" i="30"/>
  <c r="W13" i="34" s="1"/>
  <c r="T157" i="30"/>
  <c r="S13" i="34" s="1"/>
  <c r="R157" i="30"/>
  <c r="Q13" i="34" s="1"/>
  <c r="AI152" i="30"/>
  <c r="AU48" i="30"/>
  <c r="AU71" i="30"/>
  <c r="AU143" i="30" s="1"/>
  <c r="AS71" i="30"/>
  <c r="AS143" i="30" s="1"/>
  <c r="AX23" i="30"/>
  <c r="BJ23" i="30" s="1"/>
  <c r="BJ139" i="30" s="1"/>
  <c r="AM69" i="35"/>
  <c r="AU84" i="30"/>
  <c r="AV11" i="30"/>
  <c r="AV138" i="30" s="1"/>
  <c r="O157" i="30"/>
  <c r="N13" i="34" s="1"/>
  <c r="AU54" i="34"/>
  <c r="BB47" i="30"/>
  <c r="BB141" i="30" s="1"/>
  <c r="AS11" i="30"/>
  <c r="BE11" i="30" s="1"/>
  <c r="BE138" i="30" s="1"/>
  <c r="AD142" i="30"/>
  <c r="AM83" i="30"/>
  <c r="AA144" i="30"/>
  <c r="AN54" i="34"/>
  <c r="AV54" i="34"/>
  <c r="W157" i="30"/>
  <c r="V13" i="34" s="1"/>
  <c r="AN84" i="30"/>
  <c r="AN155" i="30" s="1"/>
  <c r="AV12" i="30"/>
  <c r="AV149" i="30" s="1"/>
  <c r="AQ23" i="30"/>
  <c r="AE139" i="30"/>
  <c r="AA69" i="35"/>
  <c r="AH153" i="30"/>
  <c r="AT60" i="30"/>
  <c r="AM48" i="30"/>
  <c r="AA152" i="30"/>
  <c r="BG104" i="30"/>
  <c r="BC104" i="30"/>
  <c r="AY104" i="30"/>
  <c r="BG102" i="30"/>
  <c r="BC102" i="30"/>
  <c r="AY102" i="30"/>
  <c r="BH92" i="30"/>
  <c r="BD92" i="30"/>
  <c r="AZ92" i="30"/>
  <c r="BJ104" i="30"/>
  <c r="BF104" i="30"/>
  <c r="BB104" i="30"/>
  <c r="BJ102" i="30"/>
  <c r="BF102" i="30"/>
  <c r="BB102" i="30"/>
  <c r="BG92" i="30"/>
  <c r="BC92" i="30"/>
  <c r="AY92" i="30"/>
  <c r="BI104" i="30"/>
  <c r="BE104" i="30"/>
  <c r="BA104" i="30"/>
  <c r="BI102" i="30"/>
  <c r="BE102" i="30"/>
  <c r="BA102" i="30"/>
  <c r="BJ92" i="30"/>
  <c r="F92" i="30" s="1"/>
  <c r="BF92" i="30"/>
  <c r="BB92" i="30"/>
  <c r="AZ104" i="30"/>
  <c r="AZ102" i="30"/>
  <c r="BA92" i="30"/>
  <c r="H19" i="56"/>
  <c r="BD104" i="30"/>
  <c r="BD102" i="30"/>
  <c r="BE92" i="30"/>
  <c r="BH104" i="30"/>
  <c r="BH102" i="30"/>
  <c r="BI92" i="30"/>
  <c r="AT54" i="34"/>
  <c r="AR54" i="34"/>
  <c r="AO54" i="34"/>
  <c r="AU12" i="30"/>
  <c r="AI149" i="30"/>
  <c r="AI141" i="30"/>
  <c r="AU47" i="30"/>
  <c r="AU11" i="30"/>
  <c r="AI138" i="30"/>
  <c r="AM54" i="34"/>
  <c r="AL54" i="34"/>
  <c r="AS54" i="34"/>
  <c r="AA140" i="30"/>
  <c r="AM35" i="30"/>
  <c r="AD144" i="30"/>
  <c r="AP83" i="30"/>
  <c r="AF138" i="30"/>
  <c r="AR11" i="30"/>
  <c r="AX84" i="30"/>
  <c r="AL155" i="30"/>
  <c r="AA154" i="30"/>
  <c r="AM72" i="30"/>
  <c r="AR12" i="30"/>
  <c r="AF149" i="30"/>
  <c r="AQ59" i="30"/>
  <c r="AE142" i="30"/>
  <c r="AJ139" i="30"/>
  <c r="AV23" i="30"/>
  <c r="AL154" i="30"/>
  <c r="AX72" i="30"/>
  <c r="E104" i="30"/>
  <c r="AV24" i="30"/>
  <c r="AJ150" i="30"/>
  <c r="AM11" i="30"/>
  <c r="AA138" i="30"/>
  <c r="AR35" i="30"/>
  <c r="AF140" i="30"/>
  <c r="BI52" i="34"/>
  <c r="BE52" i="34"/>
  <c r="BA52" i="34"/>
  <c r="BH52" i="34"/>
  <c r="BD52" i="34"/>
  <c r="BB52" i="34"/>
  <c r="BC52" i="34"/>
  <c r="BG52" i="34"/>
  <c r="AZ52" i="34"/>
  <c r="BF52" i="34"/>
  <c r="AY52" i="34"/>
  <c r="AP54" i="34"/>
  <c r="AQ54" i="34"/>
  <c r="AW54" i="34"/>
  <c r="AU35" i="30"/>
  <c r="AI140" i="30"/>
  <c r="AE155" i="30"/>
  <c r="AQ84" i="30"/>
  <c r="AX47" i="30"/>
  <c r="AL141" i="30"/>
  <c r="AM84" i="30"/>
  <c r="AA155" i="30"/>
  <c r="AX83" i="30"/>
  <c r="AL144" i="30"/>
  <c r="E102" i="30"/>
  <c r="AQ150" i="30"/>
  <c r="BC24" i="30"/>
  <c r="BC150" i="30" s="1"/>
  <c r="AB157" i="30"/>
  <c r="AA13" i="34" s="1"/>
  <c r="M1" i="51"/>
  <c r="D106" i="34"/>
  <c r="E3" i="30"/>
  <c r="D113" i="34"/>
  <c r="D98" i="34"/>
  <c r="D91" i="34"/>
  <c r="M5" i="59" s="1"/>
  <c r="D44" i="34"/>
  <c r="D37" i="34"/>
  <c r="D9" i="34"/>
  <c r="D70" i="34"/>
  <c r="D30" i="34"/>
  <c r="D84" i="34"/>
  <c r="D62" i="34"/>
  <c r="D76" i="34"/>
  <c r="F27" i="35"/>
  <c r="G1" i="35"/>
  <c r="E2" i="34"/>
  <c r="E1" i="28" s="1"/>
  <c r="E13" i="28" s="1"/>
  <c r="F57" i="35"/>
  <c r="BA61" i="35"/>
  <c r="BA37" i="35" s="1"/>
  <c r="D148" i="30"/>
  <c r="D15" i="30"/>
  <c r="D192" i="30"/>
  <c r="D170" i="30"/>
  <c r="D181" i="30"/>
  <c r="D126" i="30"/>
  <c r="D75" i="30"/>
  <c r="D214" i="30"/>
  <c r="D39" i="30"/>
  <c r="D63" i="30" s="1"/>
  <c r="D137" i="30"/>
  <c r="D159" i="30"/>
  <c r="AR141" i="30"/>
  <c r="BD47" i="30"/>
  <c r="BD141" i="30" s="1"/>
  <c r="BI83" i="30"/>
  <c r="BI144" i="30" s="1"/>
  <c r="AW144" i="30"/>
  <c r="AW141" i="30"/>
  <c r="BI47" i="30"/>
  <c r="BI141" i="30" s="1"/>
  <c r="AN138" i="30"/>
  <c r="AZ11" i="30"/>
  <c r="AZ138" i="30" s="1"/>
  <c r="AV155" i="30"/>
  <c r="BH84" i="30"/>
  <c r="BH155" i="30" s="1"/>
  <c r="AT149" i="30"/>
  <c r="BF12" i="30"/>
  <c r="BF149" i="30" s="1"/>
  <c r="AU150" i="30"/>
  <c r="BG24" i="30"/>
  <c r="BG150" i="30" s="1"/>
  <c r="AQ144" i="30"/>
  <c r="BC83" i="30"/>
  <c r="BC144" i="30" s="1"/>
  <c r="AW140" i="30"/>
  <c r="BI35" i="30"/>
  <c r="BI140" i="30" s="1"/>
  <c r="AT141" i="30"/>
  <c r="BF47" i="30"/>
  <c r="BF141" i="30" s="1"/>
  <c r="AZ47" i="30"/>
  <c r="AZ141" i="30" s="1"/>
  <c r="AN141" i="30"/>
  <c r="AX149" i="30"/>
  <c r="BJ12" i="30"/>
  <c r="BJ149" i="30" s="1"/>
  <c r="AP140" i="30"/>
  <c r="BB35" i="30"/>
  <c r="BB140" i="30" s="1"/>
  <c r="AP150" i="30"/>
  <c r="BB24" i="30"/>
  <c r="BB150" i="30" s="1"/>
  <c r="AW149" i="30"/>
  <c r="BI12" i="30"/>
  <c r="BI149" i="30" s="1"/>
  <c r="AC144" i="30"/>
  <c r="AO83" i="30"/>
  <c r="AX142" i="30"/>
  <c r="BJ59" i="30"/>
  <c r="BJ142" i="30" s="1"/>
  <c r="AQ138" i="30"/>
  <c r="BC11" i="30"/>
  <c r="BC138" i="30" s="1"/>
  <c r="BJ35" i="30"/>
  <c r="BJ140" i="30" s="1"/>
  <c r="AX140" i="30"/>
  <c r="AU142" i="30"/>
  <c r="BG59" i="30"/>
  <c r="BG142" i="30" s="1"/>
  <c r="AV140" i="30"/>
  <c r="BH35" i="30"/>
  <c r="BH140" i="30" s="1"/>
  <c r="AP149" i="30"/>
  <c r="BB12" i="30"/>
  <c r="BB149" i="30" s="1"/>
  <c r="AS141" i="30"/>
  <c r="BE47" i="30"/>
  <c r="BE141" i="30" s="1"/>
  <c r="AW154" i="30"/>
  <c r="BI72" i="30"/>
  <c r="BI154" i="30" s="1"/>
  <c r="AM142" i="30"/>
  <c r="AY59" i="30"/>
  <c r="AY142" i="30" s="1"/>
  <c r="AO150" i="30"/>
  <c r="BA24" i="30"/>
  <c r="BA150" i="30" s="1"/>
  <c r="BH83" i="30"/>
  <c r="BH144" i="30" s="1"/>
  <c r="AV144" i="30"/>
  <c r="AT138" i="30"/>
  <c r="BF11" i="30"/>
  <c r="BF138" i="30" s="1"/>
  <c r="AO138" i="30"/>
  <c r="BA11" i="30"/>
  <c r="BA138" i="30" s="1"/>
  <c r="AT139" i="30"/>
  <c r="BF23" i="30"/>
  <c r="BF139" i="30" s="1"/>
  <c r="AV151" i="30"/>
  <c r="BH36" i="30"/>
  <c r="BH151" i="30" s="1"/>
  <c r="BJ11" i="30"/>
  <c r="BJ138" i="30" s="1"/>
  <c r="AX138" i="30"/>
  <c r="AP151" i="30"/>
  <c r="BB36" i="30"/>
  <c r="BB151" i="30" s="1"/>
  <c r="AU153" i="30"/>
  <c r="BG60" i="30"/>
  <c r="BG153" i="30" s="1"/>
  <c r="AR152" i="30"/>
  <c r="BD48" i="30"/>
  <c r="BD152" i="30" s="1"/>
  <c r="AP153" i="30"/>
  <c r="BB60" i="30"/>
  <c r="BB153" i="30" s="1"/>
  <c r="AS150" i="30"/>
  <c r="BE24" i="30"/>
  <c r="BE150" i="30" s="1"/>
  <c r="AM153" i="30"/>
  <c r="AY60" i="30"/>
  <c r="AY153" i="30" s="1"/>
  <c r="AG157" i="30"/>
  <c r="AF13" i="34" s="1"/>
  <c r="AT144" i="30"/>
  <c r="BF83" i="30"/>
  <c r="BF144" i="30" s="1"/>
  <c r="AN69" i="35"/>
  <c r="AX153" i="30"/>
  <c r="BJ60" i="30"/>
  <c r="BJ153" i="30" s="1"/>
  <c r="BA59" i="30"/>
  <c r="BA142" i="30" s="1"/>
  <c r="AO142" i="30"/>
  <c r="AW138" i="30"/>
  <c r="BI11" i="30"/>
  <c r="BI138" i="30" s="1"/>
  <c r="AO152" i="30"/>
  <c r="BA48" i="30"/>
  <c r="BA152" i="30" s="1"/>
  <c r="AR154" i="30"/>
  <c r="BD72" i="30"/>
  <c r="BD154" i="30" s="1"/>
  <c r="AP142" i="30"/>
  <c r="BB59" i="30"/>
  <c r="BB142" i="30" s="1"/>
  <c r="AS151" i="30"/>
  <c r="BE36" i="30"/>
  <c r="BE151" i="30" s="1"/>
  <c r="AS155" i="30"/>
  <c r="BE84" i="30"/>
  <c r="BE155" i="30" s="1"/>
  <c r="BE35" i="30"/>
  <c r="BE140" i="30" s="1"/>
  <c r="AS140" i="30"/>
  <c r="AO149" i="30"/>
  <c r="BA12" i="30"/>
  <c r="BA149" i="30" s="1"/>
  <c r="AV154" i="30"/>
  <c r="BH72" i="30"/>
  <c r="BH154" i="30" s="1"/>
  <c r="AT150" i="30"/>
  <c r="BF24" i="30"/>
  <c r="BF150" i="30" s="1"/>
  <c r="AW152" i="30"/>
  <c r="BI48" i="30"/>
  <c r="BI152" i="30" s="1"/>
  <c r="AS142" i="30"/>
  <c r="BE59" i="30"/>
  <c r="BE142" i="30" s="1"/>
  <c r="AO140" i="30"/>
  <c r="BA35" i="30"/>
  <c r="BA140" i="30" s="1"/>
  <c r="AW153" i="30"/>
  <c r="BI60" i="30"/>
  <c r="BI153" i="30" s="1"/>
  <c r="Q69" i="35"/>
  <c r="BA47" i="30"/>
  <c r="BA141" i="30" s="1"/>
  <c r="AO141" i="30"/>
  <c r="AX151" i="30"/>
  <c r="BJ36" i="30"/>
  <c r="BJ151" i="30" s="1"/>
  <c r="AV51" i="34"/>
  <c r="AR51" i="34"/>
  <c r="AN51" i="34"/>
  <c r="AU51" i="34"/>
  <c r="AQ51" i="34"/>
  <c r="AM51" i="34"/>
  <c r="AP51" i="34"/>
  <c r="AW51" i="34"/>
  <c r="AO51" i="34"/>
  <c r="AT51" i="34"/>
  <c r="AS51" i="34"/>
  <c r="AQ149" i="30"/>
  <c r="BC12" i="30"/>
  <c r="BC149" i="30" s="1"/>
  <c r="AR139" i="30"/>
  <c r="BD23" i="30"/>
  <c r="BD139" i="30" s="1"/>
  <c r="AV141" i="30"/>
  <c r="BH47" i="30"/>
  <c r="BH141" i="30" s="1"/>
  <c r="AW151" i="30"/>
  <c r="BI36" i="30"/>
  <c r="BI151" i="30" s="1"/>
  <c r="AZ69" i="35"/>
  <c r="AT140" i="30"/>
  <c r="BF35" i="30"/>
  <c r="BF140" i="30" s="1"/>
  <c r="AM150" i="30"/>
  <c r="AY24" i="30"/>
  <c r="AY150" i="30" s="1"/>
  <c r="BE23" i="30"/>
  <c r="BE139" i="30" s="1"/>
  <c r="AS139" i="30"/>
  <c r="AV152" i="30"/>
  <c r="BH48" i="30"/>
  <c r="BH152" i="30" s="1"/>
  <c r="AO155" i="30"/>
  <c r="BA84" i="30"/>
  <c r="BA155" i="30" s="1"/>
  <c r="AB144" i="30"/>
  <c r="AN83" i="30"/>
  <c r="AV142" i="30"/>
  <c r="BH59" i="30"/>
  <c r="BH142" i="30" s="1"/>
  <c r="AT143" i="30"/>
  <c r="BF71" i="30"/>
  <c r="BF143" i="30" s="1"/>
  <c r="AX150" i="30"/>
  <c r="BJ24" i="30"/>
  <c r="BJ150" i="30" s="1"/>
  <c r="AO153" i="30"/>
  <c r="BA60" i="30"/>
  <c r="BA153" i="30" s="1"/>
  <c r="AQ154" i="30"/>
  <c r="BC72" i="30"/>
  <c r="BC154" i="30" s="1"/>
  <c r="AN149" i="30"/>
  <c r="AZ12" i="30"/>
  <c r="AZ149" i="30" s="1"/>
  <c r="AN140" i="30"/>
  <c r="AZ35" i="30"/>
  <c r="AZ140" i="30" s="1"/>
  <c r="AT152" i="30"/>
  <c r="BF48" i="30"/>
  <c r="BF152" i="30" s="1"/>
  <c r="AR142" i="30"/>
  <c r="BD59" i="30"/>
  <c r="BD142" i="30" s="1"/>
  <c r="AQ152" i="30"/>
  <c r="BC48" i="30"/>
  <c r="BC152" i="30" s="1"/>
  <c r="G23" i="56"/>
  <c r="G26" i="56" s="1"/>
  <c r="L76" i="51"/>
  <c r="C34" i="30"/>
  <c r="C206" i="30" s="1"/>
  <c r="C57" i="30"/>
  <c r="C197" i="30" s="1"/>
  <c r="C8" i="30"/>
  <c r="C182" i="30" s="1"/>
  <c r="C58" i="30"/>
  <c r="C208" i="30" s="1"/>
  <c r="C81" i="34"/>
  <c r="D13" i="35" s="1"/>
  <c r="C45" i="30"/>
  <c r="C196" i="30" s="1"/>
  <c r="C80" i="30"/>
  <c r="C22" i="30"/>
  <c r="C205" i="30" s="1"/>
  <c r="C81" i="30"/>
  <c r="C199" i="30" s="1"/>
  <c r="C70" i="30"/>
  <c r="C209" i="30" s="1"/>
  <c r="C20" i="30"/>
  <c r="C44" i="30"/>
  <c r="C21" i="30"/>
  <c r="C194" i="30" s="1"/>
  <c r="C82" i="30"/>
  <c r="C210" i="30" s="1"/>
  <c r="C69" i="30"/>
  <c r="C198" i="30" s="1"/>
  <c r="C32" i="30"/>
  <c r="C184" i="30" s="1"/>
  <c r="C46" i="30"/>
  <c r="C207" i="30" s="1"/>
  <c r="C68" i="30"/>
  <c r="C223" i="30"/>
  <c r="B11" i="34" s="1"/>
  <c r="D45" i="34"/>
  <c r="D8" i="35"/>
  <c r="C168" i="30"/>
  <c r="B18" i="34" s="1"/>
  <c r="G4" i="35"/>
  <c r="C9" i="30"/>
  <c r="C193" i="30" s="1"/>
  <c r="C73" i="34"/>
  <c r="C10" i="30"/>
  <c r="C204" i="30" s="1"/>
  <c r="C56" i="30"/>
  <c r="D31" i="35" l="1"/>
  <c r="H32" i="56"/>
  <c r="H30" i="56"/>
  <c r="AL46" i="34"/>
  <c r="AM46" i="34" s="1"/>
  <c r="AN46" i="34" s="1"/>
  <c r="AO46" i="34" s="1"/>
  <c r="AP46" i="34" s="1"/>
  <c r="AQ46" i="34" s="1"/>
  <c r="AR46" i="34" s="1"/>
  <c r="AS46" i="34" s="1"/>
  <c r="AT46" i="34" s="1"/>
  <c r="AU46" i="34" s="1"/>
  <c r="AV46" i="34" s="1"/>
  <c r="AW46" i="34" s="1"/>
  <c r="AM52" i="35"/>
  <c r="AX46" i="34"/>
  <c r="AY46" i="34" s="1"/>
  <c r="AZ46" i="34" s="1"/>
  <c r="BA46" i="34" s="1"/>
  <c r="BB46" i="34" s="1"/>
  <c r="BC46" i="34" s="1"/>
  <c r="BD46" i="34" s="1"/>
  <c r="BE46" i="34" s="1"/>
  <c r="BF46" i="34" s="1"/>
  <c r="BG46" i="34" s="1"/>
  <c r="BH46" i="34" s="1"/>
  <c r="BI46" i="34" s="1"/>
  <c r="AY52" i="35"/>
  <c r="D103" i="34"/>
  <c r="E20" i="35"/>
  <c r="F20" i="35" s="1"/>
  <c r="G20" i="35" s="1"/>
  <c r="H20" i="35" s="1"/>
  <c r="I20" i="35" s="1"/>
  <c r="J20" i="35" s="1"/>
  <c r="K20" i="35" s="1"/>
  <c r="L20" i="35" s="1"/>
  <c r="M20" i="35" s="1"/>
  <c r="AB60" i="59"/>
  <c r="AN60" i="59" s="1"/>
  <c r="AZ60" i="59" s="1"/>
  <c r="BL60" i="59" s="1"/>
  <c r="AB61" i="59"/>
  <c r="AN61" i="59" s="1"/>
  <c r="AZ61" i="59" s="1"/>
  <c r="BL61" i="59" s="1"/>
  <c r="AB66" i="59"/>
  <c r="AN66" i="59" s="1"/>
  <c r="AZ66" i="59" s="1"/>
  <c r="BL66" i="59" s="1"/>
  <c r="AB78" i="59"/>
  <c r="AN78" i="59" s="1"/>
  <c r="AZ78" i="59" s="1"/>
  <c r="BL78" i="59" s="1"/>
  <c r="Q67" i="59"/>
  <c r="AB67" i="59"/>
  <c r="AN67" i="59" s="1"/>
  <c r="AZ67" i="59" s="1"/>
  <c r="BL67" i="59" s="1"/>
  <c r="Q54" i="59"/>
  <c r="AB54" i="59"/>
  <c r="AN54" i="59" s="1"/>
  <c r="AZ54" i="59" s="1"/>
  <c r="BL54" i="59" s="1"/>
  <c r="Q63" i="59"/>
  <c r="AB63" i="59"/>
  <c r="AN63" i="59" s="1"/>
  <c r="AZ63" i="59" s="1"/>
  <c r="BL63" i="59" s="1"/>
  <c r="AB64" i="59"/>
  <c r="AN64" i="59" s="1"/>
  <c r="AZ64" i="59" s="1"/>
  <c r="BL64" i="59" s="1"/>
  <c r="AB84" i="59"/>
  <c r="AN84" i="59" s="1"/>
  <c r="AZ84" i="59" s="1"/>
  <c r="BL84" i="59" s="1"/>
  <c r="AB68" i="59"/>
  <c r="AN68" i="59" s="1"/>
  <c r="AZ68" i="59" s="1"/>
  <c r="BL68" i="59" s="1"/>
  <c r="AB74" i="59"/>
  <c r="AN74" i="59" s="1"/>
  <c r="AZ74" i="59" s="1"/>
  <c r="BL74" i="59" s="1"/>
  <c r="W76" i="59"/>
  <c r="AH76" i="59"/>
  <c r="AT76" i="59" s="1"/>
  <c r="BF76" i="59" s="1"/>
  <c r="BR76" i="59" s="1"/>
  <c r="I76" i="59"/>
  <c r="Q58" i="59"/>
  <c r="AB58" i="59"/>
  <c r="AN58" i="59" s="1"/>
  <c r="AZ58" i="59" s="1"/>
  <c r="BL58" i="59" s="1"/>
  <c r="Q77" i="59"/>
  <c r="AB77" i="59"/>
  <c r="AN77" i="59" s="1"/>
  <c r="AZ77" i="59" s="1"/>
  <c r="BL77" i="59" s="1"/>
  <c r="Q80" i="59"/>
  <c r="AB80" i="59"/>
  <c r="AN80" i="59" s="1"/>
  <c r="AZ80" i="59" s="1"/>
  <c r="BL80" i="59" s="1"/>
  <c r="X70" i="59"/>
  <c r="AI70" i="59"/>
  <c r="AU70" i="59" s="1"/>
  <c r="BG70" i="59" s="1"/>
  <c r="AB51" i="59"/>
  <c r="AN51" i="59" s="1"/>
  <c r="AZ51" i="59" s="1"/>
  <c r="BL51" i="59" s="1"/>
  <c r="Q57" i="59"/>
  <c r="AB57" i="59"/>
  <c r="AN57" i="59" s="1"/>
  <c r="AZ57" i="59" s="1"/>
  <c r="BL57" i="59" s="1"/>
  <c r="AB62" i="59"/>
  <c r="AN62" i="59" s="1"/>
  <c r="AZ62" i="59" s="1"/>
  <c r="BL62" i="59" s="1"/>
  <c r="Q79" i="59"/>
  <c r="AB79" i="59"/>
  <c r="AN79" i="59" s="1"/>
  <c r="AZ79" i="59" s="1"/>
  <c r="BL79" i="59" s="1"/>
  <c r="Q75" i="59"/>
  <c r="AB75" i="59"/>
  <c r="AN75" i="59" s="1"/>
  <c r="AZ75" i="59" s="1"/>
  <c r="BL75" i="59" s="1"/>
  <c r="O92" i="59"/>
  <c r="G65" i="35" s="1"/>
  <c r="P6" i="59"/>
  <c r="AA6" i="59"/>
  <c r="AM6" i="59" s="1"/>
  <c r="AY6" i="59" s="1"/>
  <c r="BK6" i="59" s="1"/>
  <c r="AB73" i="59"/>
  <c r="AN73" i="59" s="1"/>
  <c r="AZ73" i="59" s="1"/>
  <c r="BL73" i="59" s="1"/>
  <c r="AB71" i="59"/>
  <c r="AN71" i="59" s="1"/>
  <c r="AZ71" i="59" s="1"/>
  <c r="BL71" i="59" s="1"/>
  <c r="Q85" i="59"/>
  <c r="AB85" i="59"/>
  <c r="AN85" i="59" s="1"/>
  <c r="AZ85" i="59" s="1"/>
  <c r="BL85" i="59" s="1"/>
  <c r="AB55" i="59"/>
  <c r="AN55" i="59" s="1"/>
  <c r="AZ55" i="59" s="1"/>
  <c r="BL55" i="59" s="1"/>
  <c r="Q81" i="59"/>
  <c r="AB81" i="59"/>
  <c r="AN81" i="59" s="1"/>
  <c r="AZ81" i="59" s="1"/>
  <c r="BL81" i="59" s="1"/>
  <c r="AB52" i="59"/>
  <c r="AN52" i="59" s="1"/>
  <c r="AZ52" i="59" s="1"/>
  <c r="BL52" i="59" s="1"/>
  <c r="AB69" i="59"/>
  <c r="AN69" i="59" s="1"/>
  <c r="AZ69" i="59" s="1"/>
  <c r="BL69" i="59" s="1"/>
  <c r="AB56" i="59"/>
  <c r="AN56" i="59" s="1"/>
  <c r="AZ56" i="59" s="1"/>
  <c r="BL56" i="59" s="1"/>
  <c r="Q82" i="59"/>
  <c r="AB82" i="59"/>
  <c r="AN82" i="59" s="1"/>
  <c r="AZ82" i="59" s="1"/>
  <c r="BL82" i="59" s="1"/>
  <c r="AB65" i="59"/>
  <c r="AN65" i="59" s="1"/>
  <c r="AZ65" i="59" s="1"/>
  <c r="BL65" i="59" s="1"/>
  <c r="Q59" i="59"/>
  <c r="AB59" i="59"/>
  <c r="AN59" i="59" s="1"/>
  <c r="AZ59" i="59" s="1"/>
  <c r="BL59" i="59" s="1"/>
  <c r="AB83" i="59"/>
  <c r="AN83" i="59" s="1"/>
  <c r="AZ83" i="59" s="1"/>
  <c r="BL83" i="59" s="1"/>
  <c r="BQ86" i="59"/>
  <c r="BI68" i="35" s="1"/>
  <c r="AW68" i="35"/>
  <c r="BO86" i="59"/>
  <c r="BG68" i="35" s="1"/>
  <c r="AU68" i="35"/>
  <c r="BK86" i="59"/>
  <c r="BC68" i="35" s="1"/>
  <c r="AQ68" i="35"/>
  <c r="BI86" i="59"/>
  <c r="BA68" i="35" s="1"/>
  <c r="AO68" i="35"/>
  <c r="BM86" i="59"/>
  <c r="BE68" i="35" s="1"/>
  <c r="AS68" i="35"/>
  <c r="BH86" i="59"/>
  <c r="AZ68" i="35" s="1"/>
  <c r="AN68" i="35"/>
  <c r="BG86" i="59"/>
  <c r="AY68" i="35" s="1"/>
  <c r="AM68" i="35"/>
  <c r="BN86" i="59"/>
  <c r="BF68" i="35" s="1"/>
  <c r="AT68" i="35"/>
  <c r="BP86" i="59"/>
  <c r="BH68" i="35" s="1"/>
  <c r="AV68" i="35"/>
  <c r="BR86" i="59"/>
  <c r="BJ68" i="35" s="1"/>
  <c r="AX68" i="35"/>
  <c r="BJ86" i="59"/>
  <c r="BB68" i="35" s="1"/>
  <c r="AP68" i="35"/>
  <c r="BL86" i="59"/>
  <c r="BD68" i="35" s="1"/>
  <c r="AR68" i="35"/>
  <c r="H31" i="56"/>
  <c r="BG54" i="34"/>
  <c r="M27" i="51"/>
  <c r="M56" i="51"/>
  <c r="AM9" i="35"/>
  <c r="AN9" i="35" s="1"/>
  <c r="AO9" i="35" s="1"/>
  <c r="AP9" i="35" s="1"/>
  <c r="AQ9" i="35" s="1"/>
  <c r="AR9" i="35" s="1"/>
  <c r="AS9" i="35" s="1"/>
  <c r="AT9" i="35" s="1"/>
  <c r="AU9" i="35" s="1"/>
  <c r="AV9" i="35" s="1"/>
  <c r="AW9" i="35" s="1"/>
  <c r="AX9" i="35" s="1"/>
  <c r="K9" i="51"/>
  <c r="D60" i="34"/>
  <c r="D102" i="34"/>
  <c r="E33" i="35" s="1"/>
  <c r="D53" i="34"/>
  <c r="E50" i="34" s="1"/>
  <c r="D57" i="34"/>
  <c r="D108" i="34"/>
  <c r="E30" i="35" s="1"/>
  <c r="D64" i="34"/>
  <c r="D21" i="34"/>
  <c r="C29" i="35"/>
  <c r="E67" i="35"/>
  <c r="D58" i="34"/>
  <c r="BD54" i="34"/>
  <c r="AZ54" i="34"/>
  <c r="BI54" i="34"/>
  <c r="BH54" i="34"/>
  <c r="AY54" i="34"/>
  <c r="S37" i="35"/>
  <c r="I55" i="34"/>
  <c r="I61" i="35"/>
  <c r="J61" i="35" s="1"/>
  <c r="T61" i="35"/>
  <c r="AF61" i="35" s="1"/>
  <c r="AP61" i="35"/>
  <c r="AE61" i="35"/>
  <c r="AE37" i="35" s="1"/>
  <c r="AO139" i="30"/>
  <c r="D7" i="35"/>
  <c r="AO143" i="30"/>
  <c r="F74" i="56"/>
  <c r="AA55" i="30"/>
  <c r="O176" i="30"/>
  <c r="P67" i="30"/>
  <c r="O172" i="30"/>
  <c r="P19" i="30"/>
  <c r="F75" i="56"/>
  <c r="AA67" i="30"/>
  <c r="F72" i="56"/>
  <c r="AA31" i="30"/>
  <c r="F71" i="56"/>
  <c r="AA19" i="30"/>
  <c r="F76" i="56"/>
  <c r="AA79" i="30"/>
  <c r="P31" i="30"/>
  <c r="O173" i="30"/>
  <c r="P55" i="30"/>
  <c r="O175" i="30"/>
  <c r="P79" i="30"/>
  <c r="O177" i="30"/>
  <c r="O7" i="30"/>
  <c r="D77" i="56"/>
  <c r="O174" i="30"/>
  <c r="P43" i="30"/>
  <c r="F73" i="56"/>
  <c r="AA43" i="30"/>
  <c r="AM151" i="30"/>
  <c r="AD37" i="35"/>
  <c r="D42" i="34"/>
  <c r="E38" i="34" s="1"/>
  <c r="AZ60" i="30"/>
  <c r="AZ153" i="30" s="1"/>
  <c r="AT154" i="30"/>
  <c r="AS144" i="30"/>
  <c r="AZ36" i="30"/>
  <c r="AZ151" i="30" s="1"/>
  <c r="BF84" i="30"/>
  <c r="BF155" i="30" s="1"/>
  <c r="BC71" i="30"/>
  <c r="BC143" i="30" s="1"/>
  <c r="BE12" i="30"/>
  <c r="BE149" i="30" s="1"/>
  <c r="BA36" i="30"/>
  <c r="BA151" i="30" s="1"/>
  <c r="BA157" i="30" s="1"/>
  <c r="AZ13" i="34" s="1"/>
  <c r="AN154" i="30"/>
  <c r="AD157" i="30"/>
  <c r="AC13" i="34" s="1"/>
  <c r="BC36" i="30"/>
  <c r="BC151" i="30" s="1"/>
  <c r="BG36" i="30"/>
  <c r="BG151" i="30" s="1"/>
  <c r="BH71" i="30"/>
  <c r="BH143" i="30" s="1"/>
  <c r="BD83" i="30"/>
  <c r="BD144" i="30" s="1"/>
  <c r="AN150" i="30"/>
  <c r="BI24" i="30"/>
  <c r="BI150" i="30" s="1"/>
  <c r="AZ48" i="30"/>
  <c r="AZ152" i="30" s="1"/>
  <c r="AS152" i="30"/>
  <c r="AC157" i="30"/>
  <c r="AB13" i="34" s="1"/>
  <c r="AW142" i="30"/>
  <c r="AH157" i="30"/>
  <c r="AG13" i="34" s="1"/>
  <c r="AZ71" i="30"/>
  <c r="AZ143" i="30" s="1"/>
  <c r="AQ140" i="30"/>
  <c r="AE157" i="30"/>
  <c r="AD13" i="34" s="1"/>
  <c r="BB23" i="30"/>
  <c r="BB139" i="30" s="1"/>
  <c r="AX152" i="30"/>
  <c r="BE72" i="30"/>
  <c r="BE154" i="30" s="1"/>
  <c r="BD60" i="30"/>
  <c r="BD153" i="30" s="1"/>
  <c r="AR143" i="30"/>
  <c r="BI84" i="30"/>
  <c r="BI155" i="30" s="1"/>
  <c r="AJ157" i="30"/>
  <c r="AI13" i="34" s="1"/>
  <c r="BD24" i="30"/>
  <c r="BD150" i="30" s="1"/>
  <c r="BD84" i="30"/>
  <c r="BD155" i="30" s="1"/>
  <c r="AS153" i="30"/>
  <c r="AO154" i="30"/>
  <c r="AO157" i="30" s="1"/>
  <c r="AN13" i="34" s="1"/>
  <c r="BH60" i="30"/>
  <c r="BH153" i="30" s="1"/>
  <c r="AN142" i="30"/>
  <c r="AY71" i="30"/>
  <c r="AY143" i="30" s="1"/>
  <c r="AM143" i="30"/>
  <c r="AK157" i="30"/>
  <c r="AJ13" i="34" s="1"/>
  <c r="AF157" i="30"/>
  <c r="AE13" i="34" s="1"/>
  <c r="M76" i="51"/>
  <c r="H69" i="35"/>
  <c r="G114" i="34"/>
  <c r="G117" i="34" s="1"/>
  <c r="G15" i="35"/>
  <c r="BH12" i="30"/>
  <c r="BH149" i="30" s="1"/>
  <c r="BB11" i="30"/>
  <c r="BB138" i="30" s="1"/>
  <c r="BC47" i="30"/>
  <c r="BC141" i="30" s="1"/>
  <c r="AT151" i="30"/>
  <c r="BE71" i="30"/>
  <c r="BE143" i="30" s="1"/>
  <c r="BG23" i="30"/>
  <c r="BG139" i="30" s="1"/>
  <c r="BI23" i="30"/>
  <c r="BI139" i="30" s="1"/>
  <c r="AI157" i="30"/>
  <c r="AH13" i="34" s="1"/>
  <c r="AL157" i="30"/>
  <c r="AK13" i="34" s="1"/>
  <c r="BI71" i="30"/>
  <c r="BI143" i="30" s="1"/>
  <c r="AA157" i="30"/>
  <c r="Z13" i="34" s="1"/>
  <c r="AY23" i="30"/>
  <c r="AY139" i="30" s="1"/>
  <c r="BG71" i="30"/>
  <c r="BG143" i="30" s="1"/>
  <c r="BG83" i="30"/>
  <c r="BG144" i="30" s="1"/>
  <c r="AX139" i="30"/>
  <c r="AP155" i="30"/>
  <c r="AP157" i="30" s="1"/>
  <c r="AO13" i="34" s="1"/>
  <c r="BB84" i="30"/>
  <c r="BB155" i="30" s="1"/>
  <c r="BB157" i="30" s="1"/>
  <c r="BA13" i="34" s="1"/>
  <c r="AS138" i="30"/>
  <c r="BH11" i="30"/>
  <c r="BH138" i="30" s="1"/>
  <c r="BG48" i="30"/>
  <c r="BG152" i="30" s="1"/>
  <c r="AU152" i="30"/>
  <c r="AU155" i="30"/>
  <c r="BG84" i="30"/>
  <c r="BG155" i="30" s="1"/>
  <c r="AZ84" i="30"/>
  <c r="AZ155" i="30" s="1"/>
  <c r="AY83" i="30"/>
  <c r="AY144" i="30" s="1"/>
  <c r="AM144" i="30"/>
  <c r="BF54" i="34"/>
  <c r="BC54" i="34"/>
  <c r="BA54" i="34"/>
  <c r="AQ139" i="30"/>
  <c r="BC23" i="30"/>
  <c r="BC139" i="30" s="1"/>
  <c r="AX54" i="34"/>
  <c r="BB54" i="34"/>
  <c r="BE54" i="34"/>
  <c r="AB69" i="35"/>
  <c r="AX154" i="30"/>
  <c r="BJ72" i="30"/>
  <c r="BJ154" i="30" s="1"/>
  <c r="AV139" i="30"/>
  <c r="BH23" i="30"/>
  <c r="BH139" i="30" s="1"/>
  <c r="AY72" i="30"/>
  <c r="AY154" i="30" s="1"/>
  <c r="AM154" i="30"/>
  <c r="AR138" i="30"/>
  <c r="BD11" i="30"/>
  <c r="BD138" i="30" s="1"/>
  <c r="BJ47" i="30"/>
  <c r="BJ141" i="30" s="1"/>
  <c r="AX141" i="30"/>
  <c r="F104" i="30"/>
  <c r="AM152" i="30"/>
  <c r="AY48" i="30"/>
  <c r="AY152" i="30" s="1"/>
  <c r="AT153" i="30"/>
  <c r="BF60" i="30"/>
  <c r="BF153" i="30" s="1"/>
  <c r="AX144" i="30"/>
  <c r="BJ83" i="30"/>
  <c r="BJ144" i="30" s="1"/>
  <c r="AY84" i="30"/>
  <c r="AY155" i="30" s="1"/>
  <c r="AM155" i="30"/>
  <c r="BG35" i="30"/>
  <c r="BG140" i="30" s="1"/>
  <c r="AU140" i="30"/>
  <c r="AU138" i="30"/>
  <c r="BG11" i="30"/>
  <c r="BG138" i="30" s="1"/>
  <c r="AQ155" i="30"/>
  <c r="AQ157" i="30" s="1"/>
  <c r="AP13" i="34" s="1"/>
  <c r="BC84" i="30"/>
  <c r="BC155" i="30" s="1"/>
  <c r="BD35" i="30"/>
  <c r="BD140" i="30" s="1"/>
  <c r="AR140" i="30"/>
  <c r="AM138" i="30"/>
  <c r="AY11" i="30"/>
  <c r="AY138" i="30" s="1"/>
  <c r="BH24" i="30"/>
  <c r="BH150" i="30" s="1"/>
  <c r="AV150" i="30"/>
  <c r="AV157" i="30" s="1"/>
  <c r="AU13" i="34" s="1"/>
  <c r="AP144" i="30"/>
  <c r="BB83" i="30"/>
  <c r="BB144" i="30" s="1"/>
  <c r="AY35" i="30"/>
  <c r="AY140" i="30" s="1"/>
  <c r="AM140" i="30"/>
  <c r="AU141" i="30"/>
  <c r="BG47" i="30"/>
  <c r="BG141" i="30" s="1"/>
  <c r="F102" i="30"/>
  <c r="BC59" i="30"/>
  <c r="BC142" i="30" s="1"/>
  <c r="AQ142" i="30"/>
  <c r="BD12" i="30"/>
  <c r="BD149" i="30" s="1"/>
  <c r="AR149" i="30"/>
  <c r="AR157" i="30" s="1"/>
  <c r="AQ13" i="34" s="1"/>
  <c r="AX155" i="30"/>
  <c r="BJ84" i="30"/>
  <c r="BJ155" i="30" s="1"/>
  <c r="BG12" i="30"/>
  <c r="BG149" i="30" s="1"/>
  <c r="AU149" i="30"/>
  <c r="F2" i="34"/>
  <c r="F1" i="28" s="1"/>
  <c r="F13" i="28" s="1"/>
  <c r="G27" i="35"/>
  <c r="H1" i="35"/>
  <c r="G57" i="35"/>
  <c r="D203" i="30"/>
  <c r="D27" i="30"/>
  <c r="D51" i="30" s="1"/>
  <c r="D112" i="30"/>
  <c r="E181" i="30"/>
  <c r="E214" i="30"/>
  <c r="E137" i="30"/>
  <c r="E170" i="30"/>
  <c r="E126" i="30"/>
  <c r="E75" i="30"/>
  <c r="E159" i="30"/>
  <c r="E148" i="30"/>
  <c r="E192" i="30"/>
  <c r="E15" i="30"/>
  <c r="E39" i="30"/>
  <c r="E63" i="30" s="1"/>
  <c r="E106" i="34"/>
  <c r="F3" i="30"/>
  <c r="E113" i="34"/>
  <c r="E76" i="34"/>
  <c r="E98" i="34"/>
  <c r="E91" i="34"/>
  <c r="N5" i="59" s="1"/>
  <c r="E84" i="34"/>
  <c r="E70" i="34"/>
  <c r="E44" i="34"/>
  <c r="E30" i="34"/>
  <c r="E62" i="34"/>
  <c r="E37" i="34"/>
  <c r="E9" i="34"/>
  <c r="BH51" i="34"/>
  <c r="BD51" i="34"/>
  <c r="AZ51" i="34"/>
  <c r="BG51" i="34"/>
  <c r="BC51" i="34"/>
  <c r="AY51" i="34"/>
  <c r="BF51" i="34"/>
  <c r="BB51" i="34"/>
  <c r="BE51" i="34"/>
  <c r="BI51" i="34"/>
  <c r="BA51" i="34"/>
  <c r="BA69" i="35"/>
  <c r="BA83" i="30"/>
  <c r="BA144" i="30" s="1"/>
  <c r="AO144" i="30"/>
  <c r="AN144" i="30"/>
  <c r="AZ83" i="30"/>
  <c r="AZ144" i="30" s="1"/>
  <c r="AW157" i="30"/>
  <c r="AV13" i="34" s="1"/>
  <c r="H23" i="56"/>
  <c r="H26" i="56" s="1"/>
  <c r="R69" i="35"/>
  <c r="AO69" i="35"/>
  <c r="D77" i="34"/>
  <c r="D80" i="34" s="1"/>
  <c r="C201" i="30"/>
  <c r="B16" i="34" s="1"/>
  <c r="C212" i="30"/>
  <c r="D96" i="34"/>
  <c r="C75" i="34"/>
  <c r="D71" i="34" s="1"/>
  <c r="H4" i="35"/>
  <c r="C185" i="30"/>
  <c r="B20" i="34"/>
  <c r="C58" i="35"/>
  <c r="C183" i="30"/>
  <c r="C188" i="30"/>
  <c r="C111" i="34"/>
  <c r="C187" i="30"/>
  <c r="C186" i="30"/>
  <c r="D78" i="34" l="1"/>
  <c r="D72" i="34"/>
  <c r="D74" i="34"/>
  <c r="R77" i="59"/>
  <c r="AC77" i="59"/>
  <c r="AO77" i="59" s="1"/>
  <c r="BA77" i="59" s="1"/>
  <c r="BM77" i="59" s="1"/>
  <c r="AC74" i="59"/>
  <c r="AO74" i="59" s="1"/>
  <c r="BA74" i="59" s="1"/>
  <c r="BM74" i="59" s="1"/>
  <c r="R63" i="59"/>
  <c r="AC63" i="59"/>
  <c r="AO63" i="59" s="1"/>
  <c r="BA63" i="59" s="1"/>
  <c r="BM63" i="59" s="1"/>
  <c r="AC66" i="59"/>
  <c r="AO66" i="59" s="1"/>
  <c r="BA66" i="59" s="1"/>
  <c r="BM66" i="59" s="1"/>
  <c r="AC71" i="59"/>
  <c r="AO71" i="59" s="1"/>
  <c r="BA71" i="59" s="1"/>
  <c r="BM71" i="59" s="1"/>
  <c r="R75" i="59"/>
  <c r="AC75" i="59"/>
  <c r="AO75" i="59" s="1"/>
  <c r="BA75" i="59" s="1"/>
  <c r="BM75" i="59" s="1"/>
  <c r="AC51" i="59"/>
  <c r="AO51" i="59" s="1"/>
  <c r="BA51" i="59" s="1"/>
  <c r="BM51" i="59" s="1"/>
  <c r="AC65" i="59"/>
  <c r="AO65" i="59" s="1"/>
  <c r="BA65" i="59" s="1"/>
  <c r="BM65" i="59" s="1"/>
  <c r="AC56" i="59"/>
  <c r="AO56" i="59" s="1"/>
  <c r="BA56" i="59" s="1"/>
  <c r="BM56" i="59" s="1"/>
  <c r="R81" i="59"/>
  <c r="AC81" i="59"/>
  <c r="AO81" i="59" s="1"/>
  <c r="BA81" i="59" s="1"/>
  <c r="BM81" i="59" s="1"/>
  <c r="AC68" i="59"/>
  <c r="AO68" i="59" s="1"/>
  <c r="BA68" i="59" s="1"/>
  <c r="BM68" i="59" s="1"/>
  <c r="R54" i="59"/>
  <c r="AC54" i="59"/>
  <c r="AO54" i="59" s="1"/>
  <c r="BA54" i="59" s="1"/>
  <c r="BM54" i="59" s="1"/>
  <c r="AC61" i="59"/>
  <c r="AO61" i="59" s="1"/>
  <c r="BA61" i="59" s="1"/>
  <c r="BM61" i="59" s="1"/>
  <c r="R79" i="59"/>
  <c r="AC79" i="59"/>
  <c r="AO79" i="59" s="1"/>
  <c r="BA79" i="59" s="1"/>
  <c r="BM79" i="59" s="1"/>
  <c r="Y70" i="59"/>
  <c r="AJ70" i="59"/>
  <c r="AV70" i="59" s="1"/>
  <c r="BH70" i="59" s="1"/>
  <c r="R58" i="59"/>
  <c r="AC58" i="59"/>
  <c r="AO58" i="59" s="1"/>
  <c r="BA58" i="59" s="1"/>
  <c r="BM58" i="59" s="1"/>
  <c r="R82" i="59"/>
  <c r="AC82" i="59"/>
  <c r="AO82" i="59" s="1"/>
  <c r="BA82" i="59" s="1"/>
  <c r="BM82" i="59" s="1"/>
  <c r="AC73" i="59"/>
  <c r="AO73" i="59" s="1"/>
  <c r="BA73" i="59" s="1"/>
  <c r="BM73" i="59" s="1"/>
  <c r="AC84" i="59"/>
  <c r="AO84" i="59" s="1"/>
  <c r="BA84" i="59" s="1"/>
  <c r="BM84" i="59" s="1"/>
  <c r="R67" i="59"/>
  <c r="AC67" i="59"/>
  <c r="AO67" i="59" s="1"/>
  <c r="BA67" i="59" s="1"/>
  <c r="BM67" i="59" s="1"/>
  <c r="AC60" i="59"/>
  <c r="AO60" i="59" s="1"/>
  <c r="BA60" i="59" s="1"/>
  <c r="BM60" i="59" s="1"/>
  <c r="AC83" i="59"/>
  <c r="AO83" i="59" s="1"/>
  <c r="BA83" i="59" s="1"/>
  <c r="BM83" i="59" s="1"/>
  <c r="AC69" i="59"/>
  <c r="AO69" i="59" s="1"/>
  <c r="BA69" i="59" s="1"/>
  <c r="BM69" i="59" s="1"/>
  <c r="AC55" i="59"/>
  <c r="AO55" i="59" s="1"/>
  <c r="BA55" i="59" s="1"/>
  <c r="BM55" i="59" s="1"/>
  <c r="AC62" i="59"/>
  <c r="AO62" i="59" s="1"/>
  <c r="BA62" i="59" s="1"/>
  <c r="BM62" i="59" s="1"/>
  <c r="R80" i="59"/>
  <c r="AC80" i="59"/>
  <c r="AO80" i="59" s="1"/>
  <c r="BA80" i="59" s="1"/>
  <c r="BM80" i="59" s="1"/>
  <c r="P92" i="59"/>
  <c r="H65" i="35" s="1"/>
  <c r="Q6" i="59"/>
  <c r="AB6" i="59"/>
  <c r="AN6" i="59" s="1"/>
  <c r="AZ6" i="59" s="1"/>
  <c r="BL6" i="59" s="1"/>
  <c r="X76" i="59"/>
  <c r="AI76" i="59"/>
  <c r="AU76" i="59" s="1"/>
  <c r="BG76" i="59" s="1"/>
  <c r="AC64" i="59"/>
  <c r="AO64" i="59" s="1"/>
  <c r="BA64" i="59" s="1"/>
  <c r="BM64" i="59" s="1"/>
  <c r="AC78" i="59"/>
  <c r="AO78" i="59" s="1"/>
  <c r="BA78" i="59" s="1"/>
  <c r="BM78" i="59" s="1"/>
  <c r="R59" i="59"/>
  <c r="AC59" i="59"/>
  <c r="AO59" i="59" s="1"/>
  <c r="BA59" i="59" s="1"/>
  <c r="BM59" i="59" s="1"/>
  <c r="AC52" i="59"/>
  <c r="AO52" i="59" s="1"/>
  <c r="BA52" i="59" s="1"/>
  <c r="BM52" i="59" s="1"/>
  <c r="R85" i="59"/>
  <c r="AC85" i="59"/>
  <c r="AO85" i="59" s="1"/>
  <c r="BA85" i="59" s="1"/>
  <c r="BM85" i="59" s="1"/>
  <c r="R57" i="59"/>
  <c r="AC57" i="59"/>
  <c r="AO57" i="59" s="1"/>
  <c r="BA57" i="59" s="1"/>
  <c r="BM57" i="59" s="1"/>
  <c r="AY9" i="35"/>
  <c r="AZ9" i="35" s="1"/>
  <c r="BA9" i="35" s="1"/>
  <c r="BB9" i="35" s="1"/>
  <c r="BC9" i="35" s="1"/>
  <c r="BD9" i="35" s="1"/>
  <c r="BE9" i="35" s="1"/>
  <c r="BF9" i="35" s="1"/>
  <c r="BG9" i="35" s="1"/>
  <c r="BH9" i="35" s="1"/>
  <c r="BI9" i="35" s="1"/>
  <c r="BJ9" i="35" s="1"/>
  <c r="M9" i="51" s="1"/>
  <c r="L9" i="51"/>
  <c r="U61" i="35"/>
  <c r="U37" i="35" s="1"/>
  <c r="E60" i="34"/>
  <c r="E102" i="34"/>
  <c r="F33" i="35" s="1"/>
  <c r="E57" i="34"/>
  <c r="J37" i="35"/>
  <c r="F67" i="35"/>
  <c r="E21" i="34"/>
  <c r="E64" i="34"/>
  <c r="E108" i="34"/>
  <c r="F30" i="35" s="1"/>
  <c r="E53" i="34"/>
  <c r="BB61" i="35"/>
  <c r="AP37" i="35"/>
  <c r="T37" i="35"/>
  <c r="J55" i="34"/>
  <c r="AQ61" i="35"/>
  <c r="BC61" i="35" s="1"/>
  <c r="BC37" i="35" s="1"/>
  <c r="BE157" i="30"/>
  <c r="BD13" i="34" s="1"/>
  <c r="I37" i="35"/>
  <c r="D48" i="34"/>
  <c r="AB19" i="30"/>
  <c r="AA172" i="30"/>
  <c r="AB67" i="30"/>
  <c r="AA176" i="30"/>
  <c r="P176" i="30"/>
  <c r="Q67" i="30"/>
  <c r="AB43" i="30"/>
  <c r="AA174" i="30"/>
  <c r="Q79" i="30"/>
  <c r="P177" i="30"/>
  <c r="Q31" i="30"/>
  <c r="P173" i="30"/>
  <c r="G71" i="56"/>
  <c r="AM19" i="30"/>
  <c r="G75" i="56"/>
  <c r="AM67" i="30"/>
  <c r="G73" i="56"/>
  <c r="AM43" i="30"/>
  <c r="O171" i="30"/>
  <c r="O179" i="30" s="1"/>
  <c r="P7" i="30"/>
  <c r="AA177" i="30"/>
  <c r="AB79" i="30"/>
  <c r="AA173" i="30"/>
  <c r="AB31" i="30"/>
  <c r="P172" i="30"/>
  <c r="Q19" i="30"/>
  <c r="AA175" i="30"/>
  <c r="AB55" i="30"/>
  <c r="P174" i="30"/>
  <c r="Q43" i="30"/>
  <c r="E77" i="56"/>
  <c r="AA7" i="30"/>
  <c r="P175" i="30"/>
  <c r="Q55" i="30"/>
  <c r="G76" i="56"/>
  <c r="AM79" i="30"/>
  <c r="G72" i="56"/>
  <c r="AM31" i="30"/>
  <c r="G74" i="56"/>
  <c r="AM55" i="30"/>
  <c r="E7" i="35"/>
  <c r="BF157" i="30"/>
  <c r="BE13" i="34" s="1"/>
  <c r="AZ157" i="30"/>
  <c r="AY13" i="34" s="1"/>
  <c r="E42" i="34"/>
  <c r="F38" i="34" s="1"/>
  <c r="BC157" i="30"/>
  <c r="BB13" i="34" s="1"/>
  <c r="AN157" i="30"/>
  <c r="AM13" i="34" s="1"/>
  <c r="AS157" i="30"/>
  <c r="AR13" i="34" s="1"/>
  <c r="BI157" i="30"/>
  <c r="BH13" i="34" s="1"/>
  <c r="BD157" i="30"/>
  <c r="BC13" i="34" s="1"/>
  <c r="AT157" i="30"/>
  <c r="AS13" i="34" s="1"/>
  <c r="BH157" i="30"/>
  <c r="BG13" i="34" s="1"/>
  <c r="H114" i="34"/>
  <c r="H117" i="34" s="1"/>
  <c r="H15" i="35"/>
  <c r="I69" i="35"/>
  <c r="AR61" i="35"/>
  <c r="AF37" i="35"/>
  <c r="AU157" i="30"/>
  <c r="AT13" i="34" s="1"/>
  <c r="BJ157" i="30"/>
  <c r="BI13" i="34" s="1"/>
  <c r="BG157" i="30"/>
  <c r="BF13" i="34" s="1"/>
  <c r="AY157" i="30"/>
  <c r="AX13" i="34" s="1"/>
  <c r="AM157" i="30"/>
  <c r="AL13" i="34" s="1"/>
  <c r="AC69" i="35"/>
  <c r="AX157" i="30"/>
  <c r="AW13" i="34" s="1"/>
  <c r="V61" i="35"/>
  <c r="K61" i="35"/>
  <c r="G2" i="34"/>
  <c r="G1" i="28" s="1"/>
  <c r="G13" i="28" s="1"/>
  <c r="H57" i="35"/>
  <c r="H27" i="35"/>
  <c r="I1" i="35"/>
  <c r="G3" i="30"/>
  <c r="F113" i="34"/>
  <c r="F98" i="34"/>
  <c r="F91" i="34"/>
  <c r="O5" i="59" s="1"/>
  <c r="F106" i="34"/>
  <c r="F70" i="34"/>
  <c r="F62" i="34"/>
  <c r="F37" i="34"/>
  <c r="F84" i="34"/>
  <c r="G87" i="30" s="1"/>
  <c r="F76" i="34"/>
  <c r="F9" i="34"/>
  <c r="F30" i="34"/>
  <c r="F44" i="34"/>
  <c r="F75" i="30"/>
  <c r="F39" i="30"/>
  <c r="F63" i="30" s="1"/>
  <c r="F181" i="30"/>
  <c r="F148" i="30"/>
  <c r="F170" i="30"/>
  <c r="F214" i="30"/>
  <c r="F15" i="30"/>
  <c r="F192" i="30"/>
  <c r="F137" i="30"/>
  <c r="F159" i="30"/>
  <c r="F126" i="30"/>
  <c r="E203" i="30"/>
  <c r="E112" i="30"/>
  <c r="E27" i="30"/>
  <c r="E51" i="30" s="1"/>
  <c r="AP69" i="35"/>
  <c r="S69" i="35"/>
  <c r="BB69" i="35"/>
  <c r="C34" i="35"/>
  <c r="D12" i="35"/>
  <c r="D79" i="34"/>
  <c r="C35" i="35"/>
  <c r="E17" i="35"/>
  <c r="E92" i="34"/>
  <c r="C190" i="30"/>
  <c r="D73" i="34"/>
  <c r="C62" i="35"/>
  <c r="C78" i="35"/>
  <c r="D107" i="34"/>
  <c r="D110" i="34" s="1"/>
  <c r="D19" i="35"/>
  <c r="I4" i="35"/>
  <c r="E31" i="35" l="1"/>
  <c r="AD83" i="59"/>
  <c r="AP83" i="59" s="1"/>
  <c r="BB83" i="59" s="1"/>
  <c r="BN83" i="59" s="1"/>
  <c r="AD73" i="59"/>
  <c r="AP73" i="59" s="1"/>
  <c r="BB73" i="59" s="1"/>
  <c r="BN73" i="59" s="1"/>
  <c r="AD66" i="59"/>
  <c r="AP66" i="59" s="1"/>
  <c r="BB66" i="59" s="1"/>
  <c r="BN66" i="59" s="1"/>
  <c r="S59" i="59"/>
  <c r="AD59" i="59"/>
  <c r="AP59" i="59" s="1"/>
  <c r="BB59" i="59" s="1"/>
  <c r="BN59" i="59" s="1"/>
  <c r="S79" i="59"/>
  <c r="AD79" i="59"/>
  <c r="AP79" i="59" s="1"/>
  <c r="BB79" i="59" s="1"/>
  <c r="BN79" i="59" s="1"/>
  <c r="S81" i="59"/>
  <c r="AD81" i="59"/>
  <c r="AP81" i="59" s="1"/>
  <c r="BB81" i="59" s="1"/>
  <c r="BN81" i="59" s="1"/>
  <c r="AD51" i="59"/>
  <c r="AP51" i="59" s="1"/>
  <c r="BB51" i="59" s="1"/>
  <c r="BN51" i="59" s="1"/>
  <c r="AD62" i="59"/>
  <c r="AP62" i="59" s="1"/>
  <c r="BB62" i="59" s="1"/>
  <c r="BN62" i="59" s="1"/>
  <c r="AD60" i="59"/>
  <c r="AP60" i="59" s="1"/>
  <c r="BB60" i="59" s="1"/>
  <c r="BN60" i="59" s="1"/>
  <c r="S63" i="59"/>
  <c r="AD63" i="59"/>
  <c r="AP63" i="59" s="1"/>
  <c r="BB63" i="59" s="1"/>
  <c r="BN63" i="59" s="1"/>
  <c r="S57" i="59"/>
  <c r="AD57" i="59"/>
  <c r="AP57" i="59" s="1"/>
  <c r="BB57" i="59" s="1"/>
  <c r="BN57" i="59" s="1"/>
  <c r="AD78" i="59"/>
  <c r="AP78" i="59" s="1"/>
  <c r="BB78" i="59" s="1"/>
  <c r="BN78" i="59" s="1"/>
  <c r="Q92" i="59"/>
  <c r="I65" i="35" s="1"/>
  <c r="R6" i="59"/>
  <c r="AC6" i="59"/>
  <c r="AO6" i="59" s="1"/>
  <c r="BA6" i="59" s="1"/>
  <c r="BM6" i="59" s="1"/>
  <c r="S82" i="59"/>
  <c r="AD82" i="59"/>
  <c r="AP82" i="59" s="1"/>
  <c r="BB82" i="59" s="1"/>
  <c r="BN82" i="59" s="1"/>
  <c r="AD61" i="59"/>
  <c r="AP61" i="59" s="1"/>
  <c r="BB61" i="59" s="1"/>
  <c r="BN61" i="59" s="1"/>
  <c r="AD56" i="59"/>
  <c r="AP56" i="59" s="1"/>
  <c r="BB56" i="59" s="1"/>
  <c r="BN56" i="59" s="1"/>
  <c r="AD55" i="59"/>
  <c r="AP55" i="59" s="1"/>
  <c r="BB55" i="59" s="1"/>
  <c r="BN55" i="59" s="1"/>
  <c r="S67" i="59"/>
  <c r="AD67" i="59"/>
  <c r="AP67" i="59" s="1"/>
  <c r="BB67" i="59" s="1"/>
  <c r="BN67" i="59" s="1"/>
  <c r="S75" i="59"/>
  <c r="AD75" i="59"/>
  <c r="AP75" i="59" s="1"/>
  <c r="BB75" i="59" s="1"/>
  <c r="BN75" i="59" s="1"/>
  <c r="AD74" i="59"/>
  <c r="AP74" i="59" s="1"/>
  <c r="BB74" i="59" s="1"/>
  <c r="BN74" i="59" s="1"/>
  <c r="S85" i="59"/>
  <c r="AD85" i="59"/>
  <c r="AP85" i="59" s="1"/>
  <c r="BB85" i="59" s="1"/>
  <c r="BN85" i="59" s="1"/>
  <c r="AD64" i="59"/>
  <c r="AP64" i="59" s="1"/>
  <c r="BB64" i="59" s="1"/>
  <c r="BN64" i="59" s="1"/>
  <c r="S58" i="59"/>
  <c r="AD58" i="59"/>
  <c r="AP58" i="59" s="1"/>
  <c r="BB58" i="59" s="1"/>
  <c r="BN58" i="59" s="1"/>
  <c r="S54" i="59"/>
  <c r="AD54" i="59"/>
  <c r="AP54" i="59" s="1"/>
  <c r="BB54" i="59" s="1"/>
  <c r="BN54" i="59" s="1"/>
  <c r="AD69" i="59"/>
  <c r="AP69" i="59" s="1"/>
  <c r="BB69" i="59" s="1"/>
  <c r="BN69" i="59" s="1"/>
  <c r="AD84" i="59"/>
  <c r="AP84" i="59" s="1"/>
  <c r="BB84" i="59" s="1"/>
  <c r="BN84" i="59" s="1"/>
  <c r="AD65" i="59"/>
  <c r="AP65" i="59" s="1"/>
  <c r="BB65" i="59" s="1"/>
  <c r="BN65" i="59" s="1"/>
  <c r="AD71" i="59"/>
  <c r="AP71" i="59" s="1"/>
  <c r="BB71" i="59" s="1"/>
  <c r="BN71" i="59" s="1"/>
  <c r="S77" i="59"/>
  <c r="AD77" i="59"/>
  <c r="AP77" i="59" s="1"/>
  <c r="BB77" i="59" s="1"/>
  <c r="BN77" i="59" s="1"/>
  <c r="AD52" i="59"/>
  <c r="AP52" i="59" s="1"/>
  <c r="BB52" i="59" s="1"/>
  <c r="BN52" i="59" s="1"/>
  <c r="Y76" i="59"/>
  <c r="AJ76" i="59"/>
  <c r="AV76" i="59" s="1"/>
  <c r="BH76" i="59" s="1"/>
  <c r="S80" i="59"/>
  <c r="AD80" i="59"/>
  <c r="AP80" i="59" s="1"/>
  <c r="BB80" i="59" s="1"/>
  <c r="BN80" i="59" s="1"/>
  <c r="Z70" i="59"/>
  <c r="AK70" i="59"/>
  <c r="AW70" i="59" s="1"/>
  <c r="BI70" i="59" s="1"/>
  <c r="AD68" i="59"/>
  <c r="AP68" i="59" s="1"/>
  <c r="BB68" i="59" s="1"/>
  <c r="BN68" i="59" s="1"/>
  <c r="E43" i="35"/>
  <c r="AG61" i="35"/>
  <c r="AS61" i="35" s="1"/>
  <c r="F50" i="34"/>
  <c r="G88" i="30" s="1"/>
  <c r="G89" i="30" s="1"/>
  <c r="H105" i="30" s="1"/>
  <c r="E58" i="34"/>
  <c r="K37" i="35"/>
  <c r="BB37" i="35"/>
  <c r="K55" i="34"/>
  <c r="AQ37" i="35"/>
  <c r="E45" i="34"/>
  <c r="E48" i="34" s="1"/>
  <c r="E8" i="35"/>
  <c r="H74" i="56"/>
  <c r="I74" i="56" s="1"/>
  <c r="J74" i="56" s="1"/>
  <c r="K74" i="56" s="1"/>
  <c r="L74" i="56" s="1"/>
  <c r="M74" i="56" s="1"/>
  <c r="AY55" i="30"/>
  <c r="H76" i="56"/>
  <c r="I76" i="56" s="1"/>
  <c r="J76" i="56" s="1"/>
  <c r="K76" i="56" s="1"/>
  <c r="L76" i="56" s="1"/>
  <c r="M76" i="56" s="1"/>
  <c r="AY79" i="30"/>
  <c r="AB175" i="30"/>
  <c r="AC55" i="30"/>
  <c r="AB173" i="30"/>
  <c r="AC31" i="30"/>
  <c r="Q7" i="30"/>
  <c r="P171" i="30"/>
  <c r="P179" i="30" s="1"/>
  <c r="AN67" i="30"/>
  <c r="AM176" i="30"/>
  <c r="AN31" i="30"/>
  <c r="AM173" i="30"/>
  <c r="Q175" i="30"/>
  <c r="R55" i="30"/>
  <c r="F77" i="56"/>
  <c r="AM7" i="30"/>
  <c r="N66" i="34"/>
  <c r="N14" i="34"/>
  <c r="H75" i="56"/>
  <c r="I75" i="56" s="1"/>
  <c r="J75" i="56" s="1"/>
  <c r="K75" i="56" s="1"/>
  <c r="L75" i="56" s="1"/>
  <c r="M75" i="56" s="1"/>
  <c r="AY67" i="30"/>
  <c r="R31" i="30"/>
  <c r="Q173" i="30"/>
  <c r="AB174" i="30"/>
  <c r="AC43" i="30"/>
  <c r="AB176" i="30"/>
  <c r="AC67" i="30"/>
  <c r="H72" i="56"/>
  <c r="I72" i="56" s="1"/>
  <c r="J72" i="56" s="1"/>
  <c r="K72" i="56" s="1"/>
  <c r="L72" i="56" s="1"/>
  <c r="M72" i="56" s="1"/>
  <c r="AY31" i="30"/>
  <c r="R43" i="30"/>
  <c r="Q174" i="30"/>
  <c r="R19" i="30"/>
  <c r="Q172" i="30"/>
  <c r="AB177" i="30"/>
  <c r="AC79" i="30"/>
  <c r="AM174" i="30"/>
  <c r="AN43" i="30"/>
  <c r="AM172" i="30"/>
  <c r="AN19" i="30"/>
  <c r="Q176" i="30"/>
  <c r="R67" i="30"/>
  <c r="AM175" i="30"/>
  <c r="AN55" i="30"/>
  <c r="AN79" i="30"/>
  <c r="AM177" i="30"/>
  <c r="AA171" i="30"/>
  <c r="AA179" i="30" s="1"/>
  <c r="AB7" i="30"/>
  <c r="H73" i="56"/>
  <c r="I73" i="56" s="1"/>
  <c r="J73" i="56" s="1"/>
  <c r="K73" i="56" s="1"/>
  <c r="L73" i="56" s="1"/>
  <c r="M73" i="56" s="1"/>
  <c r="AY43" i="30"/>
  <c r="H71" i="56"/>
  <c r="I71" i="56" s="1"/>
  <c r="J71" i="56" s="1"/>
  <c r="K71" i="56" s="1"/>
  <c r="L71" i="56" s="1"/>
  <c r="M71" i="56" s="1"/>
  <c r="AY19" i="30"/>
  <c r="Q177" i="30"/>
  <c r="R79" i="30"/>
  <c r="AC19" i="30"/>
  <c r="AB172" i="30"/>
  <c r="F7" i="35"/>
  <c r="G67" i="35"/>
  <c r="J69" i="35"/>
  <c r="I114" i="34"/>
  <c r="I117" i="34" s="1"/>
  <c r="I15" i="35"/>
  <c r="AH61" i="35"/>
  <c r="V37" i="35"/>
  <c r="BD61" i="35"/>
  <c r="BD37" i="35" s="1"/>
  <c r="AR37" i="35"/>
  <c r="AD69" i="35"/>
  <c r="L61" i="35"/>
  <c r="L37" i="35" s="1"/>
  <c r="W61" i="35"/>
  <c r="G113" i="34"/>
  <c r="G106" i="34"/>
  <c r="G84" i="34"/>
  <c r="H87" i="30" s="1"/>
  <c r="H3" i="30"/>
  <c r="G76" i="34"/>
  <c r="G91" i="34"/>
  <c r="P5" i="59" s="1"/>
  <c r="G98" i="34"/>
  <c r="G62" i="34"/>
  <c r="G9" i="34"/>
  <c r="G44" i="34"/>
  <c r="G30" i="34"/>
  <c r="G70" i="34"/>
  <c r="G37" i="34"/>
  <c r="G39" i="30"/>
  <c r="G63" i="30" s="1"/>
  <c r="G15" i="30"/>
  <c r="G75" i="30"/>
  <c r="G170" i="30"/>
  <c r="G148" i="30"/>
  <c r="G159" i="30"/>
  <c r="G126" i="30"/>
  <c r="G181" i="30"/>
  <c r="G214" i="30"/>
  <c r="G137" i="30"/>
  <c r="G192" i="30"/>
  <c r="H2" i="34"/>
  <c r="H1" i="28" s="1"/>
  <c r="H13" i="28" s="1"/>
  <c r="I27" i="35"/>
  <c r="J1" i="35"/>
  <c r="I57" i="35"/>
  <c r="F203" i="30"/>
  <c r="F112" i="30"/>
  <c r="F27" i="30"/>
  <c r="F51" i="30" s="1"/>
  <c r="AQ69" i="35"/>
  <c r="BC69" i="35"/>
  <c r="T69" i="35"/>
  <c r="J4" i="35"/>
  <c r="B15" i="34"/>
  <c r="C42" i="35"/>
  <c r="D75" i="34"/>
  <c r="Z76" i="59" l="1"/>
  <c r="AK76" i="59"/>
  <c r="AW76" i="59" s="1"/>
  <c r="BI76" i="59" s="1"/>
  <c r="AE65" i="59"/>
  <c r="AQ65" i="59" s="1"/>
  <c r="BC65" i="59" s="1"/>
  <c r="BO65" i="59" s="1"/>
  <c r="T54" i="59"/>
  <c r="AE54" i="59"/>
  <c r="AQ54" i="59" s="1"/>
  <c r="BC54" i="59" s="1"/>
  <c r="BO54" i="59" s="1"/>
  <c r="T82" i="59"/>
  <c r="AE82" i="59"/>
  <c r="AQ82" i="59" s="1"/>
  <c r="BC82" i="59" s="1"/>
  <c r="BO82" i="59" s="1"/>
  <c r="AE51" i="59"/>
  <c r="AQ51" i="59" s="1"/>
  <c r="BC51" i="59" s="1"/>
  <c r="BO51" i="59" s="1"/>
  <c r="AE66" i="59"/>
  <c r="AQ66" i="59" s="1"/>
  <c r="BC66" i="59" s="1"/>
  <c r="BO66" i="59" s="1"/>
  <c r="AE68" i="59"/>
  <c r="AQ68" i="59" s="1"/>
  <c r="BC68" i="59" s="1"/>
  <c r="BO68" i="59" s="1"/>
  <c r="AE52" i="59"/>
  <c r="AQ52" i="59" s="1"/>
  <c r="BC52" i="59" s="1"/>
  <c r="BO52" i="59" s="1"/>
  <c r="AE84" i="59"/>
  <c r="AQ84" i="59" s="1"/>
  <c r="BC84" i="59" s="1"/>
  <c r="BO84" i="59" s="1"/>
  <c r="T58" i="59"/>
  <c r="AE58" i="59"/>
  <c r="AQ58" i="59" s="1"/>
  <c r="BC58" i="59" s="1"/>
  <c r="BO58" i="59" s="1"/>
  <c r="AE74" i="59"/>
  <c r="AQ74" i="59" s="1"/>
  <c r="BC74" i="59" s="1"/>
  <c r="BO74" i="59" s="1"/>
  <c r="AE55" i="59"/>
  <c r="AQ55" i="59" s="1"/>
  <c r="BC55" i="59" s="1"/>
  <c r="BO55" i="59" s="1"/>
  <c r="R92" i="59"/>
  <c r="J65" i="35" s="1"/>
  <c r="S6" i="59"/>
  <c r="AD6" i="59"/>
  <c r="AP6" i="59" s="1"/>
  <c r="BB6" i="59" s="1"/>
  <c r="BN6" i="59" s="1"/>
  <c r="T63" i="59"/>
  <c r="AE63" i="59"/>
  <c r="AQ63" i="59" s="1"/>
  <c r="BC63" i="59" s="1"/>
  <c r="BO63" i="59" s="1"/>
  <c r="T81" i="59"/>
  <c r="AE81" i="59"/>
  <c r="AQ81" i="59" s="1"/>
  <c r="BC81" i="59" s="1"/>
  <c r="BO81" i="59" s="1"/>
  <c r="AE73" i="59"/>
  <c r="AQ73" i="59" s="1"/>
  <c r="BC73" i="59" s="1"/>
  <c r="BO73" i="59" s="1"/>
  <c r="AA70" i="59"/>
  <c r="AL70" i="59"/>
  <c r="AX70" i="59" s="1"/>
  <c r="BJ70" i="59" s="1"/>
  <c r="T77" i="59"/>
  <c r="AE77" i="59"/>
  <c r="AQ77" i="59" s="1"/>
  <c r="BC77" i="59" s="1"/>
  <c r="BO77" i="59" s="1"/>
  <c r="T75" i="59"/>
  <c r="AE75" i="59"/>
  <c r="AQ75" i="59" s="1"/>
  <c r="BC75" i="59" s="1"/>
  <c r="BO75" i="59" s="1"/>
  <c r="AE56" i="59"/>
  <c r="AQ56" i="59" s="1"/>
  <c r="BC56" i="59" s="1"/>
  <c r="BO56" i="59" s="1"/>
  <c r="AE60" i="59"/>
  <c r="AQ60" i="59" s="1"/>
  <c r="BC60" i="59" s="1"/>
  <c r="BO60" i="59" s="1"/>
  <c r="T79" i="59"/>
  <c r="AE79" i="59"/>
  <c r="AQ79" i="59" s="1"/>
  <c r="BC79" i="59" s="1"/>
  <c r="BO79" i="59" s="1"/>
  <c r="AE69" i="59"/>
  <c r="AQ69" i="59" s="1"/>
  <c r="BC69" i="59" s="1"/>
  <c r="BO69" i="59" s="1"/>
  <c r="AE64" i="59"/>
  <c r="AQ64" i="59" s="1"/>
  <c r="BC64" i="59" s="1"/>
  <c r="BO64" i="59" s="1"/>
  <c r="AE78" i="59"/>
  <c r="AQ78" i="59" s="1"/>
  <c r="BC78" i="59" s="1"/>
  <c r="BO78" i="59" s="1"/>
  <c r="T80" i="59"/>
  <c r="AE80" i="59"/>
  <c r="AQ80" i="59" s="1"/>
  <c r="BC80" i="59" s="1"/>
  <c r="BO80" i="59" s="1"/>
  <c r="AE71" i="59"/>
  <c r="AQ71" i="59" s="1"/>
  <c r="BC71" i="59" s="1"/>
  <c r="BO71" i="59" s="1"/>
  <c r="AE61" i="59"/>
  <c r="AQ61" i="59" s="1"/>
  <c r="BC61" i="59" s="1"/>
  <c r="BO61" i="59" s="1"/>
  <c r="AE62" i="59"/>
  <c r="AQ62" i="59" s="1"/>
  <c r="BC62" i="59" s="1"/>
  <c r="BO62" i="59" s="1"/>
  <c r="T59" i="59"/>
  <c r="AE59" i="59"/>
  <c r="AQ59" i="59" s="1"/>
  <c r="BC59" i="59" s="1"/>
  <c r="BO59" i="59" s="1"/>
  <c r="AE83" i="59"/>
  <c r="AQ83" i="59" s="1"/>
  <c r="BC83" i="59" s="1"/>
  <c r="BO83" i="59" s="1"/>
  <c r="T85" i="59"/>
  <c r="AE85" i="59"/>
  <c r="AQ85" i="59" s="1"/>
  <c r="BC85" i="59" s="1"/>
  <c r="BO85" i="59" s="1"/>
  <c r="T67" i="59"/>
  <c r="AE67" i="59"/>
  <c r="AQ67" i="59" s="1"/>
  <c r="BC67" i="59" s="1"/>
  <c r="BO67" i="59" s="1"/>
  <c r="T57" i="59"/>
  <c r="AE57" i="59"/>
  <c r="AQ57" i="59" s="1"/>
  <c r="BC57" i="59" s="1"/>
  <c r="BO57" i="59" s="1"/>
  <c r="D81" i="34"/>
  <c r="AG37" i="35"/>
  <c r="F53" i="34"/>
  <c r="G50" i="34" s="1"/>
  <c r="F108" i="34"/>
  <c r="G30" i="35" s="1"/>
  <c r="F64" i="34"/>
  <c r="G93" i="30"/>
  <c r="G94" i="30" s="1"/>
  <c r="F60" i="34"/>
  <c r="F102" i="34"/>
  <c r="G33" i="35" s="1"/>
  <c r="F57" i="34"/>
  <c r="G95" i="30"/>
  <c r="G90" i="30"/>
  <c r="G91" i="30" s="1"/>
  <c r="F21" i="34"/>
  <c r="G103" i="30"/>
  <c r="G66" i="35" s="1"/>
  <c r="L55" i="34"/>
  <c r="F8" i="35"/>
  <c r="F45" i="34"/>
  <c r="F48" i="34" s="1"/>
  <c r="AD19" i="30"/>
  <c r="AC172" i="30"/>
  <c r="Z66" i="34"/>
  <c r="Z14" i="34"/>
  <c r="R174" i="30"/>
  <c r="S43" i="30"/>
  <c r="R173" i="30"/>
  <c r="S31" i="30"/>
  <c r="R175" i="30"/>
  <c r="S55" i="30"/>
  <c r="AZ79" i="30"/>
  <c r="AY177" i="30"/>
  <c r="R177" i="30"/>
  <c r="S79" i="30"/>
  <c r="AY174" i="30"/>
  <c r="AZ43" i="30"/>
  <c r="S67" i="30"/>
  <c r="R176" i="30"/>
  <c r="AO43" i="30"/>
  <c r="AN174" i="30"/>
  <c r="AY173" i="30"/>
  <c r="AZ31" i="30"/>
  <c r="AC174" i="30"/>
  <c r="AD43" i="30"/>
  <c r="AY176" i="30"/>
  <c r="AZ67" i="30"/>
  <c r="AM171" i="30"/>
  <c r="AM179" i="30" s="1"/>
  <c r="AN7" i="30"/>
  <c r="AO67" i="30"/>
  <c r="AN176" i="30"/>
  <c r="AC173" i="30"/>
  <c r="AD31" i="30"/>
  <c r="AN177" i="30"/>
  <c r="AO79" i="30"/>
  <c r="S19" i="30"/>
  <c r="R172" i="30"/>
  <c r="O14" i="34"/>
  <c r="O66" i="34"/>
  <c r="AD55" i="30"/>
  <c r="AC175" i="30"/>
  <c r="AY175" i="30"/>
  <c r="AZ55" i="30"/>
  <c r="AZ19" i="30"/>
  <c r="AY172" i="30"/>
  <c r="AB171" i="30"/>
  <c r="AB179" i="30" s="1"/>
  <c r="AC7" i="30"/>
  <c r="AN175" i="30"/>
  <c r="AO55" i="30"/>
  <c r="AN172" i="30"/>
  <c r="AO19" i="30"/>
  <c r="AD79" i="30"/>
  <c r="AC177" i="30"/>
  <c r="AD67" i="30"/>
  <c r="AC176" i="30"/>
  <c r="G77" i="56"/>
  <c r="AY7" i="30"/>
  <c r="AO31" i="30"/>
  <c r="AN173" i="30"/>
  <c r="Q171" i="30"/>
  <c r="Q179" i="30" s="1"/>
  <c r="R7" i="30"/>
  <c r="F42" i="34"/>
  <c r="K69" i="35"/>
  <c r="J114" i="34"/>
  <c r="J117" i="34" s="1"/>
  <c r="J15" i="35"/>
  <c r="AI61" i="35"/>
  <c r="W37" i="35"/>
  <c r="BE61" i="35"/>
  <c r="AS37" i="35"/>
  <c r="AT61" i="35"/>
  <c r="AH37" i="35"/>
  <c r="AE69" i="35"/>
  <c r="X61" i="35"/>
  <c r="M61" i="35"/>
  <c r="M37" i="35" s="1"/>
  <c r="I2" i="34"/>
  <c r="I1" i="28" s="1"/>
  <c r="I13" i="28" s="1"/>
  <c r="J27" i="35"/>
  <c r="K1" i="35"/>
  <c r="J57" i="35"/>
  <c r="G112" i="30"/>
  <c r="G27" i="30"/>
  <c r="G51" i="30" s="1"/>
  <c r="G203" i="30"/>
  <c r="H214" i="30"/>
  <c r="H137" i="30"/>
  <c r="H39" i="30"/>
  <c r="H63" i="30" s="1"/>
  <c r="H192" i="30"/>
  <c r="H148" i="30"/>
  <c r="H126" i="30"/>
  <c r="H159" i="30"/>
  <c r="H181" i="30"/>
  <c r="H170" i="30"/>
  <c r="H75" i="30"/>
  <c r="H15" i="30"/>
  <c r="H106" i="34"/>
  <c r="I3" i="30"/>
  <c r="H113" i="34"/>
  <c r="H98" i="34"/>
  <c r="H91" i="34"/>
  <c r="Q5" i="59" s="1"/>
  <c r="H84" i="34"/>
  <c r="I87" i="30" s="1"/>
  <c r="H76" i="34"/>
  <c r="H44" i="34"/>
  <c r="H37" i="34"/>
  <c r="H9" i="34"/>
  <c r="H30" i="34"/>
  <c r="H70" i="34"/>
  <c r="H62" i="34"/>
  <c r="U69" i="35"/>
  <c r="J95" i="30"/>
  <c r="BD69" i="35"/>
  <c r="AR69" i="35"/>
  <c r="I95" i="30"/>
  <c r="E96" i="34"/>
  <c r="F92" i="34" s="1"/>
  <c r="K4" i="35"/>
  <c r="E71" i="34"/>
  <c r="E12" i="35"/>
  <c r="D111" i="34"/>
  <c r="E72" i="34" l="1"/>
  <c r="E74" i="34"/>
  <c r="U80" i="59"/>
  <c r="AF80" i="59"/>
  <c r="AR80" i="59" s="1"/>
  <c r="BD80" i="59" s="1"/>
  <c r="BP80" i="59" s="1"/>
  <c r="U79" i="59"/>
  <c r="AF79" i="59"/>
  <c r="AR79" i="59" s="1"/>
  <c r="BD79" i="59" s="1"/>
  <c r="BP79" i="59" s="1"/>
  <c r="U82" i="59"/>
  <c r="AF82" i="59"/>
  <c r="AR82" i="59" s="1"/>
  <c r="BD82" i="59" s="1"/>
  <c r="BP82" i="59" s="1"/>
  <c r="U67" i="59"/>
  <c r="AF67" i="59"/>
  <c r="AR67" i="59" s="1"/>
  <c r="BD67" i="59" s="1"/>
  <c r="BP67" i="59" s="1"/>
  <c r="AF62" i="59"/>
  <c r="AR62" i="59" s="1"/>
  <c r="BD62" i="59" s="1"/>
  <c r="BP62" i="59" s="1"/>
  <c r="U77" i="59"/>
  <c r="AF77" i="59"/>
  <c r="AR77" i="59" s="1"/>
  <c r="BD77" i="59" s="1"/>
  <c r="BP77" i="59" s="1"/>
  <c r="U63" i="59"/>
  <c r="AF63" i="59"/>
  <c r="AR63" i="59" s="1"/>
  <c r="BD63" i="59" s="1"/>
  <c r="BP63" i="59" s="1"/>
  <c r="AF74" i="59"/>
  <c r="AR74" i="59" s="1"/>
  <c r="BD74" i="59" s="1"/>
  <c r="BP74" i="59" s="1"/>
  <c r="AF68" i="59"/>
  <c r="AR68" i="59" s="1"/>
  <c r="BD68" i="59" s="1"/>
  <c r="BP68" i="59" s="1"/>
  <c r="AF78" i="59"/>
  <c r="AR78" i="59" s="1"/>
  <c r="BD78" i="59" s="1"/>
  <c r="BP78" i="59" s="1"/>
  <c r="AF60" i="59"/>
  <c r="AR60" i="59" s="1"/>
  <c r="BD60" i="59" s="1"/>
  <c r="BP60" i="59" s="1"/>
  <c r="U54" i="59"/>
  <c r="AF54" i="59"/>
  <c r="AR54" i="59" s="1"/>
  <c r="BD54" i="59" s="1"/>
  <c r="BP54" i="59" s="1"/>
  <c r="U85" i="59"/>
  <c r="AF85" i="59"/>
  <c r="AR85" i="59" s="1"/>
  <c r="BD85" i="59" s="1"/>
  <c r="BP85" i="59" s="1"/>
  <c r="AF61" i="59"/>
  <c r="AR61" i="59" s="1"/>
  <c r="BD61" i="59" s="1"/>
  <c r="BP61" i="59" s="1"/>
  <c r="AB70" i="59"/>
  <c r="AM70" i="59"/>
  <c r="AY70" i="59" s="1"/>
  <c r="BK70" i="59" s="1"/>
  <c r="U58" i="59"/>
  <c r="AF58" i="59"/>
  <c r="AR58" i="59" s="1"/>
  <c r="BD58" i="59" s="1"/>
  <c r="BP58" i="59" s="1"/>
  <c r="AF66" i="59"/>
  <c r="AR66" i="59" s="1"/>
  <c r="BD66" i="59" s="1"/>
  <c r="BP66" i="59" s="1"/>
  <c r="AF64" i="59"/>
  <c r="AR64" i="59" s="1"/>
  <c r="BD64" i="59" s="1"/>
  <c r="BP64" i="59" s="1"/>
  <c r="AF56" i="59"/>
  <c r="AR56" i="59" s="1"/>
  <c r="BD56" i="59" s="1"/>
  <c r="BP56" i="59" s="1"/>
  <c r="S92" i="59"/>
  <c r="K65" i="35" s="1"/>
  <c r="T6" i="59"/>
  <c r="AE6" i="59"/>
  <c r="AQ6" i="59" s="1"/>
  <c r="BC6" i="59" s="1"/>
  <c r="BO6" i="59" s="1"/>
  <c r="AF83" i="59"/>
  <c r="AR83" i="59" s="1"/>
  <c r="BD83" i="59" s="1"/>
  <c r="BP83" i="59" s="1"/>
  <c r="AF71" i="59"/>
  <c r="AR71" i="59" s="1"/>
  <c r="BD71" i="59" s="1"/>
  <c r="BP71" i="59" s="1"/>
  <c r="AF73" i="59"/>
  <c r="AR73" i="59" s="1"/>
  <c r="BD73" i="59" s="1"/>
  <c r="BP73" i="59" s="1"/>
  <c r="AF84" i="59"/>
  <c r="AR84" i="59" s="1"/>
  <c r="BD84" i="59" s="1"/>
  <c r="BP84" i="59" s="1"/>
  <c r="AF51" i="59"/>
  <c r="AR51" i="59" s="1"/>
  <c r="BD51" i="59" s="1"/>
  <c r="BP51" i="59" s="1"/>
  <c r="AF65" i="59"/>
  <c r="AR65" i="59" s="1"/>
  <c r="BD65" i="59" s="1"/>
  <c r="BP65" i="59" s="1"/>
  <c r="AF69" i="59"/>
  <c r="AR69" i="59" s="1"/>
  <c r="BD69" i="59" s="1"/>
  <c r="BP69" i="59" s="1"/>
  <c r="U57" i="59"/>
  <c r="AF57" i="59"/>
  <c r="AR57" i="59" s="1"/>
  <c r="BD57" i="59" s="1"/>
  <c r="BP57" i="59" s="1"/>
  <c r="U59" i="59"/>
  <c r="AF59" i="59"/>
  <c r="AR59" i="59" s="1"/>
  <c r="BD59" i="59" s="1"/>
  <c r="BP59" i="59" s="1"/>
  <c r="U75" i="59"/>
  <c r="AF75" i="59"/>
  <c r="AR75" i="59" s="1"/>
  <c r="BD75" i="59" s="1"/>
  <c r="BP75" i="59" s="1"/>
  <c r="U81" i="59"/>
  <c r="AF81" i="59"/>
  <c r="AR81" i="59" s="1"/>
  <c r="BD81" i="59" s="1"/>
  <c r="BP81" i="59" s="1"/>
  <c r="AF55" i="59"/>
  <c r="AR55" i="59" s="1"/>
  <c r="BD55" i="59" s="1"/>
  <c r="BP55" i="59" s="1"/>
  <c r="AF52" i="59"/>
  <c r="AR52" i="59" s="1"/>
  <c r="BD52" i="59" s="1"/>
  <c r="BP52" i="59" s="1"/>
  <c r="AA76" i="59"/>
  <c r="AL76" i="59"/>
  <c r="AX76" i="59" s="1"/>
  <c r="BJ76" i="59" s="1"/>
  <c r="E77" i="34"/>
  <c r="E80" i="34" s="1"/>
  <c r="E13" i="35"/>
  <c r="F58" i="34"/>
  <c r="G47" i="35"/>
  <c r="G96" i="30"/>
  <c r="G120" i="30" s="1"/>
  <c r="G21" i="34"/>
  <c r="G102" i="34"/>
  <c r="H33" i="35" s="1"/>
  <c r="G57" i="34"/>
  <c r="G60" i="34"/>
  <c r="G108" i="34"/>
  <c r="H30" i="35" s="1"/>
  <c r="G64" i="34"/>
  <c r="G53" i="34"/>
  <c r="H50" i="34" s="1"/>
  <c r="H102" i="34" s="1"/>
  <c r="I33" i="35" s="1"/>
  <c r="H88" i="30"/>
  <c r="H95" i="30" s="1"/>
  <c r="H90" i="30"/>
  <c r="BE37" i="35"/>
  <c r="M55" i="34"/>
  <c r="I67" i="51"/>
  <c r="G8" i="35"/>
  <c r="G45" i="34"/>
  <c r="G48" i="34" s="1"/>
  <c r="P66" i="34"/>
  <c r="P14" i="34"/>
  <c r="AN171" i="30"/>
  <c r="AN179" i="30" s="1"/>
  <c r="AO7" i="30"/>
  <c r="H77" i="56"/>
  <c r="AD175" i="30"/>
  <c r="AE55" i="30"/>
  <c r="AL66" i="34"/>
  <c r="AL14" i="34"/>
  <c r="AZ177" i="30"/>
  <c r="BA79" i="30"/>
  <c r="AO173" i="30"/>
  <c r="AP31" i="30"/>
  <c r="AO172" i="30"/>
  <c r="AP19" i="30"/>
  <c r="AC171" i="30"/>
  <c r="AC179" i="30" s="1"/>
  <c r="AD7" i="30"/>
  <c r="AZ175" i="30"/>
  <c r="BA55" i="30"/>
  <c r="AP79" i="30"/>
  <c r="AO177" i="30"/>
  <c r="BA67" i="30"/>
  <c r="AZ176" i="30"/>
  <c r="AZ173" i="30"/>
  <c r="BA31" i="30"/>
  <c r="S177" i="30"/>
  <c r="T79" i="30"/>
  <c r="S175" i="30"/>
  <c r="T55" i="30"/>
  <c r="S174" i="30"/>
  <c r="T43" i="30"/>
  <c r="AP55" i="30"/>
  <c r="AO175" i="30"/>
  <c r="AD173" i="30"/>
  <c r="AE31" i="30"/>
  <c r="AE43" i="30"/>
  <c r="AD174" i="30"/>
  <c r="BA43" i="30"/>
  <c r="AZ174" i="30"/>
  <c r="S173" i="30"/>
  <c r="T31" i="30"/>
  <c r="AD177" i="30"/>
  <c r="AE79" i="30"/>
  <c r="AZ172" i="30"/>
  <c r="BA19" i="30"/>
  <c r="T19" i="30"/>
  <c r="S172" i="30"/>
  <c r="AO174" i="30"/>
  <c r="AP43" i="30"/>
  <c r="R171" i="30"/>
  <c r="R179" i="30" s="1"/>
  <c r="S7" i="30"/>
  <c r="AY171" i="30"/>
  <c r="AY179" i="30" s="1"/>
  <c r="AZ7" i="30"/>
  <c r="AE67" i="30"/>
  <c r="AD176" i="30"/>
  <c r="AA14" i="34"/>
  <c r="AA66" i="34"/>
  <c r="AO176" i="30"/>
  <c r="AP67" i="30"/>
  <c r="S176" i="30"/>
  <c r="T67" i="30"/>
  <c r="AE19" i="30"/>
  <c r="AD172" i="30"/>
  <c r="G7" i="35"/>
  <c r="G38" i="34"/>
  <c r="K114" i="34"/>
  <c r="K117" i="34" s="1"/>
  <c r="K15" i="35"/>
  <c r="L69" i="35"/>
  <c r="AJ61" i="35"/>
  <c r="X37" i="35"/>
  <c r="BF61" i="35"/>
  <c r="BF37" i="35" s="1"/>
  <c r="AT37" i="35"/>
  <c r="AU61" i="35"/>
  <c r="AI37" i="35"/>
  <c r="AF69" i="35"/>
  <c r="N61" i="35"/>
  <c r="I60" i="51" s="1"/>
  <c r="Y61" i="35"/>
  <c r="I181" i="30"/>
  <c r="I192" i="30"/>
  <c r="I126" i="30"/>
  <c r="I39" i="30"/>
  <c r="I63" i="30" s="1"/>
  <c r="I148" i="30"/>
  <c r="I214" i="30"/>
  <c r="I137" i="30"/>
  <c r="I170" i="30"/>
  <c r="I15" i="30"/>
  <c r="I75" i="30"/>
  <c r="I159" i="30"/>
  <c r="H112" i="30"/>
  <c r="H27" i="30"/>
  <c r="H51" i="30" s="1"/>
  <c r="H203" i="30"/>
  <c r="J2" i="34"/>
  <c r="J1" i="28" s="1"/>
  <c r="J13" i="28" s="1"/>
  <c r="K27" i="35"/>
  <c r="L1" i="35"/>
  <c r="K57" i="35"/>
  <c r="I106" i="34"/>
  <c r="J3" i="30"/>
  <c r="I113" i="34"/>
  <c r="I76" i="34"/>
  <c r="I98" i="34"/>
  <c r="I91" i="34"/>
  <c r="R5" i="59" s="1"/>
  <c r="I84" i="34"/>
  <c r="J87" i="30" s="1"/>
  <c r="I30" i="34"/>
  <c r="I70" i="34"/>
  <c r="I44" i="34"/>
  <c r="I62" i="34"/>
  <c r="I37" i="34"/>
  <c r="I9" i="34"/>
  <c r="V69" i="35"/>
  <c r="AS69" i="35"/>
  <c r="BE69" i="35"/>
  <c r="F17" i="35"/>
  <c r="E107" i="34"/>
  <c r="E110" i="34" s="1"/>
  <c r="E19" i="35"/>
  <c r="E73" i="34"/>
  <c r="L4" i="35"/>
  <c r="E78" i="34" l="1"/>
  <c r="F31" i="35" s="1"/>
  <c r="AG55" i="59"/>
  <c r="AS55" i="59" s="1"/>
  <c r="BE55" i="59" s="1"/>
  <c r="BQ55" i="59" s="1"/>
  <c r="V57" i="59"/>
  <c r="AG57" i="59"/>
  <c r="AS57" i="59" s="1"/>
  <c r="BE57" i="59" s="1"/>
  <c r="BQ57" i="59" s="1"/>
  <c r="I84" i="59"/>
  <c r="AG84" i="59"/>
  <c r="AS84" i="59" s="1"/>
  <c r="BE84" i="59" s="1"/>
  <c r="BQ84" i="59" s="1"/>
  <c r="T92" i="59"/>
  <c r="L65" i="35" s="1"/>
  <c r="U6" i="59"/>
  <c r="AF6" i="59"/>
  <c r="AR6" i="59" s="1"/>
  <c r="BD6" i="59" s="1"/>
  <c r="BP6" i="59" s="1"/>
  <c r="V58" i="59"/>
  <c r="AG58" i="59"/>
  <c r="AS58" i="59" s="1"/>
  <c r="BE58" i="59" s="1"/>
  <c r="BQ58" i="59" s="1"/>
  <c r="V54" i="59"/>
  <c r="AG54" i="59"/>
  <c r="AS54" i="59" s="1"/>
  <c r="BE54" i="59" s="1"/>
  <c r="BQ54" i="59" s="1"/>
  <c r="AG74" i="59"/>
  <c r="AS74" i="59" s="1"/>
  <c r="BE74" i="59" s="1"/>
  <c r="BQ74" i="59" s="1"/>
  <c r="V67" i="59"/>
  <c r="AG67" i="59"/>
  <c r="AS67" i="59" s="1"/>
  <c r="BE67" i="59" s="1"/>
  <c r="BQ67" i="59" s="1"/>
  <c r="V81" i="59"/>
  <c r="AG81" i="59"/>
  <c r="AS81" i="59" s="1"/>
  <c r="BE81" i="59" s="1"/>
  <c r="BQ81" i="59" s="1"/>
  <c r="AG69" i="59"/>
  <c r="AS69" i="59" s="1"/>
  <c r="BE69" i="59" s="1"/>
  <c r="BQ69" i="59" s="1"/>
  <c r="AG73" i="59"/>
  <c r="AS73" i="59" s="1"/>
  <c r="BE73" i="59" s="1"/>
  <c r="BQ73" i="59" s="1"/>
  <c r="AG56" i="59"/>
  <c r="AS56" i="59" s="1"/>
  <c r="BE56" i="59" s="1"/>
  <c r="BQ56" i="59" s="1"/>
  <c r="AC70" i="59"/>
  <c r="AO70" i="59" s="1"/>
  <c r="BA70" i="59" s="1"/>
  <c r="BM70" i="59" s="1"/>
  <c r="AN70" i="59"/>
  <c r="AZ70" i="59" s="1"/>
  <c r="BL70" i="59" s="1"/>
  <c r="AG60" i="59"/>
  <c r="AS60" i="59" s="1"/>
  <c r="BE60" i="59" s="1"/>
  <c r="BQ60" i="59" s="1"/>
  <c r="V63" i="59"/>
  <c r="AG63" i="59"/>
  <c r="AS63" i="59" s="1"/>
  <c r="BE63" i="59" s="1"/>
  <c r="BQ63" i="59" s="1"/>
  <c r="V82" i="59"/>
  <c r="AG82" i="59"/>
  <c r="AS82" i="59" s="1"/>
  <c r="BE82" i="59" s="1"/>
  <c r="BQ82" i="59" s="1"/>
  <c r="AB76" i="59"/>
  <c r="AN76" i="59" s="1"/>
  <c r="AZ76" i="59" s="1"/>
  <c r="BL76" i="59" s="1"/>
  <c r="AM76" i="59"/>
  <c r="AY76" i="59" s="1"/>
  <c r="BK76" i="59" s="1"/>
  <c r="AG71" i="59"/>
  <c r="AS71" i="59" s="1"/>
  <c r="BE71" i="59" s="1"/>
  <c r="BQ71" i="59" s="1"/>
  <c r="AG64" i="59"/>
  <c r="AS64" i="59" s="1"/>
  <c r="BE64" i="59" s="1"/>
  <c r="BQ64" i="59" s="1"/>
  <c r="AG61" i="59"/>
  <c r="AS61" i="59" s="1"/>
  <c r="BE61" i="59" s="1"/>
  <c r="BQ61" i="59" s="1"/>
  <c r="I78" i="59"/>
  <c r="AG78" i="59"/>
  <c r="AS78" i="59" s="1"/>
  <c r="BE78" i="59" s="1"/>
  <c r="BQ78" i="59" s="1"/>
  <c r="V77" i="59"/>
  <c r="AG77" i="59"/>
  <c r="AS77" i="59" s="1"/>
  <c r="BE77" i="59" s="1"/>
  <c r="BQ77" i="59" s="1"/>
  <c r="V79" i="59"/>
  <c r="AG79" i="59"/>
  <c r="AS79" i="59" s="1"/>
  <c r="BE79" i="59" s="1"/>
  <c r="BQ79" i="59" s="1"/>
  <c r="AG65" i="59"/>
  <c r="AS65" i="59" s="1"/>
  <c r="BE65" i="59" s="1"/>
  <c r="BQ65" i="59" s="1"/>
  <c r="AG52" i="59"/>
  <c r="AS52" i="59" s="1"/>
  <c r="BE52" i="59" s="1"/>
  <c r="BQ52" i="59" s="1"/>
  <c r="V59" i="59"/>
  <c r="AG59" i="59"/>
  <c r="AS59" i="59" s="1"/>
  <c r="BE59" i="59" s="1"/>
  <c r="BQ59" i="59" s="1"/>
  <c r="AG51" i="59"/>
  <c r="AS51" i="59" s="1"/>
  <c r="BE51" i="59" s="1"/>
  <c r="BQ51" i="59" s="1"/>
  <c r="I83" i="59"/>
  <c r="AG83" i="59"/>
  <c r="AS83" i="59" s="1"/>
  <c r="BE83" i="59" s="1"/>
  <c r="BQ83" i="59" s="1"/>
  <c r="V75" i="59"/>
  <c r="AG75" i="59"/>
  <c r="AS75" i="59" s="1"/>
  <c r="BE75" i="59" s="1"/>
  <c r="BQ75" i="59" s="1"/>
  <c r="AG66" i="59"/>
  <c r="AS66" i="59" s="1"/>
  <c r="BE66" i="59" s="1"/>
  <c r="BQ66" i="59" s="1"/>
  <c r="V85" i="59"/>
  <c r="AG85" i="59"/>
  <c r="AS85" i="59" s="1"/>
  <c r="BE85" i="59" s="1"/>
  <c r="BQ85" i="59" s="1"/>
  <c r="AG68" i="59"/>
  <c r="AS68" i="59" s="1"/>
  <c r="BE68" i="59" s="1"/>
  <c r="BQ68" i="59" s="1"/>
  <c r="AG62" i="59"/>
  <c r="AS62" i="59" s="1"/>
  <c r="BE62" i="59" s="1"/>
  <c r="BQ62" i="59" s="1"/>
  <c r="V80" i="59"/>
  <c r="AG80" i="59"/>
  <c r="AS80" i="59" s="1"/>
  <c r="BE80" i="59" s="1"/>
  <c r="BQ80" i="59" s="1"/>
  <c r="E79" i="34"/>
  <c r="G100" i="30"/>
  <c r="H98" i="30" s="1"/>
  <c r="G58" i="34"/>
  <c r="H60" i="34"/>
  <c r="H53" i="34"/>
  <c r="H58" i="34" s="1"/>
  <c r="I90" i="30"/>
  <c r="H108" i="34"/>
  <c r="I30" i="35" s="1"/>
  <c r="H64" i="34"/>
  <c r="H89" i="30"/>
  <c r="H93" i="30" s="1"/>
  <c r="H21" i="34"/>
  <c r="H57" i="34"/>
  <c r="N37" i="35"/>
  <c r="I37" i="51" s="1"/>
  <c r="N55" i="34"/>
  <c r="J67" i="51"/>
  <c r="H8" i="35"/>
  <c r="H45" i="34"/>
  <c r="H48" i="34" s="1"/>
  <c r="U55" i="30"/>
  <c r="T175" i="30"/>
  <c r="BB31" i="30"/>
  <c r="BA173" i="30"/>
  <c r="AD171" i="30"/>
  <c r="AD179" i="30" s="1"/>
  <c r="AE7" i="30"/>
  <c r="AP173" i="30"/>
  <c r="AQ31" i="30"/>
  <c r="AP176" i="30"/>
  <c r="AQ67" i="30"/>
  <c r="T7" i="30"/>
  <c r="S171" i="30"/>
  <c r="S179" i="30" s="1"/>
  <c r="AE177" i="30"/>
  <c r="AF79" i="30"/>
  <c r="AE173" i="30"/>
  <c r="AF31" i="30"/>
  <c r="T174" i="30"/>
  <c r="U43" i="30"/>
  <c r="U79" i="30"/>
  <c r="T177" i="30"/>
  <c r="BB55" i="30"/>
  <c r="BA175" i="30"/>
  <c r="AQ19" i="30"/>
  <c r="AP172" i="30"/>
  <c r="BA177" i="30"/>
  <c r="BB79" i="30"/>
  <c r="AF55" i="30"/>
  <c r="AE175" i="30"/>
  <c r="AP7" i="30"/>
  <c r="AO171" i="30"/>
  <c r="AO179" i="30" s="1"/>
  <c r="AF19" i="30"/>
  <c r="AE172" i="30"/>
  <c r="AE176" i="30"/>
  <c r="AF67" i="30"/>
  <c r="Q14" i="34"/>
  <c r="Q66" i="34"/>
  <c r="U19" i="30"/>
  <c r="T172" i="30"/>
  <c r="BB43" i="30"/>
  <c r="BA174" i="30"/>
  <c r="BA176" i="30"/>
  <c r="BB67" i="30"/>
  <c r="AM14" i="34"/>
  <c r="AM66" i="34"/>
  <c r="T176" i="30"/>
  <c r="U67" i="30"/>
  <c r="BA7" i="30"/>
  <c r="AZ171" i="30"/>
  <c r="AZ179" i="30" s="1"/>
  <c r="AQ43" i="30"/>
  <c r="AP174" i="30"/>
  <c r="BA172" i="30"/>
  <c r="BB19" i="30"/>
  <c r="T173" i="30"/>
  <c r="U31" i="30"/>
  <c r="AX66" i="34"/>
  <c r="AX14" i="34"/>
  <c r="AF43" i="30"/>
  <c r="AE174" i="30"/>
  <c r="AQ55" i="30"/>
  <c r="AP175" i="30"/>
  <c r="AP177" i="30"/>
  <c r="AQ79" i="30"/>
  <c r="AB66" i="34"/>
  <c r="AB14" i="34"/>
  <c r="I77" i="56"/>
  <c r="N69" i="35"/>
  <c r="M69" i="35"/>
  <c r="L114" i="34"/>
  <c r="L117" i="34" s="1"/>
  <c r="L15" i="35"/>
  <c r="AK61" i="35"/>
  <c r="Y37" i="35"/>
  <c r="BG61" i="35"/>
  <c r="BG37" i="35" s="1"/>
  <c r="AU37" i="35"/>
  <c r="AV61" i="35"/>
  <c r="AJ37" i="35"/>
  <c r="AG69" i="35"/>
  <c r="Z61" i="35"/>
  <c r="J60" i="51" s="1"/>
  <c r="K2" i="34"/>
  <c r="K1" i="28" s="1"/>
  <c r="K13" i="28" s="1"/>
  <c r="L57" i="35"/>
  <c r="M1" i="35"/>
  <c r="L27" i="35"/>
  <c r="I112" i="30"/>
  <c r="I203" i="30"/>
  <c r="I27" i="30"/>
  <c r="I51" i="30" s="1"/>
  <c r="J75" i="30"/>
  <c r="J39" i="30"/>
  <c r="J63" i="30" s="1"/>
  <c r="J214" i="30"/>
  <c r="J148" i="30"/>
  <c r="J15" i="30"/>
  <c r="J159" i="30"/>
  <c r="J137" i="30"/>
  <c r="J192" i="30"/>
  <c r="J170" i="30"/>
  <c r="J126" i="30"/>
  <c r="J181" i="30"/>
  <c r="K3" i="30"/>
  <c r="J113" i="34"/>
  <c r="J106" i="34"/>
  <c r="J98" i="34"/>
  <c r="J91" i="34"/>
  <c r="S5" i="59" s="1"/>
  <c r="J70" i="34"/>
  <c r="J62" i="34"/>
  <c r="J84" i="34"/>
  <c r="K87" i="30" s="1"/>
  <c r="J44" i="34"/>
  <c r="J76" i="34"/>
  <c r="J37" i="34"/>
  <c r="J9" i="34"/>
  <c r="J30" i="34"/>
  <c r="BF69" i="35"/>
  <c r="L95" i="30"/>
  <c r="AT69" i="35"/>
  <c r="K95" i="30"/>
  <c r="G122" i="30"/>
  <c r="G145" i="30"/>
  <c r="G146" i="30" s="1"/>
  <c r="F12" i="34" s="1"/>
  <c r="G41" i="35" s="1"/>
  <c r="W69" i="35"/>
  <c r="F96" i="34"/>
  <c r="M4" i="35"/>
  <c r="E75" i="34"/>
  <c r="G101" i="30" l="1"/>
  <c r="H94" i="30" s="1"/>
  <c r="H96" i="30" s="1"/>
  <c r="H99" i="30"/>
  <c r="H115" i="30" s="1"/>
  <c r="H167" i="30" s="1"/>
  <c r="G106" i="30"/>
  <c r="AH68" i="59"/>
  <c r="AT68" i="59" s="1"/>
  <c r="BF68" i="59" s="1"/>
  <c r="BR68" i="59" s="1"/>
  <c r="I68" i="59"/>
  <c r="AH83" i="59"/>
  <c r="AT83" i="59" s="1"/>
  <c r="BF83" i="59" s="1"/>
  <c r="BR83" i="59" s="1"/>
  <c r="AH65" i="59"/>
  <c r="AT65" i="59" s="1"/>
  <c r="BF65" i="59" s="1"/>
  <c r="BR65" i="59" s="1"/>
  <c r="I65" i="59"/>
  <c r="AH61" i="59"/>
  <c r="AT61" i="59" s="1"/>
  <c r="BF61" i="59" s="1"/>
  <c r="BR61" i="59" s="1"/>
  <c r="I61" i="59"/>
  <c r="AH82" i="59"/>
  <c r="AT82" i="59" s="1"/>
  <c r="BF82" i="59" s="1"/>
  <c r="BR82" i="59" s="1"/>
  <c r="I82" i="59"/>
  <c r="AH56" i="59"/>
  <c r="AT56" i="59" s="1"/>
  <c r="BF56" i="59" s="1"/>
  <c r="BR56" i="59" s="1"/>
  <c r="I56" i="59"/>
  <c r="AH67" i="59"/>
  <c r="AT67" i="59" s="1"/>
  <c r="BF67" i="59" s="1"/>
  <c r="BR67" i="59" s="1"/>
  <c r="I67" i="59"/>
  <c r="U92" i="59"/>
  <c r="M65" i="35" s="1"/>
  <c r="V6" i="59"/>
  <c r="AG6" i="59"/>
  <c r="AS6" i="59" s="1"/>
  <c r="BE6" i="59" s="1"/>
  <c r="BQ6" i="59" s="1"/>
  <c r="AH85" i="59"/>
  <c r="AT85" i="59" s="1"/>
  <c r="BF85" i="59" s="1"/>
  <c r="BR85" i="59" s="1"/>
  <c r="I85" i="59"/>
  <c r="AH51" i="59"/>
  <c r="AT51" i="59" s="1"/>
  <c r="BF51" i="59" s="1"/>
  <c r="BR51" i="59" s="1"/>
  <c r="I51" i="59"/>
  <c r="AH79" i="59"/>
  <c r="AT79" i="59" s="1"/>
  <c r="BF79" i="59" s="1"/>
  <c r="BR79" i="59" s="1"/>
  <c r="I79" i="59"/>
  <c r="AH64" i="59"/>
  <c r="AT64" i="59" s="1"/>
  <c r="BF64" i="59" s="1"/>
  <c r="BR64" i="59" s="1"/>
  <c r="I64" i="59"/>
  <c r="AH63" i="59"/>
  <c r="AT63" i="59" s="1"/>
  <c r="BF63" i="59" s="1"/>
  <c r="BR63" i="59" s="1"/>
  <c r="I63" i="59"/>
  <c r="AH73" i="59"/>
  <c r="AT73" i="59" s="1"/>
  <c r="BF73" i="59" s="1"/>
  <c r="BR73" i="59" s="1"/>
  <c r="I73" i="59"/>
  <c r="AH74" i="59"/>
  <c r="AT74" i="59" s="1"/>
  <c r="BF74" i="59" s="1"/>
  <c r="BR74" i="59" s="1"/>
  <c r="I74" i="59"/>
  <c r="AH84" i="59"/>
  <c r="AT84" i="59" s="1"/>
  <c r="BF84" i="59" s="1"/>
  <c r="BR84" i="59" s="1"/>
  <c r="AH80" i="59"/>
  <c r="AT80" i="59" s="1"/>
  <c r="BF80" i="59" s="1"/>
  <c r="BR80" i="59" s="1"/>
  <c r="I80" i="59"/>
  <c r="AH66" i="59"/>
  <c r="AT66" i="59" s="1"/>
  <c r="BF66" i="59" s="1"/>
  <c r="BR66" i="59" s="1"/>
  <c r="I66" i="59"/>
  <c r="AH59" i="59"/>
  <c r="AT59" i="59" s="1"/>
  <c r="BF59" i="59" s="1"/>
  <c r="BR59" i="59" s="1"/>
  <c r="I59" i="59"/>
  <c r="AH77" i="59"/>
  <c r="AT77" i="59" s="1"/>
  <c r="BF77" i="59" s="1"/>
  <c r="BR77" i="59" s="1"/>
  <c r="I77" i="59"/>
  <c r="AH71" i="59"/>
  <c r="AT71" i="59" s="1"/>
  <c r="BF71" i="59" s="1"/>
  <c r="BR71" i="59" s="1"/>
  <c r="I71" i="59"/>
  <c r="AH60" i="59"/>
  <c r="AT60" i="59" s="1"/>
  <c r="BF60" i="59" s="1"/>
  <c r="BR60" i="59" s="1"/>
  <c r="I60" i="59"/>
  <c r="AH69" i="59"/>
  <c r="AT69" i="59" s="1"/>
  <c r="BF69" i="59" s="1"/>
  <c r="BR69" i="59" s="1"/>
  <c r="I69" i="59"/>
  <c r="AH54" i="59"/>
  <c r="AT54" i="59" s="1"/>
  <c r="BF54" i="59" s="1"/>
  <c r="BR54" i="59" s="1"/>
  <c r="I54" i="59"/>
  <c r="AH57" i="59"/>
  <c r="AT57" i="59" s="1"/>
  <c r="BF57" i="59" s="1"/>
  <c r="BR57" i="59" s="1"/>
  <c r="I57" i="59"/>
  <c r="AH62" i="59"/>
  <c r="AT62" i="59" s="1"/>
  <c r="BF62" i="59" s="1"/>
  <c r="BR62" i="59" s="1"/>
  <c r="I62" i="59"/>
  <c r="AH75" i="59"/>
  <c r="AT75" i="59" s="1"/>
  <c r="BF75" i="59" s="1"/>
  <c r="BR75" i="59" s="1"/>
  <c r="I75" i="59"/>
  <c r="AH52" i="59"/>
  <c r="AT52" i="59" s="1"/>
  <c r="BF52" i="59" s="1"/>
  <c r="BR52" i="59" s="1"/>
  <c r="I52" i="59"/>
  <c r="AH78" i="59"/>
  <c r="AT78" i="59" s="1"/>
  <c r="BF78" i="59" s="1"/>
  <c r="BR78" i="59" s="1"/>
  <c r="AH81" i="59"/>
  <c r="AT81" i="59" s="1"/>
  <c r="BF81" i="59" s="1"/>
  <c r="BR81" i="59" s="1"/>
  <c r="I81" i="59"/>
  <c r="AH58" i="59"/>
  <c r="AT58" i="59" s="1"/>
  <c r="BF58" i="59" s="1"/>
  <c r="BR58" i="59" s="1"/>
  <c r="I58" i="59"/>
  <c r="AH55" i="59"/>
  <c r="AT55" i="59" s="1"/>
  <c r="BF55" i="59" s="1"/>
  <c r="BR55" i="59" s="1"/>
  <c r="I55" i="59"/>
  <c r="F43" i="35"/>
  <c r="I68" i="51"/>
  <c r="G50" i="35"/>
  <c r="I50" i="34"/>
  <c r="I102" i="34" s="1"/>
  <c r="J33" i="35" s="1"/>
  <c r="I105" i="30"/>
  <c r="I66" i="35" s="1"/>
  <c r="I47" i="35" s="1"/>
  <c r="I89" i="30"/>
  <c r="J105" i="30" s="1"/>
  <c r="J66" i="35" s="1"/>
  <c r="H91" i="30"/>
  <c r="O55" i="34"/>
  <c r="U55" i="34"/>
  <c r="Z37" i="35"/>
  <c r="J37" i="51" s="1"/>
  <c r="H67" i="35"/>
  <c r="K67" i="51"/>
  <c r="I45" i="34"/>
  <c r="I48" i="34" s="1"/>
  <c r="I8" i="35"/>
  <c r="BC19" i="30"/>
  <c r="BB172" i="30"/>
  <c r="AF173" i="30"/>
  <c r="AG31" i="30"/>
  <c r="AR55" i="30"/>
  <c r="AQ175" i="30"/>
  <c r="BB7" i="30"/>
  <c r="BA171" i="30"/>
  <c r="BA179" i="30" s="1"/>
  <c r="BB174" i="30"/>
  <c r="BC43" i="30"/>
  <c r="AF172" i="30"/>
  <c r="AG19" i="30"/>
  <c r="AF175" i="30"/>
  <c r="AG55" i="30"/>
  <c r="AQ172" i="30"/>
  <c r="AR19" i="30"/>
  <c r="V79" i="30"/>
  <c r="U177" i="30"/>
  <c r="U7" i="30"/>
  <c r="T171" i="30"/>
  <c r="T179" i="30" s="1"/>
  <c r="BB173" i="30"/>
  <c r="BC31" i="30"/>
  <c r="R66" i="34"/>
  <c r="R14" i="34"/>
  <c r="AQ177" i="30"/>
  <c r="AR79" i="30"/>
  <c r="V31" i="30"/>
  <c r="U173" i="30"/>
  <c r="U176" i="30"/>
  <c r="V67" i="30"/>
  <c r="BC67" i="30"/>
  <c r="BB176" i="30"/>
  <c r="AF176" i="30"/>
  <c r="AG67" i="30"/>
  <c r="AN14" i="34"/>
  <c r="AN66" i="34"/>
  <c r="BC79" i="30"/>
  <c r="BB177" i="30"/>
  <c r="V43" i="30"/>
  <c r="U174" i="30"/>
  <c r="AF177" i="30"/>
  <c r="AG79" i="30"/>
  <c r="AQ176" i="30"/>
  <c r="AR67" i="30"/>
  <c r="AE171" i="30"/>
  <c r="AE179" i="30" s="1"/>
  <c r="AF7" i="30"/>
  <c r="AY66" i="34"/>
  <c r="AY14" i="34"/>
  <c r="AQ173" i="30"/>
  <c r="AR31" i="30"/>
  <c r="J77" i="56"/>
  <c r="AF174" i="30"/>
  <c r="AG43" i="30"/>
  <c r="AQ174" i="30"/>
  <c r="AR43" i="30"/>
  <c r="U172" i="30"/>
  <c r="V19" i="30"/>
  <c r="AP171" i="30"/>
  <c r="AP179" i="30" s="1"/>
  <c r="AQ7" i="30"/>
  <c r="BB175" i="30"/>
  <c r="BC55" i="30"/>
  <c r="AC14" i="34"/>
  <c r="AC66" i="34"/>
  <c r="U175" i="30"/>
  <c r="V55" i="30"/>
  <c r="G42" i="34"/>
  <c r="M15" i="35"/>
  <c r="M114" i="34"/>
  <c r="M117" i="34" s="1"/>
  <c r="BH61" i="35"/>
  <c r="BH37" i="35" s="1"/>
  <c r="AV37" i="35"/>
  <c r="AW61" i="35"/>
  <c r="AK37" i="35"/>
  <c r="AH69" i="35"/>
  <c r="AL61" i="35"/>
  <c r="K60" i="51" s="1"/>
  <c r="L2" i="34"/>
  <c r="L1" i="28" s="1"/>
  <c r="L13" i="28" s="1"/>
  <c r="M57" i="35"/>
  <c r="M27" i="35"/>
  <c r="N1" i="35"/>
  <c r="K75" i="30"/>
  <c r="K39" i="30"/>
  <c r="K63" i="30" s="1"/>
  <c r="K170" i="30"/>
  <c r="K137" i="30"/>
  <c r="K192" i="30"/>
  <c r="K126" i="30"/>
  <c r="K214" i="30"/>
  <c r="K181" i="30"/>
  <c r="K159" i="30"/>
  <c r="K15" i="30"/>
  <c r="K148" i="30"/>
  <c r="K113" i="34"/>
  <c r="K106" i="34"/>
  <c r="L3" i="30"/>
  <c r="K84" i="34"/>
  <c r="L87" i="30" s="1"/>
  <c r="K76" i="34"/>
  <c r="K98" i="34"/>
  <c r="K70" i="34"/>
  <c r="K37" i="34"/>
  <c r="K62" i="34"/>
  <c r="K9" i="34"/>
  <c r="K30" i="34"/>
  <c r="K91" i="34"/>
  <c r="T5" i="59" s="1"/>
  <c r="K44" i="34"/>
  <c r="J27" i="30"/>
  <c r="J51" i="30" s="1"/>
  <c r="J203" i="30"/>
  <c r="J112" i="30"/>
  <c r="H120" i="30"/>
  <c r="H145" i="30" s="1"/>
  <c r="H146" i="30" s="1"/>
  <c r="G12" i="34" s="1"/>
  <c r="H41" i="35" s="1"/>
  <c r="H50" i="35" s="1"/>
  <c r="AU69" i="35"/>
  <c r="H114" i="30"/>
  <c r="H222" i="30" s="1"/>
  <c r="G109" i="30"/>
  <c r="X69" i="35"/>
  <c r="G134" i="30"/>
  <c r="H113" i="30"/>
  <c r="G123" i="30"/>
  <c r="H100" i="30"/>
  <c r="BG69" i="35"/>
  <c r="G92" i="34"/>
  <c r="G17" i="35"/>
  <c r="F71" i="34"/>
  <c r="F12" i="35"/>
  <c r="E111" i="34"/>
  <c r="N4" i="35"/>
  <c r="I4" i="51" s="1"/>
  <c r="F72" i="34" l="1"/>
  <c r="F74" i="34"/>
  <c r="V92" i="59"/>
  <c r="N65" i="35" s="1"/>
  <c r="I64" i="51" s="1"/>
  <c r="AH6" i="59"/>
  <c r="AT6" i="59" s="1"/>
  <c r="BF6" i="59" s="1"/>
  <c r="BR6" i="59" s="1"/>
  <c r="I6" i="59"/>
  <c r="E81" i="34"/>
  <c r="I93" i="30"/>
  <c r="I64" i="34"/>
  <c r="I21" i="34"/>
  <c r="I60" i="34"/>
  <c r="J89" i="30"/>
  <c r="K89" i="30" s="1"/>
  <c r="J47" i="35"/>
  <c r="I91" i="30"/>
  <c r="I53" i="34"/>
  <c r="I58" i="34" s="1"/>
  <c r="I57" i="34"/>
  <c r="I108" i="34"/>
  <c r="J30" i="35" s="1"/>
  <c r="J90" i="30"/>
  <c r="P55" i="34"/>
  <c r="V55" i="34"/>
  <c r="AL37" i="35"/>
  <c r="K37" i="51" s="1"/>
  <c r="L67" i="51"/>
  <c r="J45" i="34"/>
  <c r="J48" i="34" s="1"/>
  <c r="J8" i="35"/>
  <c r="AR174" i="30"/>
  <c r="AS43" i="30"/>
  <c r="AR172" i="30"/>
  <c r="AS19" i="30"/>
  <c r="AO14" i="34"/>
  <c r="AO66" i="34"/>
  <c r="K77" i="56"/>
  <c r="W43" i="30"/>
  <c r="V174" i="30"/>
  <c r="BC176" i="30"/>
  <c r="BD67" i="30"/>
  <c r="W31" i="30"/>
  <c r="V173" i="30"/>
  <c r="U171" i="30"/>
  <c r="U179" i="30" s="1"/>
  <c r="V7" i="30"/>
  <c r="BB171" i="30"/>
  <c r="BB179" i="30" s="1"/>
  <c r="BC7" i="30"/>
  <c r="AQ171" i="30"/>
  <c r="AQ179" i="30" s="1"/>
  <c r="AR7" i="30"/>
  <c r="S66" i="34"/>
  <c r="S14" i="34"/>
  <c r="AH19" i="30"/>
  <c r="AG172" i="30"/>
  <c r="AG173" i="30"/>
  <c r="AH31" i="30"/>
  <c r="V175" i="30"/>
  <c r="W55" i="30"/>
  <c r="BD55" i="30"/>
  <c r="BC175" i="30"/>
  <c r="V172" i="30"/>
  <c r="W19" i="30"/>
  <c r="AG174" i="30"/>
  <c r="AH43" i="30"/>
  <c r="AR173" i="30"/>
  <c r="AS31" i="30"/>
  <c r="AF171" i="30"/>
  <c r="AF179" i="30" s="1"/>
  <c r="AG7" i="30"/>
  <c r="AG177" i="30"/>
  <c r="AH79" i="30"/>
  <c r="AH67" i="30"/>
  <c r="AG176" i="30"/>
  <c r="V176" i="30"/>
  <c r="W67" i="30"/>
  <c r="AR177" i="30"/>
  <c r="AS79" i="30"/>
  <c r="BC173" i="30"/>
  <c r="BD31" i="30"/>
  <c r="AH55" i="30"/>
  <c r="AG175" i="30"/>
  <c r="BD43" i="30"/>
  <c r="BC174" i="30"/>
  <c r="AS67" i="30"/>
  <c r="AR176" i="30"/>
  <c r="AZ14" i="34"/>
  <c r="AZ66" i="34"/>
  <c r="AD66" i="34"/>
  <c r="AD14" i="34"/>
  <c r="BC177" i="30"/>
  <c r="BD79" i="30"/>
  <c r="V177" i="30"/>
  <c r="W79" i="30"/>
  <c r="AR175" i="30"/>
  <c r="AS55" i="30"/>
  <c r="BC172" i="30"/>
  <c r="BD19" i="30"/>
  <c r="N52" i="35"/>
  <c r="I52" i="51" s="1"/>
  <c r="H7" i="35"/>
  <c r="H38" i="34"/>
  <c r="N114" i="34"/>
  <c r="N117" i="34" s="1"/>
  <c r="N15" i="35"/>
  <c r="I15" i="51" s="1"/>
  <c r="BI61" i="35"/>
  <c r="BI37" i="35" s="1"/>
  <c r="AW37" i="35"/>
  <c r="AI69" i="35"/>
  <c r="H122" i="30"/>
  <c r="H123" i="30" s="1"/>
  <c r="AX61" i="35"/>
  <c r="L60" i="51" s="1"/>
  <c r="L106" i="34"/>
  <c r="M3" i="30"/>
  <c r="L98" i="34"/>
  <c r="L91" i="34"/>
  <c r="U5" i="59" s="1"/>
  <c r="L44" i="34"/>
  <c r="L37" i="34"/>
  <c r="L76" i="34"/>
  <c r="L62" i="34"/>
  <c r="L9" i="34"/>
  <c r="L113" i="34"/>
  <c r="L30" i="34"/>
  <c r="L70" i="34"/>
  <c r="L84" i="34"/>
  <c r="M87" i="30" s="1"/>
  <c r="M2" i="34"/>
  <c r="M1" i="28" s="1"/>
  <c r="M13" i="28" s="1"/>
  <c r="N27" i="35"/>
  <c r="O1" i="35"/>
  <c r="N57" i="35"/>
  <c r="L192" i="30"/>
  <c r="L159" i="30"/>
  <c r="L39" i="30"/>
  <c r="L63" i="30" s="1"/>
  <c r="L181" i="30"/>
  <c r="L126" i="30"/>
  <c r="L15" i="30"/>
  <c r="L137" i="30"/>
  <c r="L170" i="30"/>
  <c r="L148" i="30"/>
  <c r="L214" i="30"/>
  <c r="L75" i="30"/>
  <c r="K112" i="30"/>
  <c r="K203" i="30"/>
  <c r="K27" i="30"/>
  <c r="K51" i="30" s="1"/>
  <c r="G110" i="30"/>
  <c r="BH69" i="35"/>
  <c r="Z69" i="35"/>
  <c r="Y69" i="35"/>
  <c r="M95" i="30"/>
  <c r="AV69" i="35"/>
  <c r="I98" i="30"/>
  <c r="H106" i="30"/>
  <c r="I99" i="30"/>
  <c r="H101" i="30"/>
  <c r="I94" i="30" s="1"/>
  <c r="I96" i="30" s="1"/>
  <c r="N95" i="30"/>
  <c r="F107" i="34"/>
  <c r="F110" i="34" s="1"/>
  <c r="F19" i="35"/>
  <c r="F73" i="34"/>
  <c r="O4" i="35"/>
  <c r="P4" i="35" s="1"/>
  <c r="Q4" i="35" s="1"/>
  <c r="R4" i="35" s="1"/>
  <c r="F77" i="34" l="1"/>
  <c r="F80" i="34" s="1"/>
  <c r="F13" i="35"/>
  <c r="J68" i="51"/>
  <c r="K105" i="30"/>
  <c r="K66" i="35" s="1"/>
  <c r="K47" i="35" s="1"/>
  <c r="J50" i="34"/>
  <c r="J102" i="34" s="1"/>
  <c r="K33" i="35" s="1"/>
  <c r="J91" i="30"/>
  <c r="J93" i="30"/>
  <c r="L105" i="30"/>
  <c r="L66" i="35" s="1"/>
  <c r="L47" i="35" s="1"/>
  <c r="K93" i="30"/>
  <c r="L89" i="30"/>
  <c r="Q55" i="34"/>
  <c r="W55" i="34"/>
  <c r="S4" i="35"/>
  <c r="T4" i="35" s="1"/>
  <c r="U4" i="35" s="1"/>
  <c r="AX37" i="35"/>
  <c r="L37" i="51" s="1"/>
  <c r="M67" i="51"/>
  <c r="K45" i="34"/>
  <c r="K48" i="34" s="1"/>
  <c r="K8" i="35"/>
  <c r="BE31" i="30"/>
  <c r="BD173" i="30"/>
  <c r="W176" i="30"/>
  <c r="X67" i="30"/>
  <c r="AT31" i="30"/>
  <c r="AS173" i="30"/>
  <c r="X55" i="30"/>
  <c r="W175" i="30"/>
  <c r="AS7" i="30"/>
  <c r="AR171" i="30"/>
  <c r="AR179" i="30" s="1"/>
  <c r="V171" i="30"/>
  <c r="V179" i="30" s="1"/>
  <c r="W7" i="30"/>
  <c r="AS172" i="30"/>
  <c r="AT19" i="30"/>
  <c r="BD174" i="30"/>
  <c r="BE43" i="30"/>
  <c r="AI19" i="30"/>
  <c r="AH172" i="30"/>
  <c r="AP66" i="34"/>
  <c r="AP14" i="34"/>
  <c r="T14" i="34"/>
  <c r="T66" i="34"/>
  <c r="M77" i="56"/>
  <c r="L77" i="56"/>
  <c r="BE67" i="30"/>
  <c r="BD176" i="30"/>
  <c r="BE19" i="30"/>
  <c r="BD172" i="30"/>
  <c r="X79" i="30"/>
  <c r="W177" i="30"/>
  <c r="AT79" i="30"/>
  <c r="AS177" i="30"/>
  <c r="AH7" i="30"/>
  <c r="AG171" i="30"/>
  <c r="AG179" i="30" s="1"/>
  <c r="AI43" i="30"/>
  <c r="AH174" i="30"/>
  <c r="AH173" i="30"/>
  <c r="AI31" i="30"/>
  <c r="BD7" i="30"/>
  <c r="BC171" i="30"/>
  <c r="BC179" i="30" s="1"/>
  <c r="AT43" i="30"/>
  <c r="AS174" i="30"/>
  <c r="AT55" i="30"/>
  <c r="AS175" i="30"/>
  <c r="BE79" i="30"/>
  <c r="BD177" i="30"/>
  <c r="AI79" i="30"/>
  <c r="AH177" i="30"/>
  <c r="W172" i="30"/>
  <c r="X19" i="30"/>
  <c r="AS176" i="30"/>
  <c r="AT67" i="30"/>
  <c r="AH175" i="30"/>
  <c r="AI55" i="30"/>
  <c r="AI67" i="30"/>
  <c r="AH176" i="30"/>
  <c r="AE66" i="34"/>
  <c r="AE14" i="34"/>
  <c r="BD175" i="30"/>
  <c r="BE55" i="30"/>
  <c r="BA14" i="34"/>
  <c r="BA66" i="34"/>
  <c r="X31" i="30"/>
  <c r="W173" i="30"/>
  <c r="W174" i="30"/>
  <c r="X43" i="30"/>
  <c r="H134" i="30"/>
  <c r="I113" i="30"/>
  <c r="I67" i="35"/>
  <c r="O114" i="34"/>
  <c r="O117" i="34" s="1"/>
  <c r="O15" i="35"/>
  <c r="AJ69" i="35"/>
  <c r="BJ61" i="35"/>
  <c r="M60" i="51" s="1"/>
  <c r="M137" i="30"/>
  <c r="M214" i="30"/>
  <c r="M75" i="30"/>
  <c r="M159" i="30"/>
  <c r="M39" i="30"/>
  <c r="M63" i="30" s="1"/>
  <c r="M181" i="30"/>
  <c r="M170" i="30"/>
  <c r="M148" i="30"/>
  <c r="M126" i="30"/>
  <c r="M15" i="30"/>
  <c r="M192" i="30"/>
  <c r="L203" i="30"/>
  <c r="L112" i="30"/>
  <c r="L27" i="30"/>
  <c r="L51" i="30" s="1"/>
  <c r="M106" i="34"/>
  <c r="N3" i="30"/>
  <c r="M113" i="34"/>
  <c r="M76" i="34"/>
  <c r="M98" i="34"/>
  <c r="M91" i="34"/>
  <c r="V5" i="59" s="1"/>
  <c r="M84" i="34"/>
  <c r="N87" i="30" s="1"/>
  <c r="M30" i="34"/>
  <c r="M70" i="34"/>
  <c r="M44" i="34"/>
  <c r="M62" i="34"/>
  <c r="M37" i="34"/>
  <c r="M9" i="34"/>
  <c r="N2" i="34"/>
  <c r="O27" i="35"/>
  <c r="P1" i="35"/>
  <c r="O57" i="35"/>
  <c r="I120" i="30"/>
  <c r="I145" i="30" s="1"/>
  <c r="I146" i="30" s="1"/>
  <c r="H12" i="34" s="1"/>
  <c r="I41" i="35" s="1"/>
  <c r="I100" i="30"/>
  <c r="BJ69" i="35"/>
  <c r="BI69" i="35"/>
  <c r="I114" i="30"/>
  <c r="I222" i="30" s="1"/>
  <c r="I115" i="30"/>
  <c r="I167" i="30" s="1"/>
  <c r="AX69" i="35"/>
  <c r="AW69" i="35"/>
  <c r="B95" i="30"/>
  <c r="B88" i="30"/>
  <c r="G96" i="34"/>
  <c r="H92" i="34" s="1"/>
  <c r="F75" i="34"/>
  <c r="F111" i="34"/>
  <c r="F78" i="34" l="1"/>
  <c r="G31" i="35" s="1"/>
  <c r="L68" i="51"/>
  <c r="K90" i="30"/>
  <c r="K91" i="30" s="1"/>
  <c r="G43" i="35"/>
  <c r="F79" i="34"/>
  <c r="M68" i="51"/>
  <c r="J53" i="34"/>
  <c r="J58" i="34" s="1"/>
  <c r="J64" i="34"/>
  <c r="J57" i="34"/>
  <c r="J60" i="34"/>
  <c r="J108" i="34"/>
  <c r="K30" i="35" s="1"/>
  <c r="J21" i="34"/>
  <c r="V4" i="35"/>
  <c r="W4" i="35" s="1"/>
  <c r="X4" i="35" s="1"/>
  <c r="Y4" i="35" s="1"/>
  <c r="Z4" i="35" s="1"/>
  <c r="M105" i="30"/>
  <c r="M66" i="35" s="1"/>
  <c r="M47" i="35" s="1"/>
  <c r="M89" i="30"/>
  <c r="L93" i="30"/>
  <c r="R55" i="34"/>
  <c r="X55" i="34"/>
  <c r="L45" i="34"/>
  <c r="L48" i="34" s="1"/>
  <c r="L8" i="35"/>
  <c r="BF55" i="30"/>
  <c r="BE175" i="30"/>
  <c r="AU67" i="30"/>
  <c r="AT176" i="30"/>
  <c r="BE174" i="30"/>
  <c r="BF43" i="30"/>
  <c r="X176" i="30"/>
  <c r="Y67" i="30"/>
  <c r="AI176" i="30"/>
  <c r="AJ67" i="30"/>
  <c r="AI177" i="30"/>
  <c r="AJ79" i="30"/>
  <c r="AU55" i="30"/>
  <c r="AT175" i="30"/>
  <c r="BD171" i="30"/>
  <c r="BD179" i="30" s="1"/>
  <c r="BE7" i="30"/>
  <c r="AJ43" i="30"/>
  <c r="AI174" i="30"/>
  <c r="AT177" i="30"/>
  <c r="AU79" i="30"/>
  <c r="BF19" i="30"/>
  <c r="BE172" i="30"/>
  <c r="U14" i="34"/>
  <c r="U66" i="34"/>
  <c r="X175" i="30"/>
  <c r="Y55" i="30"/>
  <c r="AJ55" i="30"/>
  <c r="AI175" i="30"/>
  <c r="X172" i="30"/>
  <c r="Y19" i="30"/>
  <c r="AJ31" i="30"/>
  <c r="AI173" i="30"/>
  <c r="AF14" i="34"/>
  <c r="AF66" i="34"/>
  <c r="AT172" i="30"/>
  <c r="AU19" i="30"/>
  <c r="AQ66" i="34"/>
  <c r="AQ14" i="34"/>
  <c r="BB14" i="34"/>
  <c r="BB66" i="34"/>
  <c r="W171" i="30"/>
  <c r="W179" i="30" s="1"/>
  <c r="X7" i="30"/>
  <c r="Y31" i="30"/>
  <c r="X173" i="30"/>
  <c r="Y43" i="30"/>
  <c r="X174" i="30"/>
  <c r="BE177" i="30"/>
  <c r="BF79" i="30"/>
  <c r="AT174" i="30"/>
  <c r="AU43" i="30"/>
  <c r="AI7" i="30"/>
  <c r="AH171" i="30"/>
  <c r="AH179" i="30" s="1"/>
  <c r="X177" i="30"/>
  <c r="Y79" i="30"/>
  <c r="BE176" i="30"/>
  <c r="BF67" i="30"/>
  <c r="AI172" i="30"/>
  <c r="AJ19" i="30"/>
  <c r="AT7" i="30"/>
  <c r="AS171" i="30"/>
  <c r="AS179" i="30" s="1"/>
  <c r="AT173" i="30"/>
  <c r="AU31" i="30"/>
  <c r="BE173" i="30"/>
  <c r="BF31" i="30"/>
  <c r="H42" i="34"/>
  <c r="P15" i="35"/>
  <c r="P114" i="34"/>
  <c r="P117" i="34" s="1"/>
  <c r="BJ37" i="35"/>
  <c r="M37" i="51" s="1"/>
  <c r="AL69" i="35"/>
  <c r="AK69" i="35"/>
  <c r="N39" i="30"/>
  <c r="N63" i="30" s="1"/>
  <c r="N75" i="30"/>
  <c r="N170" i="30"/>
  <c r="N126" i="30"/>
  <c r="N214" i="30"/>
  <c r="N137" i="30"/>
  <c r="N15" i="30"/>
  <c r="N192" i="30"/>
  <c r="N159" i="30"/>
  <c r="N148" i="30"/>
  <c r="N181" i="30"/>
  <c r="O3" i="30"/>
  <c r="N113" i="34"/>
  <c r="N98" i="34"/>
  <c r="N91" i="34"/>
  <c r="W5" i="59" s="1"/>
  <c r="N106" i="34"/>
  <c r="N70" i="34"/>
  <c r="N62" i="34"/>
  <c r="N44" i="34"/>
  <c r="N84" i="34"/>
  <c r="O87" i="30" s="1"/>
  <c r="N37" i="34"/>
  <c r="N9" i="34"/>
  <c r="N76" i="34"/>
  <c r="N30" i="34"/>
  <c r="O2" i="34"/>
  <c r="P57" i="35"/>
  <c r="P27" i="35"/>
  <c r="Q1" i="35"/>
  <c r="M203" i="30"/>
  <c r="M112" i="30"/>
  <c r="M27" i="30"/>
  <c r="M51" i="30" s="1"/>
  <c r="O95" i="30"/>
  <c r="I122" i="30"/>
  <c r="P95" i="30"/>
  <c r="J99" i="30"/>
  <c r="I106" i="30"/>
  <c r="J98" i="30"/>
  <c r="I101" i="30"/>
  <c r="J94" i="30" s="1"/>
  <c r="J96" i="30" s="1"/>
  <c r="H17" i="35"/>
  <c r="G107" i="34"/>
  <c r="G110" i="34" s="1"/>
  <c r="G19" i="35"/>
  <c r="G71" i="34"/>
  <c r="G12" i="35"/>
  <c r="G72" i="34" l="1"/>
  <c r="G74" i="34"/>
  <c r="K50" i="34"/>
  <c r="K102" i="34" s="1"/>
  <c r="L33" i="35" s="1"/>
  <c r="F81" i="34"/>
  <c r="G13" i="35" s="1"/>
  <c r="K68" i="51"/>
  <c r="AA4" i="35"/>
  <c r="AB4" i="35" s="1"/>
  <c r="AC4" i="35" s="1"/>
  <c r="AD4" i="35" s="1"/>
  <c r="AE4" i="35" s="1"/>
  <c r="AF4" i="35" s="1"/>
  <c r="AG4" i="35" s="1"/>
  <c r="AH4" i="35" s="1"/>
  <c r="AI4" i="35" s="1"/>
  <c r="AJ4" i="35" s="1"/>
  <c r="AK4" i="35" s="1"/>
  <c r="AL4" i="35" s="1"/>
  <c r="J4" i="51"/>
  <c r="I50" i="35"/>
  <c r="N105" i="30"/>
  <c r="M93" i="30"/>
  <c r="N89" i="30"/>
  <c r="S55" i="34"/>
  <c r="Y55" i="34"/>
  <c r="M45" i="34"/>
  <c r="M48" i="34" s="1"/>
  <c r="M8" i="35"/>
  <c r="BG31" i="30"/>
  <c r="BF173" i="30"/>
  <c r="AG14" i="34"/>
  <c r="AG66" i="34"/>
  <c r="AU172" i="30"/>
  <c r="AV19" i="30"/>
  <c r="AV79" i="30"/>
  <c r="AU177" i="30"/>
  <c r="AK79" i="30"/>
  <c r="AJ177" i="30"/>
  <c r="Z31" i="30"/>
  <c r="Z173" i="30" s="1"/>
  <c r="Y173" i="30"/>
  <c r="AJ175" i="30"/>
  <c r="AK55" i="30"/>
  <c r="AU173" i="30"/>
  <c r="AV31" i="30"/>
  <c r="AK19" i="30"/>
  <c r="AJ172" i="30"/>
  <c r="Z79" i="30"/>
  <c r="Z177" i="30" s="1"/>
  <c r="Y177" i="30"/>
  <c r="AV43" i="30"/>
  <c r="AU174" i="30"/>
  <c r="Y7" i="30"/>
  <c r="X171" i="30"/>
  <c r="X179" i="30" s="1"/>
  <c r="Y172" i="30"/>
  <c r="Z19" i="30"/>
  <c r="Z172" i="30" s="1"/>
  <c r="Y175" i="30"/>
  <c r="Z55" i="30"/>
  <c r="Z175" i="30" s="1"/>
  <c r="AJ176" i="30"/>
  <c r="AK67" i="30"/>
  <c r="BG43" i="30"/>
  <c r="BF174" i="30"/>
  <c r="AR14" i="34"/>
  <c r="AR66" i="34"/>
  <c r="BF176" i="30"/>
  <c r="BG67" i="30"/>
  <c r="BF177" i="30"/>
  <c r="BG79" i="30"/>
  <c r="BE171" i="30"/>
  <c r="BE179" i="30" s="1"/>
  <c r="BF7" i="30"/>
  <c r="Y176" i="30"/>
  <c r="Z67" i="30"/>
  <c r="Z176" i="30" s="1"/>
  <c r="AU7" i="30"/>
  <c r="AT171" i="30"/>
  <c r="AT179" i="30" s="1"/>
  <c r="AJ7" i="30"/>
  <c r="AI171" i="30"/>
  <c r="AI179" i="30" s="1"/>
  <c r="AK31" i="30"/>
  <c r="AJ173" i="30"/>
  <c r="BC66" i="34"/>
  <c r="BC14" i="34"/>
  <c r="AU176" i="30"/>
  <c r="AV67" i="30"/>
  <c r="Y174" i="30"/>
  <c r="Z43" i="30"/>
  <c r="Z174" i="30" s="1"/>
  <c r="V14" i="34"/>
  <c r="V66" i="34"/>
  <c r="BF172" i="30"/>
  <c r="BG19" i="30"/>
  <c r="AK43" i="30"/>
  <c r="AJ174" i="30"/>
  <c r="AV55" i="30"/>
  <c r="AU175" i="30"/>
  <c r="BF175" i="30"/>
  <c r="BG55" i="30"/>
  <c r="I38" i="34"/>
  <c r="I7" i="35"/>
  <c r="Q114" i="34"/>
  <c r="Q117" i="34" s="1"/>
  <c r="Q15" i="35"/>
  <c r="N112" i="30"/>
  <c r="N27" i="30"/>
  <c r="N51" i="30" s="1"/>
  <c r="N203" i="30"/>
  <c r="O113" i="34"/>
  <c r="O106" i="34"/>
  <c r="O84" i="34"/>
  <c r="P87" i="30" s="1"/>
  <c r="O76" i="34"/>
  <c r="P3" i="30"/>
  <c r="O44" i="34"/>
  <c r="O70" i="34"/>
  <c r="O37" i="34"/>
  <c r="O9" i="34"/>
  <c r="O91" i="34"/>
  <c r="X5" i="59" s="1"/>
  <c r="O62" i="34"/>
  <c r="O30" i="34"/>
  <c r="O98" i="34"/>
  <c r="O75" i="30"/>
  <c r="O15" i="30"/>
  <c r="O192" i="30"/>
  <c r="O137" i="30"/>
  <c r="O214" i="30"/>
  <c r="O126" i="30"/>
  <c r="O170" i="30"/>
  <c r="O159" i="30"/>
  <c r="O181" i="30"/>
  <c r="O148" i="30"/>
  <c r="P2" i="34"/>
  <c r="Q57" i="35"/>
  <c r="Q27" i="35"/>
  <c r="R1" i="35"/>
  <c r="J120" i="30"/>
  <c r="J145" i="30" s="1"/>
  <c r="J146" i="30" s="1"/>
  <c r="I12" i="34" s="1"/>
  <c r="J41" i="35" s="1"/>
  <c r="J100" i="30"/>
  <c r="I109" i="30"/>
  <c r="J115" i="30"/>
  <c r="J167" i="30" s="1"/>
  <c r="J114" i="30"/>
  <c r="J222" i="30" s="1"/>
  <c r="Q95" i="30"/>
  <c r="I123" i="30"/>
  <c r="J113" i="30"/>
  <c r="I134" i="30"/>
  <c r="H96" i="34"/>
  <c r="G73" i="34"/>
  <c r="K53" i="34" l="1"/>
  <c r="K58" i="34" s="1"/>
  <c r="K21" i="34"/>
  <c r="K108" i="34"/>
  <c r="L30" i="35" s="1"/>
  <c r="L90" i="30"/>
  <c r="L91" i="30" s="1"/>
  <c r="K60" i="34"/>
  <c r="K64" i="34"/>
  <c r="K57" i="34"/>
  <c r="G77" i="34"/>
  <c r="G80" i="34" s="1"/>
  <c r="AM4" i="35"/>
  <c r="AN4" i="35" s="1"/>
  <c r="AO4" i="35" s="1"/>
  <c r="AP4" i="35" s="1"/>
  <c r="AQ4" i="35" s="1"/>
  <c r="AR4" i="35" s="1"/>
  <c r="AS4" i="35" s="1"/>
  <c r="AT4" i="35" s="1"/>
  <c r="AU4" i="35" s="1"/>
  <c r="AV4" i="35" s="1"/>
  <c r="AW4" i="35" s="1"/>
  <c r="AX4" i="35" s="1"/>
  <c r="K4" i="51"/>
  <c r="J50" i="35"/>
  <c r="L50" i="34"/>
  <c r="L102" i="34" s="1"/>
  <c r="M33" i="35" s="1"/>
  <c r="B89" i="30"/>
  <c r="O105" i="30"/>
  <c r="O66" i="35" s="1"/>
  <c r="O89" i="30"/>
  <c r="N93" i="30"/>
  <c r="B93" i="30" s="1"/>
  <c r="N66" i="35"/>
  <c r="B105" i="30"/>
  <c r="Z55" i="34"/>
  <c r="N45" i="34"/>
  <c r="N48" i="34" s="1"/>
  <c r="O45" i="34" s="1"/>
  <c r="O48" i="34" s="1"/>
  <c r="P45" i="34" s="1"/>
  <c r="N8" i="35"/>
  <c r="I8" i="51" s="1"/>
  <c r="AV176" i="30"/>
  <c r="AW67" i="30"/>
  <c r="BG7" i="30"/>
  <c r="BF171" i="30"/>
  <c r="BF179" i="30" s="1"/>
  <c r="W66" i="34"/>
  <c r="W14" i="34"/>
  <c r="AV173" i="30"/>
  <c r="AW31" i="30"/>
  <c r="AL31" i="30"/>
  <c r="AL173" i="30" s="1"/>
  <c r="AK173" i="30"/>
  <c r="AV7" i="30"/>
  <c r="AU171" i="30"/>
  <c r="AU179" i="30" s="1"/>
  <c r="Y171" i="30"/>
  <c r="Y179" i="30" s="1"/>
  <c r="Z7" i="30"/>
  <c r="Z171" i="30" s="1"/>
  <c r="Z179" i="30" s="1"/>
  <c r="BH19" i="30"/>
  <c r="BG172" i="30"/>
  <c r="AH66" i="34"/>
  <c r="AH14" i="34"/>
  <c r="BH79" i="30"/>
  <c r="BG177" i="30"/>
  <c r="AK176" i="30"/>
  <c r="AL67" i="30"/>
  <c r="AL176" i="30" s="1"/>
  <c r="AK175" i="30"/>
  <c r="AL55" i="30"/>
  <c r="AL175" i="30" s="1"/>
  <c r="AV172" i="30"/>
  <c r="AW19" i="30"/>
  <c r="BG175" i="30"/>
  <c r="BH55" i="30"/>
  <c r="AS14" i="34"/>
  <c r="AS66" i="34"/>
  <c r="BH67" i="30"/>
  <c r="BG176" i="30"/>
  <c r="AL43" i="30"/>
  <c r="AL174" i="30" s="1"/>
  <c r="AK174" i="30"/>
  <c r="BD14" i="34"/>
  <c r="BD66" i="34"/>
  <c r="BH43" i="30"/>
  <c r="BG174" i="30"/>
  <c r="AV177" i="30"/>
  <c r="AW79" i="30"/>
  <c r="AV175" i="30"/>
  <c r="AW55" i="30"/>
  <c r="AJ171" i="30"/>
  <c r="AJ179" i="30" s="1"/>
  <c r="AK7" i="30"/>
  <c r="AV174" i="30"/>
  <c r="AW43" i="30"/>
  <c r="AK172" i="30"/>
  <c r="AL19" i="30"/>
  <c r="AL172" i="30" s="1"/>
  <c r="AK177" i="30"/>
  <c r="AL79" i="30"/>
  <c r="AL177" i="30" s="1"/>
  <c r="BG173" i="30"/>
  <c r="BH31" i="30"/>
  <c r="J67" i="35"/>
  <c r="R114" i="34"/>
  <c r="R117" i="34" s="1"/>
  <c r="R15" i="35"/>
  <c r="J122" i="30"/>
  <c r="J123" i="30" s="1"/>
  <c r="Q2" i="34"/>
  <c r="R27" i="35"/>
  <c r="S1" i="35"/>
  <c r="R57" i="35"/>
  <c r="O112" i="30"/>
  <c r="O27" i="30"/>
  <c r="O203" i="30"/>
  <c r="P106" i="34"/>
  <c r="Q3" i="30"/>
  <c r="P113" i="34"/>
  <c r="P98" i="34"/>
  <c r="P91" i="34"/>
  <c r="Y5" i="59" s="1"/>
  <c r="P84" i="34"/>
  <c r="Q87" i="30" s="1"/>
  <c r="P76" i="34"/>
  <c r="P44" i="34"/>
  <c r="P37" i="34"/>
  <c r="P70" i="34"/>
  <c r="P9" i="34"/>
  <c r="P62" i="34"/>
  <c r="P30" i="34"/>
  <c r="P170" i="30"/>
  <c r="P126" i="30"/>
  <c r="P214" i="30"/>
  <c r="P137" i="30"/>
  <c r="P75" i="30"/>
  <c r="P192" i="30"/>
  <c r="P15" i="30"/>
  <c r="P148" i="30"/>
  <c r="P159" i="30"/>
  <c r="P181" i="30"/>
  <c r="R95" i="30"/>
  <c r="K99" i="30"/>
  <c r="J106" i="30"/>
  <c r="K98" i="30"/>
  <c r="J101" i="30"/>
  <c r="K94" i="30" s="1"/>
  <c r="K96" i="30" s="1"/>
  <c r="I17" i="35"/>
  <c r="I92" i="34"/>
  <c r="G75" i="34"/>
  <c r="G111" i="34"/>
  <c r="G78" i="34" l="1"/>
  <c r="H31" i="35" s="1"/>
  <c r="H43" i="35"/>
  <c r="G79" i="34"/>
  <c r="O47" i="35"/>
  <c r="AY4" i="35"/>
  <c r="AZ4" i="35" s="1"/>
  <c r="BA4" i="35" s="1"/>
  <c r="BB4" i="35" s="1"/>
  <c r="BC4" i="35" s="1"/>
  <c r="BD4" i="35" s="1"/>
  <c r="BE4" i="35" s="1"/>
  <c r="BF4" i="35" s="1"/>
  <c r="BG4" i="35" s="1"/>
  <c r="BH4" i="35" s="1"/>
  <c r="BI4" i="35" s="1"/>
  <c r="BJ4" i="35" s="1"/>
  <c r="M4" i="51" s="1"/>
  <c r="L4" i="51"/>
  <c r="N47" i="35"/>
  <c r="M90" i="30"/>
  <c r="M91" i="30" s="1"/>
  <c r="L60" i="34"/>
  <c r="L53" i="34"/>
  <c r="L58" i="34" s="1"/>
  <c r="L21" i="34"/>
  <c r="L108" i="34"/>
  <c r="M30" i="35" s="1"/>
  <c r="L64" i="34"/>
  <c r="L57" i="34"/>
  <c r="P105" i="30"/>
  <c r="P66" i="35" s="1"/>
  <c r="P47" i="35" s="1"/>
  <c r="O93" i="30"/>
  <c r="P89" i="30"/>
  <c r="AA55" i="34"/>
  <c r="O8" i="35"/>
  <c r="BH173" i="30"/>
  <c r="BI31" i="30"/>
  <c r="AL7" i="30"/>
  <c r="AL171" i="30" s="1"/>
  <c r="AL179" i="30" s="1"/>
  <c r="AK171" i="30"/>
  <c r="AK179" i="30" s="1"/>
  <c r="AX79" i="30"/>
  <c r="AX177" i="30" s="1"/>
  <c r="AW177" i="30"/>
  <c r="BH175" i="30"/>
  <c r="BI55" i="30"/>
  <c r="AT66" i="34"/>
  <c r="AT14" i="34"/>
  <c r="AW173" i="30"/>
  <c r="AX31" i="30"/>
  <c r="AX173" i="30" s="1"/>
  <c r="BE66" i="34"/>
  <c r="BE14" i="34"/>
  <c r="AI66" i="34"/>
  <c r="AI14" i="34"/>
  <c r="BH176" i="30"/>
  <c r="BI67" i="30"/>
  <c r="BH177" i="30"/>
  <c r="BI79" i="30"/>
  <c r="BI19" i="30"/>
  <c r="BH172" i="30"/>
  <c r="AW7" i="30"/>
  <c r="AV171" i="30"/>
  <c r="AV179" i="30" s="1"/>
  <c r="BH7" i="30"/>
  <c r="BG171" i="30"/>
  <c r="BG179" i="30" s="1"/>
  <c r="AW174" i="30"/>
  <c r="AX43" i="30"/>
  <c r="AX174" i="30" s="1"/>
  <c r="AW175" i="30"/>
  <c r="AX55" i="30"/>
  <c r="AX175" i="30" s="1"/>
  <c r="AX19" i="30"/>
  <c r="AX172" i="30" s="1"/>
  <c r="AW172" i="30"/>
  <c r="Y14" i="34"/>
  <c r="Y66" i="34"/>
  <c r="AW176" i="30"/>
  <c r="AX67" i="30"/>
  <c r="AX176" i="30" s="1"/>
  <c r="BH174" i="30"/>
  <c r="BI43" i="30"/>
  <c r="X14" i="34"/>
  <c r="X66" i="34"/>
  <c r="P8" i="35"/>
  <c r="I42" i="34"/>
  <c r="K113" i="30"/>
  <c r="J134" i="30"/>
  <c r="S114" i="34"/>
  <c r="S117" i="34" s="1"/>
  <c r="S15" i="35"/>
  <c r="K100" i="30"/>
  <c r="K101" i="30" s="1"/>
  <c r="L94" i="30" s="1"/>
  <c r="L96" i="30" s="1"/>
  <c r="L120" i="30" s="1"/>
  <c r="L145" i="30" s="1"/>
  <c r="L146" i="30" s="1"/>
  <c r="K12" i="34" s="1"/>
  <c r="L41" i="35" s="1"/>
  <c r="L50" i="35" s="1"/>
  <c r="Q214" i="30"/>
  <c r="Q159" i="30"/>
  <c r="Q15" i="30"/>
  <c r="Q170" i="30"/>
  <c r="Q137" i="30"/>
  <c r="Q148" i="30"/>
  <c r="Q126" i="30"/>
  <c r="Q75" i="30"/>
  <c r="Q181" i="30"/>
  <c r="Q192" i="30"/>
  <c r="Q106" i="34"/>
  <c r="R3" i="30"/>
  <c r="Q113" i="34"/>
  <c r="Q76" i="34"/>
  <c r="Q98" i="34"/>
  <c r="Q91" i="34"/>
  <c r="Z5" i="59" s="1"/>
  <c r="Q84" i="34"/>
  <c r="R87" i="30" s="1"/>
  <c r="Q62" i="34"/>
  <c r="Q37" i="34"/>
  <c r="Q30" i="34"/>
  <c r="Q70" i="34"/>
  <c r="Q9" i="34"/>
  <c r="Q44" i="34"/>
  <c r="P203" i="30"/>
  <c r="P112" i="30"/>
  <c r="P27" i="30"/>
  <c r="R2" i="34"/>
  <c r="S27" i="35"/>
  <c r="T1" i="35"/>
  <c r="S57" i="35"/>
  <c r="O39" i="30"/>
  <c r="O63" i="30" s="1"/>
  <c r="O51" i="30"/>
  <c r="S95" i="30"/>
  <c r="J109" i="30"/>
  <c r="K114" i="30"/>
  <c r="K222" i="30" s="1"/>
  <c r="K120" i="30"/>
  <c r="K145" i="30" s="1"/>
  <c r="K146" i="30" s="1"/>
  <c r="J12" i="34" s="1"/>
  <c r="K41" i="35" s="1"/>
  <c r="K115" i="30"/>
  <c r="K167" i="30" s="1"/>
  <c r="H71" i="34"/>
  <c r="H12" i="35"/>
  <c r="H107" i="34"/>
  <c r="H110" i="34" s="1"/>
  <c r="H19" i="35"/>
  <c r="H72" i="34" l="1"/>
  <c r="H74" i="34"/>
  <c r="G81" i="34"/>
  <c r="K50" i="35"/>
  <c r="M50" i="34"/>
  <c r="M102" i="34" s="1"/>
  <c r="N33" i="35" s="1"/>
  <c r="I33" i="51" s="1"/>
  <c r="P93" i="30"/>
  <c r="Q89" i="30"/>
  <c r="Q105" i="30"/>
  <c r="Q66" i="35" s="1"/>
  <c r="Q47" i="35" s="1"/>
  <c r="AB55" i="34"/>
  <c r="P48" i="34"/>
  <c r="AU14" i="34"/>
  <c r="AU66" i="34"/>
  <c r="BJ79" i="30"/>
  <c r="BJ177" i="30" s="1"/>
  <c r="BI177" i="30"/>
  <c r="AJ66" i="34"/>
  <c r="AJ14" i="34"/>
  <c r="AW171" i="30"/>
  <c r="AW179" i="30" s="1"/>
  <c r="AX7" i="30"/>
  <c r="AX171" i="30" s="1"/>
  <c r="AX179" i="30" s="1"/>
  <c r="AK14" i="34"/>
  <c r="AK66" i="34"/>
  <c r="BI174" i="30"/>
  <c r="BJ43" i="30"/>
  <c r="BJ174" i="30" s="1"/>
  <c r="BF66" i="34"/>
  <c r="BF14" i="34"/>
  <c r="BI176" i="30"/>
  <c r="BJ67" i="30"/>
  <c r="BJ176" i="30" s="1"/>
  <c r="BI173" i="30"/>
  <c r="BJ31" i="30"/>
  <c r="BJ173" i="30" s="1"/>
  <c r="BI175" i="30"/>
  <c r="BJ55" i="30"/>
  <c r="BJ175" i="30" s="1"/>
  <c r="BH171" i="30"/>
  <c r="BH179" i="30" s="1"/>
  <c r="BI7" i="30"/>
  <c r="BJ19" i="30"/>
  <c r="BJ172" i="30" s="1"/>
  <c r="BI172" i="30"/>
  <c r="K106" i="30"/>
  <c r="K109" i="30" s="1"/>
  <c r="L98" i="30"/>
  <c r="L114" i="30" s="1"/>
  <c r="L222" i="30" s="1"/>
  <c r="L99" i="30"/>
  <c r="L115" i="30" s="1"/>
  <c r="L167" i="30" s="1"/>
  <c r="J7" i="35"/>
  <c r="J38" i="34"/>
  <c r="T114" i="34"/>
  <c r="T117" i="34" s="1"/>
  <c r="T15" i="35"/>
  <c r="K122" i="30"/>
  <c r="K123" i="30" s="1"/>
  <c r="P39" i="30"/>
  <c r="P63" i="30" s="1"/>
  <c r="P51" i="30"/>
  <c r="Q203" i="30"/>
  <c r="Q27" i="30"/>
  <c r="Q112" i="30"/>
  <c r="S3" i="30"/>
  <c r="R113" i="34"/>
  <c r="R98" i="34"/>
  <c r="R91" i="34"/>
  <c r="AA5" i="59" s="1"/>
  <c r="R106" i="34"/>
  <c r="R70" i="34"/>
  <c r="R62" i="34"/>
  <c r="R84" i="34"/>
  <c r="S87" i="30" s="1"/>
  <c r="R76" i="34"/>
  <c r="R44" i="34"/>
  <c r="R9" i="34"/>
  <c r="R37" i="34"/>
  <c r="R30" i="34"/>
  <c r="S2" i="34"/>
  <c r="T57" i="35"/>
  <c r="U1" i="35"/>
  <c r="T27" i="35"/>
  <c r="R137" i="30"/>
  <c r="R75" i="30"/>
  <c r="R192" i="30"/>
  <c r="R148" i="30"/>
  <c r="R159" i="30"/>
  <c r="R15" i="30"/>
  <c r="R170" i="30"/>
  <c r="R214" i="30"/>
  <c r="R126" i="30"/>
  <c r="R181" i="30"/>
  <c r="I96" i="34"/>
  <c r="J92" i="34" s="1"/>
  <c r="H73" i="34"/>
  <c r="H77" i="34" l="1"/>
  <c r="H80" i="34" s="1"/>
  <c r="H13" i="35"/>
  <c r="M64" i="34"/>
  <c r="M108" i="34"/>
  <c r="N30" i="35" s="1"/>
  <c r="I30" i="51" s="1"/>
  <c r="M53" i="34"/>
  <c r="M58" i="34" s="1"/>
  <c r="M57" i="34"/>
  <c r="M21" i="34"/>
  <c r="N90" i="30"/>
  <c r="M60" i="34"/>
  <c r="R105" i="30"/>
  <c r="R66" i="35" s="1"/>
  <c r="R47" i="35" s="1"/>
  <c r="R89" i="30"/>
  <c r="Q93" i="30"/>
  <c r="AC55" i="34"/>
  <c r="Q45" i="34"/>
  <c r="Q48" i="34" s="1"/>
  <c r="Q8" i="35"/>
  <c r="AW14" i="34"/>
  <c r="AW66" i="34"/>
  <c r="AV14" i="34"/>
  <c r="AV66" i="34"/>
  <c r="BI171" i="30"/>
  <c r="BI179" i="30" s="1"/>
  <c r="BJ7" i="30"/>
  <c r="BJ171" i="30" s="1"/>
  <c r="BJ179" i="30" s="1"/>
  <c r="BG14" i="34"/>
  <c r="BG66" i="34"/>
  <c r="L100" i="30"/>
  <c r="L106" i="30" s="1"/>
  <c r="L109" i="30" s="1"/>
  <c r="K67" i="35"/>
  <c r="U114" i="34"/>
  <c r="U117" i="34" s="1"/>
  <c r="U15" i="35"/>
  <c r="K134" i="30"/>
  <c r="L113" i="30"/>
  <c r="L122" i="30" s="1"/>
  <c r="T2" i="34"/>
  <c r="U57" i="35"/>
  <c r="U27" i="35"/>
  <c r="V1" i="35"/>
  <c r="S75" i="30"/>
  <c r="S148" i="30"/>
  <c r="S192" i="30"/>
  <c r="S159" i="30"/>
  <c r="S15" i="30"/>
  <c r="S170" i="30"/>
  <c r="S126" i="30"/>
  <c r="S137" i="30"/>
  <c r="S214" i="30"/>
  <c r="S181" i="30"/>
  <c r="R112" i="30"/>
  <c r="R27" i="30"/>
  <c r="R203" i="30"/>
  <c r="S113" i="34"/>
  <c r="S106" i="34"/>
  <c r="S84" i="34"/>
  <c r="T87" i="30" s="1"/>
  <c r="T3" i="30"/>
  <c r="S76" i="34"/>
  <c r="S91" i="34"/>
  <c r="AB5" i="59" s="1"/>
  <c r="S44" i="34"/>
  <c r="S9" i="34"/>
  <c r="S98" i="34"/>
  <c r="S70" i="34"/>
  <c r="S37" i="34"/>
  <c r="S30" i="34"/>
  <c r="S62" i="34"/>
  <c r="Q51" i="30"/>
  <c r="Q39" i="30"/>
  <c r="Q63" i="30" s="1"/>
  <c r="T95" i="30"/>
  <c r="U95" i="30"/>
  <c r="J17" i="35"/>
  <c r="J96" i="34"/>
  <c r="K92" i="34" s="1"/>
  <c r="H75" i="34"/>
  <c r="H78" i="34" l="1"/>
  <c r="I31" i="35" s="1"/>
  <c r="I43" i="35"/>
  <c r="H79" i="34"/>
  <c r="B90" i="30"/>
  <c r="B91" i="30" s="1"/>
  <c r="N91" i="30"/>
  <c r="N50" i="34"/>
  <c r="N102" i="34" s="1"/>
  <c r="O33" i="35" s="1"/>
  <c r="R93" i="30"/>
  <c r="S105" i="30"/>
  <c r="S66" i="35" s="1"/>
  <c r="S47" i="35" s="1"/>
  <c r="S89" i="30"/>
  <c r="AD55" i="34"/>
  <c r="R45" i="34"/>
  <c r="R48" i="34" s="1"/>
  <c r="R8" i="35"/>
  <c r="BI14" i="34"/>
  <c r="BI66" i="34"/>
  <c r="BH66" i="34"/>
  <c r="BH14" i="34"/>
  <c r="J42" i="34"/>
  <c r="M98" i="30"/>
  <c r="M114" i="30" s="1"/>
  <c r="M222" i="30" s="1"/>
  <c r="M99" i="30"/>
  <c r="M115" i="30" s="1"/>
  <c r="M167" i="30" s="1"/>
  <c r="L101" i="30"/>
  <c r="M94" i="30" s="1"/>
  <c r="M96" i="30" s="1"/>
  <c r="M120" i="30" s="1"/>
  <c r="M145" i="30" s="1"/>
  <c r="M146" i="30" s="1"/>
  <c r="L12" i="34" s="1"/>
  <c r="M41" i="35" s="1"/>
  <c r="V15" i="35"/>
  <c r="V114" i="34"/>
  <c r="V117" i="34" s="1"/>
  <c r="V57" i="35"/>
  <c r="V27" i="35"/>
  <c r="W1" i="35"/>
  <c r="U2" i="34"/>
  <c r="T15" i="30"/>
  <c r="T192" i="30"/>
  <c r="T126" i="30"/>
  <c r="T181" i="30"/>
  <c r="T170" i="30"/>
  <c r="T75" i="30"/>
  <c r="T214" i="30"/>
  <c r="T148" i="30"/>
  <c r="T137" i="30"/>
  <c r="T159" i="30"/>
  <c r="R51" i="30"/>
  <c r="R39" i="30"/>
  <c r="R63" i="30" s="1"/>
  <c r="S112" i="30"/>
  <c r="S203" i="30"/>
  <c r="S27" i="30"/>
  <c r="T106" i="34"/>
  <c r="U3" i="30"/>
  <c r="T113" i="34"/>
  <c r="T98" i="34"/>
  <c r="T91" i="34"/>
  <c r="AC5" i="59" s="1"/>
  <c r="T44" i="34"/>
  <c r="T37" i="34"/>
  <c r="T84" i="34"/>
  <c r="U87" i="30" s="1"/>
  <c r="T9" i="34"/>
  <c r="T76" i="34"/>
  <c r="T70" i="34"/>
  <c r="T30" i="34"/>
  <c r="T62" i="34"/>
  <c r="L134" i="30"/>
  <c r="M113" i="30"/>
  <c r="L123" i="30"/>
  <c r="V95" i="30"/>
  <c r="K17" i="35"/>
  <c r="I71" i="34"/>
  <c r="I12" i="35"/>
  <c r="I72" i="34" l="1"/>
  <c r="I74" i="34"/>
  <c r="H81" i="34"/>
  <c r="I13" i="35" s="1"/>
  <c r="M50" i="35"/>
  <c r="N64" i="34"/>
  <c r="N57" i="34"/>
  <c r="N108" i="34"/>
  <c r="O30" i="35" s="1"/>
  <c r="O90" i="30"/>
  <c r="O91" i="30" s="1"/>
  <c r="N60" i="34"/>
  <c r="N21" i="34"/>
  <c r="N53" i="34"/>
  <c r="N58" i="34" s="1"/>
  <c r="T105" i="30"/>
  <c r="T66" i="35" s="1"/>
  <c r="T47" i="35" s="1"/>
  <c r="S93" i="30"/>
  <c r="T89" i="30"/>
  <c r="AE55" i="34"/>
  <c r="S8" i="35"/>
  <c r="S45" i="34"/>
  <c r="S48" i="34" s="1"/>
  <c r="M100" i="30"/>
  <c r="M101" i="30" s="1"/>
  <c r="N94" i="30" s="1"/>
  <c r="N96" i="30" s="1"/>
  <c r="K7" i="35"/>
  <c r="K38" i="34"/>
  <c r="W114" i="34"/>
  <c r="W117" i="34" s="1"/>
  <c r="W15" i="35"/>
  <c r="S39" i="30"/>
  <c r="S63" i="30" s="1"/>
  <c r="S51" i="30"/>
  <c r="V2" i="34"/>
  <c r="W27" i="35"/>
  <c r="X1" i="35"/>
  <c r="W57" i="35"/>
  <c r="U106" i="34"/>
  <c r="V3" i="30"/>
  <c r="U113" i="34"/>
  <c r="U76" i="34"/>
  <c r="U98" i="34"/>
  <c r="U91" i="34"/>
  <c r="AD5" i="59" s="1"/>
  <c r="U84" i="34"/>
  <c r="V87" i="30" s="1"/>
  <c r="U70" i="34"/>
  <c r="U44" i="34"/>
  <c r="U30" i="34"/>
  <c r="U62" i="34"/>
  <c r="U37" i="34"/>
  <c r="U9" i="34"/>
  <c r="U181" i="30"/>
  <c r="U148" i="30"/>
  <c r="U126" i="30"/>
  <c r="U15" i="30"/>
  <c r="U75" i="30"/>
  <c r="U214" i="30"/>
  <c r="U170" i="30"/>
  <c r="U137" i="30"/>
  <c r="U192" i="30"/>
  <c r="U159" i="30"/>
  <c r="T27" i="30"/>
  <c r="T112" i="30"/>
  <c r="T203" i="30"/>
  <c r="W95" i="30"/>
  <c r="M122" i="30"/>
  <c r="I73" i="34"/>
  <c r="K96" i="34"/>
  <c r="I77" i="34" l="1"/>
  <c r="O50" i="34"/>
  <c r="O102" i="34" s="1"/>
  <c r="P33" i="35" s="1"/>
  <c r="U105" i="30"/>
  <c r="U66" i="35" s="1"/>
  <c r="U47" i="35" s="1"/>
  <c r="T93" i="30"/>
  <c r="U89" i="30"/>
  <c r="AG55" i="34"/>
  <c r="N99" i="30"/>
  <c r="N115" i="30" s="1"/>
  <c r="N167" i="30" s="1"/>
  <c r="T8" i="35"/>
  <c r="T45" i="34"/>
  <c r="T48" i="34" s="1"/>
  <c r="M106" i="30"/>
  <c r="M109" i="30" s="1"/>
  <c r="N98" i="30"/>
  <c r="L67" i="35"/>
  <c r="X114" i="34"/>
  <c r="X117" i="34" s="1"/>
  <c r="X15" i="35"/>
  <c r="T39" i="30"/>
  <c r="T63" i="30" s="1"/>
  <c r="T51" i="30"/>
  <c r="W3" i="30"/>
  <c r="V113" i="34"/>
  <c r="V98" i="34"/>
  <c r="V91" i="34"/>
  <c r="AE5" i="59" s="1"/>
  <c r="V106" i="34"/>
  <c r="V70" i="34"/>
  <c r="V62" i="34"/>
  <c r="V76" i="34"/>
  <c r="V37" i="34"/>
  <c r="V9" i="34"/>
  <c r="V44" i="34"/>
  <c r="V30" i="34"/>
  <c r="V84" i="34"/>
  <c r="W87" i="30" s="1"/>
  <c r="U203" i="30"/>
  <c r="U112" i="30"/>
  <c r="U27" i="30"/>
  <c r="V75" i="30"/>
  <c r="V192" i="30"/>
  <c r="V214" i="30"/>
  <c r="V159" i="30"/>
  <c r="V148" i="30"/>
  <c r="V126" i="30"/>
  <c r="V15" i="30"/>
  <c r="V137" i="30"/>
  <c r="V181" i="30"/>
  <c r="V170" i="30"/>
  <c r="W2" i="34"/>
  <c r="X57" i="35"/>
  <c r="Y1" i="35"/>
  <c r="X27" i="35"/>
  <c r="N120" i="30"/>
  <c r="N145" i="30" s="1"/>
  <c r="N146" i="30" s="1"/>
  <c r="M12" i="34" s="1"/>
  <c r="N41" i="35" s="1"/>
  <c r="I41" i="51" s="1"/>
  <c r="B96" i="30"/>
  <c r="X95" i="30"/>
  <c r="M123" i="30"/>
  <c r="M134" i="30"/>
  <c r="N113" i="30"/>
  <c r="I75" i="34"/>
  <c r="L92" i="34"/>
  <c r="L17" i="35"/>
  <c r="I78" i="34" l="1"/>
  <c r="J31" i="35" s="1"/>
  <c r="I80" i="34"/>
  <c r="I79" i="34"/>
  <c r="J43" i="35"/>
  <c r="N50" i="35"/>
  <c r="O21" i="34"/>
  <c r="P90" i="30"/>
  <c r="P91" i="30" s="1"/>
  <c r="O64" i="34"/>
  <c r="O53" i="34"/>
  <c r="O58" i="34" s="1"/>
  <c r="O57" i="34"/>
  <c r="O60" i="34"/>
  <c r="O108" i="34"/>
  <c r="P30" i="35" s="1"/>
  <c r="V89" i="30"/>
  <c r="U93" i="30"/>
  <c r="V105" i="30"/>
  <c r="V66" i="35" s="1"/>
  <c r="AH55" i="34"/>
  <c r="B99" i="30"/>
  <c r="N100" i="30"/>
  <c r="O98" i="30" s="1"/>
  <c r="U45" i="34"/>
  <c r="U48" i="34" s="1"/>
  <c r="U8" i="35"/>
  <c r="N114" i="30"/>
  <c r="N222" i="30" s="1"/>
  <c r="K42" i="34"/>
  <c r="B98" i="30"/>
  <c r="Y15" i="35"/>
  <c r="Y114" i="34"/>
  <c r="Y117" i="34" s="1"/>
  <c r="W113" i="34"/>
  <c r="W106" i="34"/>
  <c r="W84" i="34"/>
  <c r="X87" i="30" s="1"/>
  <c r="X3" i="30"/>
  <c r="W76" i="34"/>
  <c r="W91" i="34"/>
  <c r="AF5" i="59" s="1"/>
  <c r="W62" i="34"/>
  <c r="W98" i="34"/>
  <c r="W9" i="34"/>
  <c r="W44" i="34"/>
  <c r="W30" i="34"/>
  <c r="W70" i="34"/>
  <c r="W37" i="34"/>
  <c r="U39" i="30"/>
  <c r="U63" i="30" s="1"/>
  <c r="U51" i="30"/>
  <c r="W15" i="30"/>
  <c r="W75" i="30"/>
  <c r="W181" i="30"/>
  <c r="W126" i="30"/>
  <c r="W192" i="30"/>
  <c r="W148" i="30"/>
  <c r="W214" i="30"/>
  <c r="W170" i="30"/>
  <c r="W159" i="30"/>
  <c r="W137" i="30"/>
  <c r="V27" i="30"/>
  <c r="V112" i="30"/>
  <c r="V203" i="30"/>
  <c r="X2" i="34"/>
  <c r="Y57" i="35"/>
  <c r="Y27" i="35"/>
  <c r="Z1" i="35"/>
  <c r="Y95" i="30"/>
  <c r="J71" i="34"/>
  <c r="J12" i="35"/>
  <c r="J72" i="34" l="1"/>
  <c r="J74" i="34"/>
  <c r="I81" i="34"/>
  <c r="J77" i="34" s="1"/>
  <c r="J80" i="34" s="1"/>
  <c r="P50" i="34"/>
  <c r="P102" i="34" s="1"/>
  <c r="Q33" i="35" s="1"/>
  <c r="W89" i="30"/>
  <c r="V93" i="30"/>
  <c r="W105" i="30"/>
  <c r="W66" i="35" s="1"/>
  <c r="W47" i="35" s="1"/>
  <c r="V47" i="35"/>
  <c r="O99" i="30"/>
  <c r="O115" i="30" s="1"/>
  <c r="O167" i="30" s="1"/>
  <c r="N106" i="30"/>
  <c r="N109" i="30" s="1"/>
  <c r="AI55" i="34"/>
  <c r="B100" i="30"/>
  <c r="B101" i="30" s="1"/>
  <c r="N101" i="30"/>
  <c r="O94" i="30" s="1"/>
  <c r="O96" i="30" s="1"/>
  <c r="O120" i="30" s="1"/>
  <c r="O145" i="30" s="1"/>
  <c r="O146" i="30" s="1"/>
  <c r="N12" i="34" s="1"/>
  <c r="O41" i="35" s="1"/>
  <c r="N122" i="30"/>
  <c r="N123" i="30" s="1"/>
  <c r="V8" i="35"/>
  <c r="V45" i="34"/>
  <c r="V48" i="34" s="1"/>
  <c r="Z52" i="35"/>
  <c r="J52" i="51" s="1"/>
  <c r="L7" i="35"/>
  <c r="L38" i="34"/>
  <c r="Z114" i="34"/>
  <c r="Z117" i="34" s="1"/>
  <c r="Z15" i="35"/>
  <c r="J15" i="51" s="1"/>
  <c r="V51" i="30"/>
  <c r="V39" i="30"/>
  <c r="V63" i="30" s="1"/>
  <c r="X126" i="30"/>
  <c r="X214" i="30"/>
  <c r="X137" i="30"/>
  <c r="X192" i="30"/>
  <c r="X148" i="30"/>
  <c r="X75" i="30"/>
  <c r="X159" i="30"/>
  <c r="X181" i="30"/>
  <c r="X170" i="30"/>
  <c r="X15" i="30"/>
  <c r="X106" i="34"/>
  <c r="Y3" i="30"/>
  <c r="X113" i="34"/>
  <c r="X98" i="34"/>
  <c r="X91" i="34"/>
  <c r="AG5" i="59" s="1"/>
  <c r="X84" i="34"/>
  <c r="Y87" i="30" s="1"/>
  <c r="X76" i="34"/>
  <c r="X44" i="34"/>
  <c r="X37" i="34"/>
  <c r="X9" i="34"/>
  <c r="X30" i="34"/>
  <c r="X70" i="34"/>
  <c r="X62" i="34"/>
  <c r="Z57" i="35"/>
  <c r="Y2" i="34"/>
  <c r="Z27" i="35"/>
  <c r="AA1" i="35"/>
  <c r="W203" i="30"/>
  <c r="W112" i="30"/>
  <c r="W27" i="30"/>
  <c r="O114" i="30"/>
  <c r="O222" i="30" s="1"/>
  <c r="J73" i="34"/>
  <c r="L96" i="34"/>
  <c r="M92" i="34" s="1"/>
  <c r="J78" i="34" l="1"/>
  <c r="K31" i="35" s="1"/>
  <c r="J13" i="35"/>
  <c r="K43" i="35"/>
  <c r="J79" i="34"/>
  <c r="O50" i="35"/>
  <c r="P21" i="34"/>
  <c r="P60" i="34"/>
  <c r="P53" i="34"/>
  <c r="P58" i="34" s="1"/>
  <c r="Q90" i="30"/>
  <c r="Q91" i="30" s="1"/>
  <c r="P64" i="34"/>
  <c r="P108" i="34"/>
  <c r="Q30" i="35" s="1"/>
  <c r="P57" i="34"/>
  <c r="B106" i="30"/>
  <c r="W93" i="30"/>
  <c r="X89" i="30"/>
  <c r="X105" i="30"/>
  <c r="X66" i="35" s="1"/>
  <c r="X47" i="35" s="1"/>
  <c r="O100" i="30"/>
  <c r="O106" i="30" s="1"/>
  <c r="AJ55" i="34"/>
  <c r="N134" i="30"/>
  <c r="O113" i="30"/>
  <c r="O122" i="30" s="1"/>
  <c r="P113" i="30" s="1"/>
  <c r="W8" i="35"/>
  <c r="W45" i="34"/>
  <c r="W48" i="34" s="1"/>
  <c r="M67" i="35"/>
  <c r="AA114" i="34"/>
  <c r="AA117" i="34" s="1"/>
  <c r="AA15" i="35"/>
  <c r="Y106" i="34"/>
  <c r="Z3" i="30"/>
  <c r="Y113" i="34"/>
  <c r="Y76" i="34"/>
  <c r="Y70" i="34"/>
  <c r="Y98" i="34"/>
  <c r="Y91" i="34"/>
  <c r="AH5" i="59" s="1"/>
  <c r="Y84" i="34"/>
  <c r="Z87" i="30" s="1"/>
  <c r="Y30" i="34"/>
  <c r="Y44" i="34"/>
  <c r="Y62" i="34"/>
  <c r="Y37" i="34"/>
  <c r="Y9" i="34"/>
  <c r="X27" i="30"/>
  <c r="X203" i="30"/>
  <c r="X112" i="30"/>
  <c r="Z2" i="34"/>
  <c r="AA27" i="35"/>
  <c r="AB1" i="35"/>
  <c r="AA57" i="35"/>
  <c r="Y170" i="30"/>
  <c r="Y126" i="30"/>
  <c r="Y181" i="30"/>
  <c r="Y75" i="30"/>
  <c r="Y192" i="30"/>
  <c r="Y159" i="30"/>
  <c r="Y214" i="30"/>
  <c r="Y148" i="30"/>
  <c r="Y15" i="30"/>
  <c r="Y137" i="30"/>
  <c r="W51" i="30"/>
  <c r="W39" i="30"/>
  <c r="W63" i="30" s="1"/>
  <c r="Z95" i="30"/>
  <c r="C88" i="30"/>
  <c r="J75" i="34"/>
  <c r="M17" i="35"/>
  <c r="J81" i="34" l="1"/>
  <c r="K77" i="34" s="1"/>
  <c r="K80" i="34" s="1"/>
  <c r="Q50" i="34"/>
  <c r="Q102" i="34" s="1"/>
  <c r="R33" i="35" s="1"/>
  <c r="Y89" i="30"/>
  <c r="X93" i="30"/>
  <c r="Y105" i="30"/>
  <c r="Y66" i="35" s="1"/>
  <c r="Y47" i="35" s="1"/>
  <c r="O101" i="30"/>
  <c r="P94" i="30" s="1"/>
  <c r="P96" i="30" s="1"/>
  <c r="P120" i="30" s="1"/>
  <c r="P145" i="30" s="1"/>
  <c r="P146" i="30" s="1"/>
  <c r="O12" i="34" s="1"/>
  <c r="P41" i="35" s="1"/>
  <c r="P99" i="30"/>
  <c r="P115" i="30" s="1"/>
  <c r="P167" i="30" s="1"/>
  <c r="P98" i="30"/>
  <c r="P114" i="30" s="1"/>
  <c r="P222" i="30" s="1"/>
  <c r="AK55" i="34"/>
  <c r="X45" i="34"/>
  <c r="X48" i="34" s="1"/>
  <c r="X8" i="35"/>
  <c r="L42" i="34"/>
  <c r="O123" i="30"/>
  <c r="AB15" i="35"/>
  <c r="AB114" i="34"/>
  <c r="AB117" i="34" s="1"/>
  <c r="O134" i="30"/>
  <c r="X51" i="30"/>
  <c r="X39" i="30"/>
  <c r="X63" i="30" s="1"/>
  <c r="Y203" i="30"/>
  <c r="Y112" i="30"/>
  <c r="Y27" i="30"/>
  <c r="AA3" i="30"/>
  <c r="Z113" i="34"/>
  <c r="Z106" i="34"/>
  <c r="Z98" i="34"/>
  <c r="Z91" i="34"/>
  <c r="AI5" i="59" s="1"/>
  <c r="Z62" i="34"/>
  <c r="Z44" i="34"/>
  <c r="Z70" i="34"/>
  <c r="Z37" i="34"/>
  <c r="Z84" i="34"/>
  <c r="AA87" i="30" s="1"/>
  <c r="Z9" i="34"/>
  <c r="Z76" i="34"/>
  <c r="Z30" i="34"/>
  <c r="Z181" i="30"/>
  <c r="Z75" i="30"/>
  <c r="Z170" i="30"/>
  <c r="Z15" i="30"/>
  <c r="Z214" i="30"/>
  <c r="Z126" i="30"/>
  <c r="Z137" i="30"/>
  <c r="Z192" i="30"/>
  <c r="Z159" i="30"/>
  <c r="Z148" i="30"/>
  <c r="AA2" i="34"/>
  <c r="AB57" i="35"/>
  <c r="AB27" i="35"/>
  <c r="AC1" i="35"/>
  <c r="AB95" i="30"/>
  <c r="O109" i="30"/>
  <c r="AA95" i="30"/>
  <c r="C95" i="30"/>
  <c r="K71" i="34"/>
  <c r="K12" i="35"/>
  <c r="M96" i="34"/>
  <c r="K78" i="34" l="1"/>
  <c r="K72" i="34"/>
  <c r="K74" i="34"/>
  <c r="K13" i="35"/>
  <c r="P50" i="35"/>
  <c r="L43" i="35"/>
  <c r="K79" i="34"/>
  <c r="Q53" i="34"/>
  <c r="Q64" i="34"/>
  <c r="R90" i="30"/>
  <c r="R91" i="30" s="1"/>
  <c r="Q57" i="34"/>
  <c r="Q108" i="34"/>
  <c r="R30" i="35" s="1"/>
  <c r="Q60" i="34"/>
  <c r="Q21" i="34"/>
  <c r="Y93" i="30"/>
  <c r="Z105" i="30"/>
  <c r="Z89" i="30"/>
  <c r="P100" i="30"/>
  <c r="Q98" i="30" s="1"/>
  <c r="AL55" i="34"/>
  <c r="Y45" i="34"/>
  <c r="Y48" i="34" s="1"/>
  <c r="Y8" i="35"/>
  <c r="M7" i="35"/>
  <c r="M38" i="34"/>
  <c r="AC114" i="34"/>
  <c r="AC117" i="34" s="1"/>
  <c r="AC15" i="35"/>
  <c r="Z112" i="30"/>
  <c r="Z203" i="30"/>
  <c r="Z27" i="30"/>
  <c r="AA113" i="34"/>
  <c r="AA106" i="34"/>
  <c r="AB3" i="30"/>
  <c r="AA84" i="34"/>
  <c r="AB87" i="30" s="1"/>
  <c r="AA76" i="34"/>
  <c r="AA70" i="34"/>
  <c r="AA98" i="34"/>
  <c r="AA91" i="34"/>
  <c r="AJ5" i="59" s="1"/>
  <c r="AA37" i="34"/>
  <c r="AA62" i="34"/>
  <c r="AA9" i="34"/>
  <c r="AA30" i="34"/>
  <c r="AA44" i="34"/>
  <c r="AA159" i="30"/>
  <c r="AA126" i="30"/>
  <c r="AA181" i="30"/>
  <c r="AA75" i="30"/>
  <c r="AA170" i="30"/>
  <c r="AA192" i="30"/>
  <c r="AA137" i="30"/>
  <c r="AA214" i="30"/>
  <c r="AA148" i="30"/>
  <c r="AA15" i="30"/>
  <c r="AB2" i="34"/>
  <c r="AC57" i="35"/>
  <c r="AC27" i="35"/>
  <c r="AD1" i="35"/>
  <c r="Y51" i="30"/>
  <c r="Y39" i="30"/>
  <c r="Y63" i="30" s="1"/>
  <c r="P122" i="30"/>
  <c r="O110" i="30"/>
  <c r="K73" i="34"/>
  <c r="N92" i="34"/>
  <c r="N17" i="35"/>
  <c r="I17" i="51" s="1"/>
  <c r="L31" i="35" l="1"/>
  <c r="K81" i="34"/>
  <c r="L77" i="34" s="1"/>
  <c r="L80" i="34" s="1"/>
  <c r="R50" i="34"/>
  <c r="R108" i="34" s="1"/>
  <c r="S30" i="35" s="1"/>
  <c r="Q58" i="34"/>
  <c r="Z66" i="35"/>
  <c r="C105" i="30"/>
  <c r="AA105" i="30"/>
  <c r="AA66" i="35" s="1"/>
  <c r="AA89" i="30"/>
  <c r="Z93" i="30"/>
  <c r="C93" i="30" s="1"/>
  <c r="C89" i="30"/>
  <c r="P106" i="30"/>
  <c r="P109" i="30" s="1"/>
  <c r="P110" i="30" s="1"/>
  <c r="P101" i="30"/>
  <c r="Q94" i="30" s="1"/>
  <c r="Q96" i="30" s="1"/>
  <c r="Q120" i="30" s="1"/>
  <c r="Q145" i="30" s="1"/>
  <c r="Q146" i="30" s="1"/>
  <c r="P12" i="34" s="1"/>
  <c r="Q41" i="35" s="1"/>
  <c r="Q99" i="30"/>
  <c r="Q115" i="30" s="1"/>
  <c r="Q167" i="30" s="1"/>
  <c r="AM55" i="34"/>
  <c r="Z45" i="34"/>
  <c r="Z8" i="35"/>
  <c r="J8" i="51" s="1"/>
  <c r="N67" i="35"/>
  <c r="I66" i="51" s="1"/>
  <c r="AD114" i="34"/>
  <c r="AD117" i="34" s="1"/>
  <c r="AD15" i="35"/>
  <c r="AB106" i="34"/>
  <c r="AC3" i="30"/>
  <c r="AB98" i="34"/>
  <c r="AB91" i="34"/>
  <c r="AK5" i="59" s="1"/>
  <c r="AB70" i="34"/>
  <c r="AB44" i="34"/>
  <c r="AB37" i="34"/>
  <c r="AB113" i="34"/>
  <c r="AB62" i="34"/>
  <c r="AB9" i="34"/>
  <c r="AB84" i="34"/>
  <c r="AC87" i="30" s="1"/>
  <c r="AB30" i="34"/>
  <c r="AB76" i="34"/>
  <c r="AD57" i="35"/>
  <c r="AC2" i="34"/>
  <c r="AD27" i="35"/>
  <c r="AE1" i="35"/>
  <c r="AA27" i="30"/>
  <c r="AA203" i="30"/>
  <c r="AA112" i="30"/>
  <c r="Z51" i="30"/>
  <c r="Z39" i="30"/>
  <c r="Z63" i="30" s="1"/>
  <c r="AB214" i="30"/>
  <c r="AB170" i="30"/>
  <c r="AB75" i="30"/>
  <c r="AB192" i="30"/>
  <c r="AB159" i="30"/>
  <c r="AB126" i="30"/>
  <c r="AB148" i="30"/>
  <c r="AB15" i="30"/>
  <c r="AB181" i="30"/>
  <c r="AB137" i="30"/>
  <c r="Q114" i="30"/>
  <c r="Q222" i="30" s="1"/>
  <c r="AC95" i="30"/>
  <c r="AD95" i="30"/>
  <c r="P134" i="30"/>
  <c r="P123" i="30"/>
  <c r="Q113" i="30"/>
  <c r="K75" i="34"/>
  <c r="L78" i="34" l="1"/>
  <c r="L13" i="35"/>
  <c r="L79" i="34"/>
  <c r="L81" i="34" s="1"/>
  <c r="Q50" i="35"/>
  <c r="R57" i="34"/>
  <c r="AA47" i="35"/>
  <c r="Z47" i="35"/>
  <c r="J47" i="51" s="1"/>
  <c r="J65" i="51"/>
  <c r="S90" i="30"/>
  <c r="S91" i="30" s="1"/>
  <c r="R53" i="34"/>
  <c r="S50" i="34" s="1"/>
  <c r="S57" i="34" s="1"/>
  <c r="R64" i="34"/>
  <c r="R21" i="34"/>
  <c r="R102" i="34"/>
  <c r="S33" i="35" s="1"/>
  <c r="R60" i="34"/>
  <c r="AB105" i="30"/>
  <c r="AB66" i="35" s="1"/>
  <c r="AB47" i="35" s="1"/>
  <c r="AB89" i="30"/>
  <c r="AA93" i="30"/>
  <c r="Q100" i="30"/>
  <c r="Q106" i="30" s="1"/>
  <c r="AN55" i="34"/>
  <c r="Z48" i="34"/>
  <c r="M42" i="34"/>
  <c r="AE114" i="34"/>
  <c r="AE117" i="34" s="1"/>
  <c r="AE15" i="35"/>
  <c r="AC106" i="34"/>
  <c r="AD3" i="30"/>
  <c r="AC113" i="34"/>
  <c r="AC76" i="34"/>
  <c r="AC70" i="34"/>
  <c r="AC98" i="34"/>
  <c r="AC91" i="34"/>
  <c r="AL5" i="59" s="1"/>
  <c r="AC84" i="34"/>
  <c r="AD87" i="30" s="1"/>
  <c r="AC30" i="34"/>
  <c r="AC44" i="34"/>
  <c r="AC62" i="34"/>
  <c r="AC9" i="34"/>
  <c r="AC37" i="34"/>
  <c r="AB27" i="30"/>
  <c r="AB203" i="30"/>
  <c r="AB112" i="30"/>
  <c r="AA51" i="30"/>
  <c r="AA39" i="30"/>
  <c r="AA63" i="30" s="1"/>
  <c r="AD2" i="34"/>
  <c r="AE27" i="35"/>
  <c r="AF1" i="35"/>
  <c r="AE57" i="35"/>
  <c r="AC137" i="30"/>
  <c r="AC214" i="30"/>
  <c r="AC126" i="30"/>
  <c r="AC75" i="30"/>
  <c r="AC170" i="30"/>
  <c r="AC192" i="30"/>
  <c r="AC15" i="30"/>
  <c r="AC159" i="30"/>
  <c r="AC181" i="30"/>
  <c r="AC148" i="30"/>
  <c r="Q122" i="30"/>
  <c r="AE95" i="30"/>
  <c r="L71" i="34"/>
  <c r="L12" i="35"/>
  <c r="N96" i="34"/>
  <c r="O17" i="35" s="1"/>
  <c r="L72" i="34" l="1"/>
  <c r="L74" i="34"/>
  <c r="M31" i="35"/>
  <c r="M13" i="35"/>
  <c r="M77" i="34"/>
  <c r="M80" i="34" s="1"/>
  <c r="R58" i="34"/>
  <c r="S60" i="34"/>
  <c r="T90" i="30"/>
  <c r="T91" i="30" s="1"/>
  <c r="S64" i="34"/>
  <c r="S21" i="34"/>
  <c r="S102" i="34"/>
  <c r="T33" i="35" s="1"/>
  <c r="S53" i="34"/>
  <c r="S58" i="34" s="1"/>
  <c r="S108" i="34"/>
  <c r="T30" i="35" s="1"/>
  <c r="AC89" i="30"/>
  <c r="AC105" i="30"/>
  <c r="AC66" i="35" s="1"/>
  <c r="AC47" i="35" s="1"/>
  <c r="AB93" i="30"/>
  <c r="R99" i="30"/>
  <c r="R115" i="30" s="1"/>
  <c r="R167" i="30" s="1"/>
  <c r="R98" i="30"/>
  <c r="R114" i="30" s="1"/>
  <c r="R222" i="30" s="1"/>
  <c r="Q101" i="30"/>
  <c r="R94" i="30" s="1"/>
  <c r="R96" i="30" s="1"/>
  <c r="AO55" i="34"/>
  <c r="AA45" i="34"/>
  <c r="AA48" i="34" s="1"/>
  <c r="AA8" i="35"/>
  <c r="N7" i="35"/>
  <c r="I7" i="51" s="1"/>
  <c r="N38" i="34"/>
  <c r="AF15" i="35"/>
  <c r="AF114" i="34"/>
  <c r="AF117" i="34" s="1"/>
  <c r="AE3" i="30"/>
  <c r="AD98" i="34"/>
  <c r="AD113" i="34"/>
  <c r="AD91" i="34"/>
  <c r="AM5" i="59" s="1"/>
  <c r="AD62" i="34"/>
  <c r="AD84" i="34"/>
  <c r="AE87" i="30" s="1"/>
  <c r="AD70" i="34"/>
  <c r="AD106" i="34"/>
  <c r="AD76" i="34"/>
  <c r="AD44" i="34"/>
  <c r="AD37" i="34"/>
  <c r="AD9" i="34"/>
  <c r="AD30" i="34"/>
  <c r="AB39" i="30"/>
  <c r="AB63" i="30" s="1"/>
  <c r="AB51" i="30"/>
  <c r="AC27" i="30"/>
  <c r="AC112" i="30"/>
  <c r="AC203" i="30"/>
  <c r="AE2" i="34"/>
  <c r="AF57" i="35"/>
  <c r="AF27" i="35"/>
  <c r="AG1" i="35"/>
  <c r="AD192" i="30"/>
  <c r="AD75" i="30"/>
  <c r="AD181" i="30"/>
  <c r="AD148" i="30"/>
  <c r="AD126" i="30"/>
  <c r="AD170" i="30"/>
  <c r="AD214" i="30"/>
  <c r="AD159" i="30"/>
  <c r="AD137" i="30"/>
  <c r="AD15" i="30"/>
  <c r="Q123" i="30"/>
  <c r="R113" i="30"/>
  <c r="Q134" i="30"/>
  <c r="AF95" i="30"/>
  <c r="Q109" i="30"/>
  <c r="M43" i="35"/>
  <c r="L73" i="34"/>
  <c r="O92" i="34"/>
  <c r="M78" i="34" l="1"/>
  <c r="M79" i="34"/>
  <c r="T50" i="34"/>
  <c r="T108" i="34" s="1"/>
  <c r="U30" i="35" s="1"/>
  <c r="AD89" i="30"/>
  <c r="AC93" i="30"/>
  <c r="AD105" i="30"/>
  <c r="AD66" i="35" s="1"/>
  <c r="AD47" i="35" s="1"/>
  <c r="R100" i="30"/>
  <c r="R106" i="30" s="1"/>
  <c r="R120" i="30"/>
  <c r="R145" i="30" s="1"/>
  <c r="R146" i="30" s="1"/>
  <c r="Q12" i="34" s="1"/>
  <c r="R41" i="35" s="1"/>
  <c r="AP55" i="34"/>
  <c r="AB8" i="35"/>
  <c r="AB45" i="34"/>
  <c r="O67" i="35"/>
  <c r="AG114" i="34"/>
  <c r="AG117" i="34" s="1"/>
  <c r="AG15" i="35"/>
  <c r="AF2" i="34"/>
  <c r="AG57" i="35"/>
  <c r="AG27" i="35"/>
  <c r="AH1" i="35"/>
  <c r="AE113" i="34"/>
  <c r="AE106" i="34"/>
  <c r="AE98" i="34"/>
  <c r="AE84" i="34"/>
  <c r="AF87" i="30" s="1"/>
  <c r="AE76" i="34"/>
  <c r="AE70" i="34"/>
  <c r="AF3" i="30"/>
  <c r="AE44" i="34"/>
  <c r="AE37" i="34"/>
  <c r="AE9" i="34"/>
  <c r="AE62" i="34"/>
  <c r="AE30" i="34"/>
  <c r="AE91" i="34"/>
  <c r="AN5" i="59" s="1"/>
  <c r="AD27" i="30"/>
  <c r="AD112" i="30"/>
  <c r="AD203" i="30"/>
  <c r="AC51" i="30"/>
  <c r="AC39" i="30"/>
  <c r="AC63" i="30" s="1"/>
  <c r="AE75" i="30"/>
  <c r="AE15" i="30"/>
  <c r="AE214" i="30"/>
  <c r="AE159" i="30"/>
  <c r="AE170" i="30"/>
  <c r="AE148" i="30"/>
  <c r="AE137" i="30"/>
  <c r="AE192" i="30"/>
  <c r="AE126" i="30"/>
  <c r="AE181" i="30"/>
  <c r="AG95" i="30"/>
  <c r="Q110" i="30"/>
  <c r="L75" i="34"/>
  <c r="O96" i="34"/>
  <c r="R50" i="35" l="1"/>
  <c r="M81" i="34"/>
  <c r="T64" i="34"/>
  <c r="U90" i="30"/>
  <c r="U91" i="30" s="1"/>
  <c r="T21" i="34"/>
  <c r="T57" i="34"/>
  <c r="T53" i="34"/>
  <c r="T58" i="34" s="1"/>
  <c r="T102" i="34"/>
  <c r="U33" i="35" s="1"/>
  <c r="T60" i="34"/>
  <c r="AE105" i="30"/>
  <c r="AE66" i="35" s="1"/>
  <c r="AE47" i="35" s="1"/>
  <c r="AE89" i="30"/>
  <c r="AD93" i="30"/>
  <c r="R101" i="30"/>
  <c r="S94" i="30" s="1"/>
  <c r="S96" i="30" s="1"/>
  <c r="S120" i="30" s="1"/>
  <c r="S145" i="30" s="1"/>
  <c r="S146" i="30" s="1"/>
  <c r="R12" i="34" s="1"/>
  <c r="S41" i="35" s="1"/>
  <c r="S50" i="35" s="1"/>
  <c r="S99" i="30"/>
  <c r="S115" i="30" s="1"/>
  <c r="S167" i="30" s="1"/>
  <c r="R122" i="30"/>
  <c r="R123" i="30" s="1"/>
  <c r="S98" i="30"/>
  <c r="S114" i="30" s="1"/>
  <c r="S222" i="30" s="1"/>
  <c r="AQ55" i="34"/>
  <c r="N42" i="34"/>
  <c r="AH15" i="35"/>
  <c r="AH114" i="34"/>
  <c r="AH117" i="34" s="1"/>
  <c r="AH57" i="35"/>
  <c r="AH27" i="35"/>
  <c r="AI1" i="35"/>
  <c r="AG2" i="34"/>
  <c r="AF170" i="30"/>
  <c r="AF126" i="30"/>
  <c r="AF214" i="30"/>
  <c r="AF137" i="30"/>
  <c r="AF75" i="30"/>
  <c r="AF148" i="30"/>
  <c r="AF192" i="30"/>
  <c r="AF181" i="30"/>
  <c r="AF159" i="30"/>
  <c r="AF15" i="30"/>
  <c r="AE27" i="30"/>
  <c r="AE112" i="30"/>
  <c r="AE203" i="30"/>
  <c r="AD51" i="30"/>
  <c r="AD39" i="30"/>
  <c r="AD63" i="30" s="1"/>
  <c r="AF106" i="34"/>
  <c r="AG3" i="30"/>
  <c r="AF98" i="34"/>
  <c r="AF113" i="34"/>
  <c r="AF91" i="34"/>
  <c r="AO5" i="59" s="1"/>
  <c r="AF84" i="34"/>
  <c r="AG87" i="30" s="1"/>
  <c r="AF76" i="34"/>
  <c r="AF44" i="34"/>
  <c r="AF37" i="34"/>
  <c r="AF9" i="34"/>
  <c r="AF62" i="34"/>
  <c r="AF30" i="34"/>
  <c r="AF70" i="34"/>
  <c r="AH95" i="30"/>
  <c r="R109" i="30"/>
  <c r="M71" i="34"/>
  <c r="M12" i="35"/>
  <c r="P92" i="34"/>
  <c r="P17" i="35"/>
  <c r="M72" i="34" l="1"/>
  <c r="M74" i="34"/>
  <c r="N43" i="35" s="1"/>
  <c r="I43" i="51" s="1"/>
  <c r="N31" i="35"/>
  <c r="I31" i="51" s="1"/>
  <c r="N13" i="35"/>
  <c r="I13" i="51" s="1"/>
  <c r="N77" i="34"/>
  <c r="N80" i="34" s="1"/>
  <c r="U50" i="34"/>
  <c r="U102" i="34" s="1"/>
  <c r="V33" i="35" s="1"/>
  <c r="S113" i="30"/>
  <c r="S122" i="30" s="1"/>
  <c r="AF89" i="30"/>
  <c r="AF105" i="30"/>
  <c r="AF66" i="35" s="1"/>
  <c r="AF47" i="35" s="1"/>
  <c r="AE93" i="30"/>
  <c r="S100" i="30"/>
  <c r="S106" i="30" s="1"/>
  <c r="R134" i="30"/>
  <c r="AS55" i="34"/>
  <c r="AB48" i="34"/>
  <c r="O7" i="35"/>
  <c r="O38" i="34"/>
  <c r="AI114" i="34"/>
  <c r="AI117" i="34" s="1"/>
  <c r="AI15" i="35"/>
  <c r="AE39" i="30"/>
  <c r="AE63" i="30" s="1"/>
  <c r="AE51" i="30"/>
  <c r="AG106" i="34"/>
  <c r="AH3" i="30"/>
  <c r="AG113" i="34"/>
  <c r="AG76" i="34"/>
  <c r="AG70" i="34"/>
  <c r="AG91" i="34"/>
  <c r="AP5" i="59" s="1"/>
  <c r="AG84" i="34"/>
  <c r="AH87" i="30" s="1"/>
  <c r="AG98" i="34"/>
  <c r="AG62" i="34"/>
  <c r="AG37" i="34"/>
  <c r="AG30" i="34"/>
  <c r="AG9" i="34"/>
  <c r="AG44" i="34"/>
  <c r="AF27" i="30"/>
  <c r="AF203" i="30"/>
  <c r="AF112" i="30"/>
  <c r="AH2" i="34"/>
  <c r="AI27" i="35"/>
  <c r="AJ1" i="35"/>
  <c r="AI57" i="35"/>
  <c r="AG181" i="30"/>
  <c r="AG137" i="30"/>
  <c r="AG15" i="30"/>
  <c r="AG214" i="30"/>
  <c r="AG148" i="30"/>
  <c r="AG75" i="30"/>
  <c r="AG159" i="30"/>
  <c r="AG192" i="30"/>
  <c r="AG126" i="30"/>
  <c r="AG170" i="30"/>
  <c r="AI95" i="30"/>
  <c r="R110" i="30"/>
  <c r="M73" i="34"/>
  <c r="U60" i="34" l="1"/>
  <c r="U57" i="34"/>
  <c r="U108" i="34"/>
  <c r="V30" i="35" s="1"/>
  <c r="U53" i="34"/>
  <c r="U58" i="34" s="1"/>
  <c r="N78" i="34"/>
  <c r="N79" i="34"/>
  <c r="U21" i="34"/>
  <c r="U64" i="34"/>
  <c r="V90" i="30"/>
  <c r="V91" i="30" s="1"/>
  <c r="AF93" i="30"/>
  <c r="AG89" i="30"/>
  <c r="AG105" i="30"/>
  <c r="AG66" i="35" s="1"/>
  <c r="T98" i="30"/>
  <c r="S101" i="30"/>
  <c r="T94" i="30" s="1"/>
  <c r="T96" i="30" s="1"/>
  <c r="T120" i="30" s="1"/>
  <c r="T145" i="30" s="1"/>
  <c r="T146" i="30" s="1"/>
  <c r="S12" i="34" s="1"/>
  <c r="T41" i="35" s="1"/>
  <c r="T50" i="35" s="1"/>
  <c r="T99" i="30"/>
  <c r="T115" i="30" s="1"/>
  <c r="T167" i="30" s="1"/>
  <c r="AT55" i="34"/>
  <c r="AC45" i="34"/>
  <c r="AC48" i="34" s="1"/>
  <c r="AC8" i="35"/>
  <c r="P67" i="35"/>
  <c r="AJ114" i="34"/>
  <c r="AJ117" i="34" s="1"/>
  <c r="AJ15" i="35"/>
  <c r="AG203" i="30"/>
  <c r="AG112" i="30"/>
  <c r="AG27" i="30"/>
  <c r="AI3" i="30"/>
  <c r="AH98" i="34"/>
  <c r="AH113" i="34"/>
  <c r="AH91" i="34"/>
  <c r="AQ5" i="59" s="1"/>
  <c r="AH106" i="34"/>
  <c r="AH62" i="34"/>
  <c r="AH76" i="34"/>
  <c r="AH70" i="34"/>
  <c r="AH44" i="34"/>
  <c r="AH9" i="34"/>
  <c r="AH84" i="34"/>
  <c r="AI87" i="30" s="1"/>
  <c r="AH37" i="34"/>
  <c r="AH30" i="34"/>
  <c r="AH75" i="30"/>
  <c r="AH137" i="30"/>
  <c r="AH192" i="30"/>
  <c r="AH148" i="30"/>
  <c r="AH181" i="30"/>
  <c r="AH15" i="30"/>
  <c r="AH159" i="30"/>
  <c r="AH126" i="30"/>
  <c r="AH214" i="30"/>
  <c r="AH170" i="30"/>
  <c r="AI2" i="34"/>
  <c r="AJ57" i="35"/>
  <c r="AK1" i="35"/>
  <c r="AJ27" i="35"/>
  <c r="AF51" i="30"/>
  <c r="AF39" i="30"/>
  <c r="AF63" i="30" s="1"/>
  <c r="AJ95" i="30"/>
  <c r="S134" i="30"/>
  <c r="S123" i="30"/>
  <c r="T113" i="30"/>
  <c r="S109" i="30"/>
  <c r="S110" i="30" s="1"/>
  <c r="M75" i="34"/>
  <c r="V50" i="34" l="1"/>
  <c r="V102" i="34" s="1"/>
  <c r="W33" i="35" s="1"/>
  <c r="N81" i="34"/>
  <c r="AG47" i="35"/>
  <c r="V108" i="34"/>
  <c r="W30" i="35" s="1"/>
  <c r="V57" i="34"/>
  <c r="AG93" i="30"/>
  <c r="AH105" i="30"/>
  <c r="AH66" i="35" s="1"/>
  <c r="AH89" i="30"/>
  <c r="T100" i="30"/>
  <c r="T106" i="30" s="1"/>
  <c r="T109" i="30" s="1"/>
  <c r="T110" i="30" s="1"/>
  <c r="T114" i="30"/>
  <c r="T222" i="30" s="1"/>
  <c r="AU55" i="34"/>
  <c r="O42" i="34"/>
  <c r="AD8" i="35"/>
  <c r="AD45" i="34"/>
  <c r="AD48" i="34" s="1"/>
  <c r="N71" i="34"/>
  <c r="AK114" i="34"/>
  <c r="AK117" i="34" s="1"/>
  <c r="AK15" i="35"/>
  <c r="AI113" i="34"/>
  <c r="AI106" i="34"/>
  <c r="AI84" i="34"/>
  <c r="AJ87" i="30" s="1"/>
  <c r="AJ3" i="30"/>
  <c r="AI98" i="34"/>
  <c r="AI76" i="34"/>
  <c r="AI70" i="34"/>
  <c r="AI44" i="34"/>
  <c r="AI9" i="34"/>
  <c r="AI91" i="34"/>
  <c r="AR5" i="59" s="1"/>
  <c r="AI37" i="34"/>
  <c r="AI30" i="34"/>
  <c r="AI62" i="34"/>
  <c r="AI75" i="30"/>
  <c r="AI214" i="30"/>
  <c r="AI137" i="30"/>
  <c r="AI192" i="30"/>
  <c r="AI126" i="30"/>
  <c r="AI15" i="30"/>
  <c r="AI170" i="30"/>
  <c r="AI181" i="30"/>
  <c r="AI148" i="30"/>
  <c r="AI159" i="30"/>
  <c r="AH112" i="30"/>
  <c r="AH27" i="30"/>
  <c r="AH203" i="30"/>
  <c r="AG39" i="30"/>
  <c r="AG63" i="30" s="1"/>
  <c r="AG51" i="30"/>
  <c r="AJ2" i="34"/>
  <c r="AK57" i="35"/>
  <c r="AK27" i="35"/>
  <c r="AL1" i="35"/>
  <c r="AK95" i="30"/>
  <c r="N12" i="35"/>
  <c r="I12" i="51" s="1"/>
  <c r="I84" i="51" s="1"/>
  <c r="W90" i="30" l="1"/>
  <c r="W91" i="30" s="1"/>
  <c r="V60" i="34"/>
  <c r="V64" i="34"/>
  <c r="V53" i="34"/>
  <c r="V58" i="34" s="1"/>
  <c r="V21" i="34"/>
  <c r="N72" i="34"/>
  <c r="N74" i="34"/>
  <c r="O43" i="35" s="1"/>
  <c r="O31" i="35"/>
  <c r="O77" i="34"/>
  <c r="O80" i="34" s="1"/>
  <c r="O13" i="35"/>
  <c r="AH47" i="35"/>
  <c r="T101" i="30"/>
  <c r="U94" i="30" s="1"/>
  <c r="U96" i="30" s="1"/>
  <c r="U120" i="30" s="1"/>
  <c r="U145" i="30" s="1"/>
  <c r="U146" i="30" s="1"/>
  <c r="T12" i="34" s="1"/>
  <c r="U41" i="35" s="1"/>
  <c r="U99" i="30"/>
  <c r="U115" i="30" s="1"/>
  <c r="U167" i="30" s="1"/>
  <c r="U98" i="30"/>
  <c r="U114" i="30" s="1"/>
  <c r="U222" i="30" s="1"/>
  <c r="AI105" i="30"/>
  <c r="AI66" i="35" s="1"/>
  <c r="AI47" i="35" s="1"/>
  <c r="AI89" i="30"/>
  <c r="AH93" i="30"/>
  <c r="T122" i="30"/>
  <c r="T134" i="30" s="1"/>
  <c r="N73" i="34"/>
  <c r="AV55" i="34"/>
  <c r="AE45" i="34"/>
  <c r="AE48" i="34" s="1"/>
  <c r="AE8" i="35"/>
  <c r="AL52" i="35"/>
  <c r="K52" i="51" s="1"/>
  <c r="P38" i="34"/>
  <c r="P7" i="35"/>
  <c r="AL15" i="35"/>
  <c r="K15" i="51" s="1"/>
  <c r="AL114" i="34"/>
  <c r="AL117" i="34" s="1"/>
  <c r="AI27" i="30"/>
  <c r="AI112" i="30"/>
  <c r="AI203" i="30"/>
  <c r="AJ15" i="30"/>
  <c r="AJ192" i="30"/>
  <c r="AJ170" i="30"/>
  <c r="AJ181" i="30"/>
  <c r="AJ126" i="30"/>
  <c r="AJ148" i="30"/>
  <c r="AJ137" i="30"/>
  <c r="AJ75" i="30"/>
  <c r="AJ159" i="30"/>
  <c r="AJ214" i="30"/>
  <c r="AJ106" i="34"/>
  <c r="AK3" i="30"/>
  <c r="AJ98" i="34"/>
  <c r="AJ113" i="34"/>
  <c r="AJ91" i="34"/>
  <c r="AS5" i="59" s="1"/>
  <c r="AJ70" i="34"/>
  <c r="AJ44" i="34"/>
  <c r="AJ37" i="34"/>
  <c r="AJ9" i="34"/>
  <c r="AJ30" i="34"/>
  <c r="AJ84" i="34"/>
  <c r="AK87" i="30" s="1"/>
  <c r="AJ62" i="34"/>
  <c r="AJ76" i="34"/>
  <c r="AL57" i="35"/>
  <c r="AL27" i="35"/>
  <c r="AM1" i="35"/>
  <c r="AK2" i="34"/>
  <c r="AH39" i="30"/>
  <c r="AH63" i="30" s="1"/>
  <c r="AH51" i="30"/>
  <c r="W50" i="34" l="1"/>
  <c r="W102" i="34" s="1"/>
  <c r="X33" i="35" s="1"/>
  <c r="O78" i="34"/>
  <c r="O79" i="34"/>
  <c r="O81" i="34" s="1"/>
  <c r="W108" i="34"/>
  <c r="X30" i="35" s="1"/>
  <c r="X90" i="30"/>
  <c r="X91" i="30" s="1"/>
  <c r="W53" i="34"/>
  <c r="W58" i="34" s="1"/>
  <c r="W21" i="34"/>
  <c r="W57" i="34"/>
  <c r="W60" i="34"/>
  <c r="W64" i="34"/>
  <c r="U100" i="30"/>
  <c r="V98" i="30" s="1"/>
  <c r="V114" i="30" s="1"/>
  <c r="V222" i="30" s="1"/>
  <c r="AI93" i="30"/>
  <c r="AJ89" i="30"/>
  <c r="AJ105" i="30"/>
  <c r="AJ66" i="35" s="1"/>
  <c r="AJ47" i="35" s="1"/>
  <c r="T123" i="30"/>
  <c r="U113" i="30"/>
  <c r="U122" i="30" s="1"/>
  <c r="AW55" i="34"/>
  <c r="N75" i="34"/>
  <c r="O71" i="34" s="1"/>
  <c r="AF45" i="34"/>
  <c r="AF48" i="34" s="1"/>
  <c r="AF8" i="35"/>
  <c r="Q67" i="35"/>
  <c r="AM15" i="35"/>
  <c r="AM114" i="34"/>
  <c r="AM117" i="34" s="1"/>
  <c r="AK106" i="34"/>
  <c r="AL3" i="30"/>
  <c r="AK98" i="34"/>
  <c r="AK113" i="34"/>
  <c r="AK76" i="34"/>
  <c r="AK70" i="34"/>
  <c r="AK91" i="34"/>
  <c r="AT5" i="59" s="1"/>
  <c r="AK84" i="34"/>
  <c r="AL87" i="30" s="1"/>
  <c r="AK44" i="34"/>
  <c r="AK30" i="34"/>
  <c r="AK62" i="34"/>
  <c r="AK37" i="34"/>
  <c r="AK9" i="34"/>
  <c r="AK159" i="30"/>
  <c r="AK192" i="30"/>
  <c r="AK181" i="30"/>
  <c r="AK137" i="30"/>
  <c r="AK126" i="30"/>
  <c r="AK15" i="30"/>
  <c r="AK214" i="30"/>
  <c r="AK148" i="30"/>
  <c r="AK170" i="30"/>
  <c r="AK75" i="30"/>
  <c r="AI39" i="30"/>
  <c r="AI63" i="30" s="1"/>
  <c r="AI51" i="30"/>
  <c r="AL2" i="34"/>
  <c r="AM27" i="35"/>
  <c r="AN1" i="35"/>
  <c r="AM57" i="35"/>
  <c r="AJ112" i="30"/>
  <c r="AJ203" i="30"/>
  <c r="AJ27" i="30"/>
  <c r="AL95" i="30"/>
  <c r="D88" i="30"/>
  <c r="O72" i="34" l="1"/>
  <c r="P31" i="35" s="1"/>
  <c r="O74" i="34"/>
  <c r="P77" i="34"/>
  <c r="P80" i="34" s="1"/>
  <c r="P13" i="35"/>
  <c r="X50" i="34"/>
  <c r="X102" i="34" s="1"/>
  <c r="Y33" i="35" s="1"/>
  <c r="U50" i="35"/>
  <c r="U123" i="30"/>
  <c r="U101" i="30"/>
  <c r="V94" i="30" s="1"/>
  <c r="V96" i="30" s="1"/>
  <c r="V120" i="30" s="1"/>
  <c r="V145" i="30" s="1"/>
  <c r="V146" i="30" s="1"/>
  <c r="U12" i="34" s="1"/>
  <c r="V41" i="35" s="1"/>
  <c r="V99" i="30"/>
  <c r="V115" i="30" s="1"/>
  <c r="V167" i="30" s="1"/>
  <c r="U106" i="30"/>
  <c r="U109" i="30" s="1"/>
  <c r="U110" i="30" s="1"/>
  <c r="V113" i="30"/>
  <c r="U134" i="30"/>
  <c r="AJ93" i="30"/>
  <c r="AK89" i="30"/>
  <c r="AK105" i="30"/>
  <c r="AK66" i="35" s="1"/>
  <c r="AK47" i="35" s="1"/>
  <c r="AX55" i="34"/>
  <c r="O12" i="35"/>
  <c r="P42" i="34"/>
  <c r="AG45" i="34"/>
  <c r="AG48" i="34" s="1"/>
  <c r="AG8" i="35"/>
  <c r="AN15" i="35"/>
  <c r="AN114" i="34"/>
  <c r="AN117" i="34" s="1"/>
  <c r="AM3" i="30"/>
  <c r="AL98" i="34"/>
  <c r="AL113" i="34"/>
  <c r="AL91" i="34"/>
  <c r="AU5" i="59" s="1"/>
  <c r="AL106" i="34"/>
  <c r="AL62" i="34"/>
  <c r="AL37" i="34"/>
  <c r="AL84" i="34"/>
  <c r="AM87" i="30" s="1"/>
  <c r="AL70" i="34"/>
  <c r="AL76" i="34"/>
  <c r="AL9" i="34"/>
  <c r="AL30" i="34"/>
  <c r="AL44" i="34"/>
  <c r="AL75" i="30"/>
  <c r="AL214" i="30"/>
  <c r="AL192" i="30"/>
  <c r="AL137" i="30"/>
  <c r="AL170" i="30"/>
  <c r="AL159" i="30"/>
  <c r="AL15" i="30"/>
  <c r="AL181" i="30"/>
  <c r="AL148" i="30"/>
  <c r="AL126" i="30"/>
  <c r="AJ51" i="30"/>
  <c r="AJ39" i="30"/>
  <c r="AJ63" i="30" s="1"/>
  <c r="AM2" i="34"/>
  <c r="AN57" i="35"/>
  <c r="AN27" i="35"/>
  <c r="AO1" i="35"/>
  <c r="AK27" i="30"/>
  <c r="AK112" i="30"/>
  <c r="AK203" i="30"/>
  <c r="AM95" i="30"/>
  <c r="AN95" i="30"/>
  <c r="D95" i="30"/>
  <c r="P43" i="35"/>
  <c r="O73" i="34"/>
  <c r="P78" i="34" l="1"/>
  <c r="X60" i="34"/>
  <c r="X57" i="34"/>
  <c r="X64" i="34"/>
  <c r="X53" i="34"/>
  <c r="X58" i="34" s="1"/>
  <c r="X21" i="34"/>
  <c r="Y90" i="30"/>
  <c r="Y91" i="30" s="1"/>
  <c r="X108" i="34"/>
  <c r="Y30" i="35" s="1"/>
  <c r="P79" i="34"/>
  <c r="V50" i="35"/>
  <c r="V100" i="30"/>
  <c r="W99" i="30" s="1"/>
  <c r="W115" i="30" s="1"/>
  <c r="W167" i="30" s="1"/>
  <c r="V122" i="30"/>
  <c r="W113" i="30" s="1"/>
  <c r="AL89" i="30"/>
  <c r="AK93" i="30"/>
  <c r="AL105" i="30"/>
  <c r="AL66" i="35" s="1"/>
  <c r="K65" i="51" s="1"/>
  <c r="AY55" i="34"/>
  <c r="AH8" i="35"/>
  <c r="AH45" i="34"/>
  <c r="AH48" i="34" s="1"/>
  <c r="Q38" i="34"/>
  <c r="Q7" i="35"/>
  <c r="AO114" i="34"/>
  <c r="AO117" i="34" s="1"/>
  <c r="AO15" i="35"/>
  <c r="AL112" i="30"/>
  <c r="AL27" i="30"/>
  <c r="AL203" i="30"/>
  <c r="AN2" i="34"/>
  <c r="AO57" i="35"/>
  <c r="AO27" i="35"/>
  <c r="AP1" i="35"/>
  <c r="AK39" i="30"/>
  <c r="AK63" i="30" s="1"/>
  <c r="AK51" i="30"/>
  <c r="AM113" i="34"/>
  <c r="AM106" i="34"/>
  <c r="AM84" i="34"/>
  <c r="AN87" i="30" s="1"/>
  <c r="AN3" i="30"/>
  <c r="AM98" i="34"/>
  <c r="AM76" i="34"/>
  <c r="AM70" i="34"/>
  <c r="AM91" i="34"/>
  <c r="AV5" i="59" s="1"/>
  <c r="AM62" i="34"/>
  <c r="AM9" i="34"/>
  <c r="AM44" i="34"/>
  <c r="AM30" i="34"/>
  <c r="AM37" i="34"/>
  <c r="AM75" i="30"/>
  <c r="AM15" i="30"/>
  <c r="AM192" i="30"/>
  <c r="AM137" i="30"/>
  <c r="AM159" i="30"/>
  <c r="AM148" i="30"/>
  <c r="AM170" i="30"/>
  <c r="AM214" i="30"/>
  <c r="AM126" i="30"/>
  <c r="AM181" i="30"/>
  <c r="O75" i="34"/>
  <c r="Y50" i="34" l="1"/>
  <c r="Y102" i="34" s="1"/>
  <c r="Z33" i="35" s="1"/>
  <c r="J33" i="51" s="1"/>
  <c r="P81" i="34"/>
  <c r="Q77" i="34" s="1"/>
  <c r="Q80" i="34" s="1"/>
  <c r="V106" i="30"/>
  <c r="V109" i="30" s="1"/>
  <c r="V110" i="30" s="1"/>
  <c r="V101" i="30"/>
  <c r="W94" i="30" s="1"/>
  <c r="W96" i="30" s="1"/>
  <c r="W120" i="30" s="1"/>
  <c r="W145" i="30" s="1"/>
  <c r="W146" i="30" s="1"/>
  <c r="V12" i="34" s="1"/>
  <c r="W41" i="35" s="1"/>
  <c r="W50" i="35" s="1"/>
  <c r="W98" i="30"/>
  <c r="W114" i="30" s="1"/>
  <c r="W222" i="30" s="1"/>
  <c r="V134" i="30"/>
  <c r="V123" i="30"/>
  <c r="AL47" i="35"/>
  <c r="K47" i="51" s="1"/>
  <c r="D105" i="30"/>
  <c r="Y57" i="34"/>
  <c r="Y64" i="34"/>
  <c r="Y60" i="34"/>
  <c r="Z90" i="30"/>
  <c r="Y53" i="34"/>
  <c r="Y58" i="34" s="1"/>
  <c r="AM89" i="30"/>
  <c r="D89" i="30"/>
  <c r="AM105" i="30"/>
  <c r="AM66" i="35" s="1"/>
  <c r="AL93" i="30"/>
  <c r="D93" i="30" s="1"/>
  <c r="AZ55" i="34"/>
  <c r="AI45" i="34"/>
  <c r="AI48" i="34" s="1"/>
  <c r="AI8" i="35"/>
  <c r="R67" i="35"/>
  <c r="AP15" i="35"/>
  <c r="AP114" i="34"/>
  <c r="AP117" i="34" s="1"/>
  <c r="AP57" i="35"/>
  <c r="AO2" i="34"/>
  <c r="AP27" i="35"/>
  <c r="AQ1" i="35"/>
  <c r="AN106" i="34"/>
  <c r="AO3" i="30"/>
  <c r="AN98" i="34"/>
  <c r="AN113" i="34"/>
  <c r="AN91" i="34"/>
  <c r="AW5" i="59" s="1"/>
  <c r="AN84" i="34"/>
  <c r="AO87" i="30" s="1"/>
  <c r="AN76" i="34"/>
  <c r="AN44" i="34"/>
  <c r="AN37" i="34"/>
  <c r="AN70" i="34"/>
  <c r="AN9" i="34"/>
  <c r="AN30" i="34"/>
  <c r="AN62" i="34"/>
  <c r="AM27" i="30"/>
  <c r="AM203" i="30"/>
  <c r="AM112" i="30"/>
  <c r="AN192" i="30"/>
  <c r="AN148" i="30"/>
  <c r="AN15" i="30"/>
  <c r="AN181" i="30"/>
  <c r="AN159" i="30"/>
  <c r="AN170" i="30"/>
  <c r="AN214" i="30"/>
  <c r="AN137" i="30"/>
  <c r="AN75" i="30"/>
  <c r="AN126" i="30"/>
  <c r="AL51" i="30"/>
  <c r="AL39" i="30"/>
  <c r="AL63" i="30" s="1"/>
  <c r="AP95" i="30"/>
  <c r="AO95" i="30"/>
  <c r="P12" i="35"/>
  <c r="P71" i="34"/>
  <c r="Y21" i="34" l="1"/>
  <c r="Y108" i="34"/>
  <c r="Z30" i="35" s="1"/>
  <c r="J30" i="51" s="1"/>
  <c r="Q78" i="34"/>
  <c r="P72" i="34"/>
  <c r="Q31" i="35" s="1"/>
  <c r="P74" i="34"/>
  <c r="Q43" i="35" s="1"/>
  <c r="Q13" i="35"/>
  <c r="Q79" i="34"/>
  <c r="W122" i="30"/>
  <c r="X113" i="30" s="1"/>
  <c r="W100" i="30"/>
  <c r="X98" i="30" s="1"/>
  <c r="X114" i="30" s="1"/>
  <c r="X222" i="30" s="1"/>
  <c r="AM47" i="35"/>
  <c r="C90" i="30"/>
  <c r="C91" i="30" s="1"/>
  <c r="Z91" i="30"/>
  <c r="Z50" i="34"/>
  <c r="Z102" i="34" s="1"/>
  <c r="AA33" i="35" s="1"/>
  <c r="AM93" i="30"/>
  <c r="AN89" i="30"/>
  <c r="AN105" i="30"/>
  <c r="AN66" i="35" s="1"/>
  <c r="AN47" i="35" s="1"/>
  <c r="BA55" i="34"/>
  <c r="Q42" i="34"/>
  <c r="AJ45" i="34"/>
  <c r="AJ48" i="34" s="1"/>
  <c r="AJ8" i="35"/>
  <c r="AQ15" i="35"/>
  <c r="AQ114" i="34"/>
  <c r="AQ117" i="34" s="1"/>
  <c r="AP2" i="34"/>
  <c r="AQ57" i="35"/>
  <c r="AQ27" i="35"/>
  <c r="AR1" i="35"/>
  <c r="AM51" i="30"/>
  <c r="AM39" i="30"/>
  <c r="AM63" i="30" s="1"/>
  <c r="AN203" i="30"/>
  <c r="AN112" i="30"/>
  <c r="AN27" i="30"/>
  <c r="AO214" i="30"/>
  <c r="AO148" i="30"/>
  <c r="AO192" i="30"/>
  <c r="AO137" i="30"/>
  <c r="AO15" i="30"/>
  <c r="AO75" i="30"/>
  <c r="AO159" i="30"/>
  <c r="AO170" i="30"/>
  <c r="AO181" i="30"/>
  <c r="AO126" i="30"/>
  <c r="AO106" i="34"/>
  <c r="AP3" i="30"/>
  <c r="AO98" i="34"/>
  <c r="AO113" i="34"/>
  <c r="AO76" i="34"/>
  <c r="AO70" i="34"/>
  <c r="AO91" i="34"/>
  <c r="AX5" i="59" s="1"/>
  <c r="AO84" i="34"/>
  <c r="AP87" i="30" s="1"/>
  <c r="AO30" i="34"/>
  <c r="AO44" i="34"/>
  <c r="AO62" i="34"/>
  <c r="AO37" i="34"/>
  <c r="AO9" i="34"/>
  <c r="AQ95" i="30"/>
  <c r="P73" i="34"/>
  <c r="Q81" i="34" l="1"/>
  <c r="R13" i="35" s="1"/>
  <c r="X99" i="30"/>
  <c r="X115" i="30" s="1"/>
  <c r="X167" i="30" s="1"/>
  <c r="W101" i="30"/>
  <c r="X94" i="30" s="1"/>
  <c r="X96" i="30" s="1"/>
  <c r="X120" i="30" s="1"/>
  <c r="X145" i="30" s="1"/>
  <c r="X146" i="30" s="1"/>
  <c r="W12" i="34" s="1"/>
  <c r="X41" i="35" s="1"/>
  <c r="W106" i="30"/>
  <c r="W109" i="30" s="1"/>
  <c r="W110" i="30" s="1"/>
  <c r="W134" i="30"/>
  <c r="W123" i="30"/>
  <c r="X50" i="35"/>
  <c r="Z64" i="34"/>
  <c r="Z57" i="34"/>
  <c r="Z21" i="34"/>
  <c r="Z108" i="34"/>
  <c r="AA30" i="35" s="1"/>
  <c r="Z60" i="34"/>
  <c r="AA90" i="30"/>
  <c r="AA91" i="30" s="1"/>
  <c r="Z53" i="34"/>
  <c r="Z58" i="34" s="1"/>
  <c r="AN93" i="30"/>
  <c r="AO89" i="30"/>
  <c r="AO105" i="30"/>
  <c r="AO66" i="35" s="1"/>
  <c r="BB55" i="34"/>
  <c r="AK45" i="34"/>
  <c r="AK48" i="34" s="1"/>
  <c r="AK8" i="35"/>
  <c r="R38" i="34"/>
  <c r="R7" i="35"/>
  <c r="AR114" i="34"/>
  <c r="AR117" i="34" s="1"/>
  <c r="AR15" i="35"/>
  <c r="P75" i="34"/>
  <c r="AQ2" i="34"/>
  <c r="AR57" i="35"/>
  <c r="AR27" i="35"/>
  <c r="AS1" i="35"/>
  <c r="AO203" i="30"/>
  <c r="AO112" i="30"/>
  <c r="AO27" i="30"/>
  <c r="AP75" i="30"/>
  <c r="AP159" i="30"/>
  <c r="AP15" i="30"/>
  <c r="AP214" i="30"/>
  <c r="AP126" i="30"/>
  <c r="AP192" i="30"/>
  <c r="AP170" i="30"/>
  <c r="AP137" i="30"/>
  <c r="AP148" i="30"/>
  <c r="AP181" i="30"/>
  <c r="AN39" i="30"/>
  <c r="AN63" i="30" s="1"/>
  <c r="AN51" i="30"/>
  <c r="AQ3" i="30"/>
  <c r="AP98" i="34"/>
  <c r="AP113" i="34"/>
  <c r="AP106" i="34"/>
  <c r="AP91" i="34"/>
  <c r="AY5" i="59" s="1"/>
  <c r="AP62" i="34"/>
  <c r="AP84" i="34"/>
  <c r="AQ87" i="30" s="1"/>
  <c r="AP44" i="34"/>
  <c r="AP76" i="34"/>
  <c r="AP37" i="34"/>
  <c r="AP9" i="34"/>
  <c r="AP70" i="34"/>
  <c r="AP30" i="34"/>
  <c r="AR95" i="30"/>
  <c r="R77" i="34" l="1"/>
  <c r="X122" i="30"/>
  <c r="X100" i="30"/>
  <c r="X106" i="30" s="1"/>
  <c r="X109" i="30" s="1"/>
  <c r="X110" i="30" s="1"/>
  <c r="AO47" i="35"/>
  <c r="AA50" i="34"/>
  <c r="AA102" i="34" s="1"/>
  <c r="AB33" i="35" s="1"/>
  <c r="AP105" i="30"/>
  <c r="AP66" i="35" s="1"/>
  <c r="AP47" i="35" s="1"/>
  <c r="AP89" i="30"/>
  <c r="AO93" i="30"/>
  <c r="BC55" i="34"/>
  <c r="AL45" i="34"/>
  <c r="AL8" i="35"/>
  <c r="K8" i="51" s="1"/>
  <c r="S67" i="35"/>
  <c r="Q12" i="35"/>
  <c r="AS114" i="34"/>
  <c r="AS117" i="34" s="1"/>
  <c r="AS15" i="35"/>
  <c r="Q71" i="34"/>
  <c r="AQ75" i="30"/>
  <c r="AQ192" i="30"/>
  <c r="AQ159" i="30"/>
  <c r="AQ126" i="30"/>
  <c r="AQ181" i="30"/>
  <c r="AQ137" i="30"/>
  <c r="AQ15" i="30"/>
  <c r="AQ170" i="30"/>
  <c r="AQ214" i="30"/>
  <c r="AQ148" i="30"/>
  <c r="AR2" i="34"/>
  <c r="AS57" i="35"/>
  <c r="AS27" i="35"/>
  <c r="AT1" i="35"/>
  <c r="AO39" i="30"/>
  <c r="AO63" i="30" s="1"/>
  <c r="AO51" i="30"/>
  <c r="AP203" i="30"/>
  <c r="AP112" i="30"/>
  <c r="AP27" i="30"/>
  <c r="AQ113" i="34"/>
  <c r="AQ106" i="34"/>
  <c r="AR3" i="30"/>
  <c r="AQ98" i="34"/>
  <c r="AQ84" i="34"/>
  <c r="AR87" i="30" s="1"/>
  <c r="AQ76" i="34"/>
  <c r="AQ70" i="34"/>
  <c r="AQ37" i="34"/>
  <c r="AQ91" i="34"/>
  <c r="AZ5" i="59" s="1"/>
  <c r="AQ62" i="34"/>
  <c r="AQ9" i="34"/>
  <c r="AQ30" i="34"/>
  <c r="AQ44" i="34"/>
  <c r="AS95" i="30"/>
  <c r="X134" i="30"/>
  <c r="Y113" i="30"/>
  <c r="R78" i="34" l="1"/>
  <c r="R80" i="34"/>
  <c r="Q72" i="34"/>
  <c r="Q74" i="34"/>
  <c r="R43" i="35" s="1"/>
  <c r="R31" i="35"/>
  <c r="R79" i="34"/>
  <c r="R81" i="34" s="1"/>
  <c r="S77" i="34" s="1"/>
  <c r="S80" i="34" s="1"/>
  <c r="X101" i="30"/>
  <c r="Y94" i="30" s="1"/>
  <c r="Y96" i="30" s="1"/>
  <c r="Y120" i="30" s="1"/>
  <c r="Y145" i="30" s="1"/>
  <c r="Y146" i="30" s="1"/>
  <c r="X12" i="34" s="1"/>
  <c r="Y41" i="35" s="1"/>
  <c r="Y98" i="30"/>
  <c r="Y114" i="30" s="1"/>
  <c r="Y222" i="30" s="1"/>
  <c r="X123" i="30"/>
  <c r="Y99" i="30"/>
  <c r="Y115" i="30" s="1"/>
  <c r="Y167" i="30" s="1"/>
  <c r="Y50" i="35"/>
  <c r="AA60" i="34"/>
  <c r="AA57" i="34"/>
  <c r="AA108" i="34"/>
  <c r="AB30" i="35" s="1"/>
  <c r="AA64" i="34"/>
  <c r="AB90" i="30"/>
  <c r="AB91" i="30" s="1"/>
  <c r="AA21" i="34"/>
  <c r="AA53" i="34"/>
  <c r="AA58" i="34" s="1"/>
  <c r="AQ89" i="30"/>
  <c r="AQ105" i="30"/>
  <c r="AQ66" i="35" s="1"/>
  <c r="AQ47" i="35" s="1"/>
  <c r="AP93" i="30"/>
  <c r="BE55" i="34"/>
  <c r="R42" i="34"/>
  <c r="AL48" i="34"/>
  <c r="Q73" i="34"/>
  <c r="AT15" i="35"/>
  <c r="AT114" i="34"/>
  <c r="AT117" i="34" s="1"/>
  <c r="AR106" i="34"/>
  <c r="AS3" i="30"/>
  <c r="AR98" i="34"/>
  <c r="AR91" i="34"/>
  <c r="BA5" i="59" s="1"/>
  <c r="AR70" i="34"/>
  <c r="AR44" i="34"/>
  <c r="AR37" i="34"/>
  <c r="AR76" i="34"/>
  <c r="AR62" i="34"/>
  <c r="AR9" i="34"/>
  <c r="AR30" i="34"/>
  <c r="AR113" i="34"/>
  <c r="AR84" i="34"/>
  <c r="AS87" i="30" s="1"/>
  <c r="AR137" i="30"/>
  <c r="AR148" i="30"/>
  <c r="AR214" i="30"/>
  <c r="AR170" i="30"/>
  <c r="AR75" i="30"/>
  <c r="AR192" i="30"/>
  <c r="AR159" i="30"/>
  <c r="AR15" i="30"/>
  <c r="AR126" i="30"/>
  <c r="AR181" i="30"/>
  <c r="AT57" i="35"/>
  <c r="AS2" i="34"/>
  <c r="AT27" i="35"/>
  <c r="AU1" i="35"/>
  <c r="AP39" i="30"/>
  <c r="AP63" i="30" s="1"/>
  <c r="AP51" i="30"/>
  <c r="AQ112" i="30"/>
  <c r="AQ203" i="30"/>
  <c r="AQ27" i="30"/>
  <c r="AT95" i="30"/>
  <c r="S78" i="34" l="1"/>
  <c r="S13" i="35"/>
  <c r="S79" i="34"/>
  <c r="Y122" i="30"/>
  <c r="Z113" i="30" s="1"/>
  <c r="Y100" i="30"/>
  <c r="Z99" i="30" s="1"/>
  <c r="Z115" i="30" s="1"/>
  <c r="Z167" i="30" s="1"/>
  <c r="AB50" i="34"/>
  <c r="AB102" i="34" s="1"/>
  <c r="AC33" i="35" s="1"/>
  <c r="AR89" i="30"/>
  <c r="AQ93" i="30"/>
  <c r="AR105" i="30"/>
  <c r="AR66" i="35" s="1"/>
  <c r="AR47" i="35" s="1"/>
  <c r="BF55" i="34"/>
  <c r="AM45" i="34"/>
  <c r="AM48" i="34" s="1"/>
  <c r="AM8" i="35"/>
  <c r="Q75" i="34"/>
  <c r="S7" i="35"/>
  <c r="S38" i="34"/>
  <c r="AU114" i="34"/>
  <c r="AU117" i="34" s="1"/>
  <c r="AU15" i="35"/>
  <c r="AT2" i="34"/>
  <c r="AU27" i="35"/>
  <c r="AV1" i="35"/>
  <c r="AU57" i="35"/>
  <c r="AS106" i="34"/>
  <c r="AT3" i="30"/>
  <c r="AS98" i="34"/>
  <c r="AS113" i="34"/>
  <c r="AS76" i="34"/>
  <c r="AS70" i="34"/>
  <c r="AS91" i="34"/>
  <c r="BB5" i="59" s="1"/>
  <c r="AS84" i="34"/>
  <c r="AT87" i="30" s="1"/>
  <c r="AS30" i="34"/>
  <c r="AS44" i="34"/>
  <c r="AS9" i="34"/>
  <c r="AS62" i="34"/>
  <c r="AS37" i="34"/>
  <c r="AR203" i="30"/>
  <c r="AR112" i="30"/>
  <c r="AR27" i="30"/>
  <c r="AS137" i="30"/>
  <c r="AS181" i="30"/>
  <c r="AS148" i="30"/>
  <c r="AS75" i="30"/>
  <c r="AS159" i="30"/>
  <c r="AS192" i="30"/>
  <c r="AS214" i="30"/>
  <c r="AS126" i="30"/>
  <c r="AS15" i="30"/>
  <c r="AS170" i="30"/>
  <c r="AQ51" i="30"/>
  <c r="AQ39" i="30"/>
  <c r="AQ63" i="30" s="1"/>
  <c r="AU95" i="30"/>
  <c r="Z98" i="30" l="1"/>
  <c r="C98" i="30" s="1"/>
  <c r="Y101" i="30"/>
  <c r="Z94" i="30" s="1"/>
  <c r="Z96" i="30" s="1"/>
  <c r="Z120" i="30" s="1"/>
  <c r="Z145" i="30" s="1"/>
  <c r="Z146" i="30" s="1"/>
  <c r="Y12" i="34" s="1"/>
  <c r="Z41" i="35" s="1"/>
  <c r="J41" i="51" s="1"/>
  <c r="Y123" i="30"/>
  <c r="Y106" i="30"/>
  <c r="Y109" i="30" s="1"/>
  <c r="Y110" i="30" s="1"/>
  <c r="S81" i="34"/>
  <c r="C99" i="30"/>
  <c r="Y134" i="30"/>
  <c r="Z50" i="35"/>
  <c r="AC90" i="30"/>
  <c r="AC91" i="30" s="1"/>
  <c r="AB60" i="34"/>
  <c r="AB53" i="34"/>
  <c r="AB58" i="34" s="1"/>
  <c r="AB108" i="34"/>
  <c r="AC30" i="35" s="1"/>
  <c r="AB64" i="34"/>
  <c r="AB21" i="34"/>
  <c r="AB57" i="34"/>
  <c r="AR93" i="30"/>
  <c r="AS89" i="30"/>
  <c r="AS105" i="30"/>
  <c r="AS66" i="35" s="1"/>
  <c r="BG55" i="34"/>
  <c r="AN45" i="34"/>
  <c r="AN8" i="35"/>
  <c r="R71" i="34"/>
  <c r="C96" i="30"/>
  <c r="Z114" i="30"/>
  <c r="Z222" i="30" s="1"/>
  <c r="R12" i="35"/>
  <c r="AV114" i="34"/>
  <c r="AV117" i="34" s="1"/>
  <c r="AV15" i="35"/>
  <c r="AU2" i="34"/>
  <c r="AV57" i="35"/>
  <c r="AW1" i="35"/>
  <c r="AV27" i="35"/>
  <c r="AS112" i="30"/>
  <c r="AS27" i="30"/>
  <c r="AS203" i="30"/>
  <c r="AT75" i="30"/>
  <c r="AT181" i="30"/>
  <c r="AT148" i="30"/>
  <c r="AT159" i="30"/>
  <c r="AT126" i="30"/>
  <c r="AT137" i="30"/>
  <c r="AT170" i="30"/>
  <c r="AT192" i="30"/>
  <c r="AT15" i="30"/>
  <c r="AT214" i="30"/>
  <c r="AR39" i="30"/>
  <c r="AR63" i="30" s="1"/>
  <c r="AR51" i="30"/>
  <c r="AU3" i="30"/>
  <c r="AT98" i="34"/>
  <c r="AT113" i="34"/>
  <c r="AT91" i="34"/>
  <c r="BC5" i="59" s="1"/>
  <c r="AT62" i="34"/>
  <c r="AT106" i="34"/>
  <c r="AT44" i="34"/>
  <c r="AT84" i="34"/>
  <c r="AU87" i="30" s="1"/>
  <c r="AT70" i="34"/>
  <c r="AT37" i="34"/>
  <c r="AT9" i="34"/>
  <c r="AT30" i="34"/>
  <c r="AT76" i="34"/>
  <c r="AV95" i="30"/>
  <c r="Z100" i="30" l="1"/>
  <c r="AA98" i="30" s="1"/>
  <c r="R72" i="34"/>
  <c r="S31" i="35" s="1"/>
  <c r="R74" i="34"/>
  <c r="T77" i="34"/>
  <c r="T80" i="34" s="1"/>
  <c r="T13" i="35"/>
  <c r="AS47" i="35"/>
  <c r="AC50" i="34"/>
  <c r="AC102" i="34" s="1"/>
  <c r="AD33" i="35" s="1"/>
  <c r="AT89" i="30"/>
  <c r="AT105" i="30"/>
  <c r="AT66" i="35" s="1"/>
  <c r="AS93" i="30"/>
  <c r="BH55" i="34"/>
  <c r="T67" i="35"/>
  <c r="S43" i="35"/>
  <c r="Z101" i="30"/>
  <c r="AA94" i="30" s="1"/>
  <c r="AA96" i="30" s="1"/>
  <c r="AA120" i="30" s="1"/>
  <c r="AA145" i="30" s="1"/>
  <c r="AA146" i="30" s="1"/>
  <c r="Z12" i="34" s="1"/>
  <c r="AA41" i="35" s="1"/>
  <c r="C100" i="30"/>
  <c r="C101" i="30" s="1"/>
  <c r="Z106" i="30"/>
  <c r="Z109" i="30" s="1"/>
  <c r="AA99" i="30"/>
  <c r="AA115" i="30" s="1"/>
  <c r="AA167" i="30" s="1"/>
  <c r="R73" i="34"/>
  <c r="Z122" i="30"/>
  <c r="Z134" i="30" s="1"/>
  <c r="S42" i="34"/>
  <c r="AW114" i="34"/>
  <c r="AW117" i="34" s="1"/>
  <c r="AW15" i="35"/>
  <c r="AS39" i="30"/>
  <c r="AS63" i="30" s="1"/>
  <c r="AS51" i="30"/>
  <c r="AU15" i="30"/>
  <c r="AU75" i="30"/>
  <c r="AU181" i="30"/>
  <c r="AU126" i="30"/>
  <c r="AU214" i="30"/>
  <c r="AU137" i="30"/>
  <c r="AU170" i="30"/>
  <c r="AU159" i="30"/>
  <c r="AU192" i="30"/>
  <c r="AU148" i="30"/>
  <c r="AT203" i="30"/>
  <c r="AT112" i="30"/>
  <c r="AT27" i="30"/>
  <c r="AV2" i="34"/>
  <c r="AW57" i="35"/>
  <c r="AW27" i="35"/>
  <c r="AX1" i="35"/>
  <c r="AU113" i="34"/>
  <c r="AU106" i="34"/>
  <c r="AU84" i="34"/>
  <c r="AV87" i="30" s="1"/>
  <c r="AU76" i="34"/>
  <c r="AU70" i="34"/>
  <c r="AU91" i="34"/>
  <c r="BD5" i="59" s="1"/>
  <c r="AU44" i="34"/>
  <c r="AU37" i="34"/>
  <c r="AU9" i="34"/>
  <c r="AU62" i="34"/>
  <c r="AU30" i="34"/>
  <c r="AU98" i="34"/>
  <c r="AV3" i="30"/>
  <c r="AW95" i="30"/>
  <c r="AA114" i="30"/>
  <c r="AA222" i="30" s="1"/>
  <c r="T78" i="34" l="1"/>
  <c r="AA50" i="35"/>
  <c r="T79" i="34"/>
  <c r="AT47" i="35"/>
  <c r="AC108" i="34"/>
  <c r="AD30" i="35" s="1"/>
  <c r="AC64" i="34"/>
  <c r="AC57" i="34"/>
  <c r="AC60" i="34"/>
  <c r="AC21" i="34"/>
  <c r="AC53" i="34"/>
  <c r="AD90" i="30"/>
  <c r="AD91" i="30" s="1"/>
  <c r="AU105" i="30"/>
  <c r="AU66" i="35" s="1"/>
  <c r="AU47" i="35" s="1"/>
  <c r="AT93" i="30"/>
  <c r="AU89" i="30"/>
  <c r="BI55" i="34"/>
  <c r="C106" i="30"/>
  <c r="R75" i="34"/>
  <c r="S12" i="35" s="1"/>
  <c r="AA100" i="30"/>
  <c r="AB99" i="30" s="1"/>
  <c r="AB115" i="30" s="1"/>
  <c r="AB167" i="30" s="1"/>
  <c r="AA113" i="30"/>
  <c r="AA122" i="30" s="1"/>
  <c r="AN48" i="34"/>
  <c r="AO8" i="35" s="1"/>
  <c r="AX52" i="35"/>
  <c r="L52" i="51" s="1"/>
  <c r="Z123" i="30"/>
  <c r="T38" i="34"/>
  <c r="T7" i="35"/>
  <c r="AX15" i="35"/>
  <c r="L15" i="51" s="1"/>
  <c r="AX114" i="34"/>
  <c r="AX117" i="34" s="1"/>
  <c r="AT39" i="30"/>
  <c r="AT63" i="30" s="1"/>
  <c r="AT51" i="30"/>
  <c r="AV106" i="34"/>
  <c r="AW3" i="30"/>
  <c r="AV98" i="34"/>
  <c r="AV113" i="34"/>
  <c r="AV91" i="34"/>
  <c r="BE5" i="59" s="1"/>
  <c r="AV84" i="34"/>
  <c r="AW87" i="30" s="1"/>
  <c r="AV76" i="34"/>
  <c r="AV44" i="34"/>
  <c r="AV37" i="34"/>
  <c r="AV30" i="34"/>
  <c r="AV9" i="34"/>
  <c r="AV70" i="34"/>
  <c r="AV62" i="34"/>
  <c r="AX57" i="35"/>
  <c r="AX27" i="35"/>
  <c r="AY1" i="35"/>
  <c r="AW2" i="34"/>
  <c r="AU203" i="30"/>
  <c r="AU112" i="30"/>
  <c r="AU27" i="30"/>
  <c r="AV181" i="30"/>
  <c r="AV159" i="30"/>
  <c r="AV170" i="30"/>
  <c r="AV126" i="30"/>
  <c r="AV214" i="30"/>
  <c r="AV75" i="30"/>
  <c r="AV192" i="30"/>
  <c r="AV15" i="30"/>
  <c r="AV137" i="30"/>
  <c r="AV148" i="30"/>
  <c r="C109" i="30"/>
  <c r="Z110" i="30"/>
  <c r="C110" i="30" s="1"/>
  <c r="T81" i="34" l="1"/>
  <c r="U13" i="35" s="1"/>
  <c r="AD50" i="34"/>
  <c r="AD60" i="34" s="1"/>
  <c r="AC58" i="34"/>
  <c r="AV105" i="30"/>
  <c r="AV66" i="35" s="1"/>
  <c r="AV47" i="35" s="1"/>
  <c r="AU93" i="30"/>
  <c r="AV89" i="30"/>
  <c r="AA101" i="30"/>
  <c r="AB94" i="30" s="1"/>
  <c r="AB96" i="30" s="1"/>
  <c r="AB120" i="30" s="1"/>
  <c r="AB145" i="30" s="1"/>
  <c r="AB146" i="30" s="1"/>
  <c r="AA12" i="34" s="1"/>
  <c r="AB41" i="35" s="1"/>
  <c r="S71" i="34"/>
  <c r="AB98" i="30"/>
  <c r="AB114" i="30" s="1"/>
  <c r="AB222" i="30" s="1"/>
  <c r="AA106" i="30"/>
  <c r="AA109" i="30" s="1"/>
  <c r="AA110" i="30" s="1"/>
  <c r="AO45" i="34"/>
  <c r="AO48" i="34" s="1"/>
  <c r="AP45" i="34" s="1"/>
  <c r="AP48" i="34" s="1"/>
  <c r="U67" i="35"/>
  <c r="AY114" i="34"/>
  <c r="AY117" i="34" s="1"/>
  <c r="AY15" i="35"/>
  <c r="AX2" i="34"/>
  <c r="AY27" i="35"/>
  <c r="AZ1" i="35"/>
  <c r="AY57" i="35"/>
  <c r="AW192" i="30"/>
  <c r="AW148" i="30"/>
  <c r="AW15" i="30"/>
  <c r="AW170" i="30"/>
  <c r="AW137" i="30"/>
  <c r="AW126" i="30"/>
  <c r="AW181" i="30"/>
  <c r="AW75" i="30"/>
  <c r="AW159" i="30"/>
  <c r="AW214" i="30"/>
  <c r="AV112" i="30"/>
  <c r="AV203" i="30"/>
  <c r="AV27" i="30"/>
  <c r="AU39" i="30"/>
  <c r="AU63" i="30" s="1"/>
  <c r="AU51" i="30"/>
  <c r="AW106" i="34"/>
  <c r="AX3" i="30"/>
  <c r="AW98" i="34"/>
  <c r="AW113" i="34"/>
  <c r="AW76" i="34"/>
  <c r="AW70" i="34"/>
  <c r="AW91" i="34"/>
  <c r="BF5" i="59" s="1"/>
  <c r="AW84" i="34"/>
  <c r="AX87" i="30" s="1"/>
  <c r="AW62" i="34"/>
  <c r="AW37" i="34"/>
  <c r="AW30" i="34"/>
  <c r="AW9" i="34"/>
  <c r="AW44" i="34"/>
  <c r="AA134" i="30"/>
  <c r="AA123" i="30"/>
  <c r="AB113" i="30"/>
  <c r="AX95" i="30"/>
  <c r="E88" i="30"/>
  <c r="S72" i="34" l="1"/>
  <c r="T31" i="35" s="1"/>
  <c r="S74" i="34"/>
  <c r="T43" i="35" s="1"/>
  <c r="AB50" i="35"/>
  <c r="U77" i="34"/>
  <c r="U80" i="34" s="1"/>
  <c r="AD64" i="34"/>
  <c r="AD21" i="34"/>
  <c r="AD57" i="34"/>
  <c r="AE90" i="30"/>
  <c r="AE91" i="30" s="1"/>
  <c r="AD108" i="34"/>
  <c r="AE30" i="35" s="1"/>
  <c r="AD53" i="34"/>
  <c r="AD58" i="34" s="1"/>
  <c r="AD102" i="34"/>
  <c r="AE33" i="35" s="1"/>
  <c r="AW89" i="30"/>
  <c r="AW105" i="30"/>
  <c r="AW66" i="35" s="1"/>
  <c r="AW47" i="35" s="1"/>
  <c r="AV93" i="30"/>
  <c r="AB100" i="30"/>
  <c r="AC99" i="30" s="1"/>
  <c r="AC115" i="30" s="1"/>
  <c r="AC167" i="30" s="1"/>
  <c r="AB122" i="30"/>
  <c r="AB134" i="30" s="1"/>
  <c r="S73" i="34"/>
  <c r="AP8" i="35"/>
  <c r="T42" i="34"/>
  <c r="AQ45" i="34"/>
  <c r="AQ48" i="34" s="1"/>
  <c r="AQ8" i="35"/>
  <c r="AZ15" i="35"/>
  <c r="AZ114" i="34"/>
  <c r="AZ117" i="34" s="1"/>
  <c r="AW112" i="30"/>
  <c r="AW203" i="30"/>
  <c r="AW27" i="30"/>
  <c r="AY2" i="34"/>
  <c r="AZ57" i="35"/>
  <c r="AZ27" i="35"/>
  <c r="BA1" i="35"/>
  <c r="AX137" i="30"/>
  <c r="AX75" i="30"/>
  <c r="AX214" i="30"/>
  <c r="AX159" i="30"/>
  <c r="AX192" i="30"/>
  <c r="AX126" i="30"/>
  <c r="AX181" i="30"/>
  <c r="AX15" i="30"/>
  <c r="AX170" i="30"/>
  <c r="AX148" i="30"/>
  <c r="AV51" i="30"/>
  <c r="AV39" i="30"/>
  <c r="AV63" i="30" s="1"/>
  <c r="AY3" i="30"/>
  <c r="AX98" i="34"/>
  <c r="AX113" i="34"/>
  <c r="AX91" i="34"/>
  <c r="BG5" i="59" s="1"/>
  <c r="AX106" i="34"/>
  <c r="AX62" i="34"/>
  <c r="AX70" i="34"/>
  <c r="AX30" i="34"/>
  <c r="AX84" i="34"/>
  <c r="AY87" i="30" s="1"/>
  <c r="AX76" i="34"/>
  <c r="AX44" i="34"/>
  <c r="AX9" i="34"/>
  <c r="AX37" i="34"/>
  <c r="AZ95" i="30"/>
  <c r="E95" i="30"/>
  <c r="AY95" i="30"/>
  <c r="U78" i="34" l="1"/>
  <c r="U79" i="34"/>
  <c r="AE50" i="34"/>
  <c r="AE53" i="34" s="1"/>
  <c r="AF50" i="34" s="1"/>
  <c r="AF108" i="34" s="1"/>
  <c r="AG30" i="35" s="1"/>
  <c r="AC98" i="30"/>
  <c r="AC114" i="30" s="1"/>
  <c r="AC222" i="30" s="1"/>
  <c r="AB106" i="30"/>
  <c r="AB109" i="30" s="1"/>
  <c r="AB110" i="30" s="1"/>
  <c r="AB101" i="30"/>
  <c r="AC94" i="30" s="1"/>
  <c r="AC96" i="30" s="1"/>
  <c r="AC120" i="30" s="1"/>
  <c r="AC145" i="30" s="1"/>
  <c r="AC146" i="30" s="1"/>
  <c r="AB12" i="34" s="1"/>
  <c r="AC41" i="35" s="1"/>
  <c r="AX89" i="30"/>
  <c r="AX105" i="30"/>
  <c r="AW93" i="30"/>
  <c r="S75" i="34"/>
  <c r="T71" i="34" s="1"/>
  <c r="AB123" i="30"/>
  <c r="AC113" i="30"/>
  <c r="AR45" i="34"/>
  <c r="AR48" i="34" s="1"/>
  <c r="AR8" i="35"/>
  <c r="U7" i="35"/>
  <c r="U38" i="34"/>
  <c r="BA15" i="35"/>
  <c r="BA114" i="34"/>
  <c r="BA117" i="34" s="1"/>
  <c r="AY75" i="30"/>
  <c r="AY148" i="30"/>
  <c r="AY181" i="30"/>
  <c r="AY126" i="30"/>
  <c r="AY15" i="30"/>
  <c r="AY170" i="30"/>
  <c r="AY159" i="30"/>
  <c r="AY137" i="30"/>
  <c r="AY214" i="30"/>
  <c r="AY192" i="30"/>
  <c r="AY113" i="34"/>
  <c r="AY106" i="34"/>
  <c r="AY84" i="34"/>
  <c r="AZ87" i="30" s="1"/>
  <c r="AZ3" i="30"/>
  <c r="AY98" i="34"/>
  <c r="AY76" i="34"/>
  <c r="AY70" i="34"/>
  <c r="AY44" i="34"/>
  <c r="AY9" i="34"/>
  <c r="AY37" i="34"/>
  <c r="AY62" i="34"/>
  <c r="AY30" i="34"/>
  <c r="AY91" i="34"/>
  <c r="BH5" i="59" s="1"/>
  <c r="AX27" i="30"/>
  <c r="AX203" i="30"/>
  <c r="AX112" i="30"/>
  <c r="AZ2" i="34"/>
  <c r="BA57" i="35"/>
  <c r="BA27" i="35"/>
  <c r="BB1" i="35"/>
  <c r="AW51" i="30"/>
  <c r="AW39" i="30"/>
  <c r="AW63" i="30" s="1"/>
  <c r="U81" i="34" l="1"/>
  <c r="V77" i="34" s="1"/>
  <c r="V80" i="34" s="1"/>
  <c r="T72" i="34"/>
  <c r="T74" i="34"/>
  <c r="U31" i="35"/>
  <c r="AC50" i="35"/>
  <c r="AE108" i="34"/>
  <c r="AF30" i="35" s="1"/>
  <c r="AE60" i="34"/>
  <c r="AE57" i="34"/>
  <c r="V13" i="35"/>
  <c r="AE102" i="34"/>
  <c r="AF33" i="35" s="1"/>
  <c r="V79" i="34"/>
  <c r="AE64" i="34"/>
  <c r="AE21" i="34"/>
  <c r="AF90" i="30"/>
  <c r="AF91" i="30" s="1"/>
  <c r="AE58" i="34"/>
  <c r="AF21" i="34"/>
  <c r="AF102" i="34"/>
  <c r="AG33" i="35" s="1"/>
  <c r="AF57" i="34"/>
  <c r="AF53" i="34"/>
  <c r="AF58" i="34" s="1"/>
  <c r="AC100" i="30"/>
  <c r="AC101" i="30" s="1"/>
  <c r="AD94" i="30" s="1"/>
  <c r="AD96" i="30" s="1"/>
  <c r="AD120" i="30" s="1"/>
  <c r="AD145" i="30" s="1"/>
  <c r="AD146" i="30" s="1"/>
  <c r="AC12" i="34" s="1"/>
  <c r="AD41" i="35" s="1"/>
  <c r="AD50" i="35" s="1"/>
  <c r="AG90" i="30"/>
  <c r="AG91" i="30" s="1"/>
  <c r="AF64" i="34"/>
  <c r="AF60" i="34"/>
  <c r="E105" i="30"/>
  <c r="AX66" i="35"/>
  <c r="AY105" i="30"/>
  <c r="AY66" i="35" s="1"/>
  <c r="E89" i="30"/>
  <c r="AY89" i="30"/>
  <c r="AX93" i="30"/>
  <c r="E93" i="30" s="1"/>
  <c r="T12" i="35"/>
  <c r="AC122" i="30"/>
  <c r="AD113" i="30" s="1"/>
  <c r="AS8" i="35"/>
  <c r="AS45" i="34"/>
  <c r="AS48" i="34" s="1"/>
  <c r="V67" i="35"/>
  <c r="T73" i="34"/>
  <c r="U43" i="35"/>
  <c r="BB114" i="34"/>
  <c r="BB117" i="34" s="1"/>
  <c r="BB15" i="35"/>
  <c r="BB57" i="35"/>
  <c r="BB27" i="35"/>
  <c r="BC1" i="35"/>
  <c r="BA2" i="34"/>
  <c r="AZ15" i="30"/>
  <c r="AZ214" i="30"/>
  <c r="AZ159" i="30"/>
  <c r="AZ148" i="30"/>
  <c r="AZ192" i="30"/>
  <c r="AZ126" i="30"/>
  <c r="AZ75" i="30"/>
  <c r="AZ181" i="30"/>
  <c r="AZ137" i="30"/>
  <c r="AZ170" i="30"/>
  <c r="AZ106" i="34"/>
  <c r="BA3" i="30"/>
  <c r="AZ98" i="34"/>
  <c r="AZ113" i="34"/>
  <c r="AZ91" i="34"/>
  <c r="BI5" i="59" s="1"/>
  <c r="AZ70" i="34"/>
  <c r="AZ44" i="34"/>
  <c r="AZ37" i="34"/>
  <c r="AZ30" i="34"/>
  <c r="AZ84" i="34"/>
  <c r="BA87" i="30" s="1"/>
  <c r="AZ9" i="34"/>
  <c r="AZ76" i="34"/>
  <c r="AZ62" i="34"/>
  <c r="AX39" i="30"/>
  <c r="AX63" i="30" s="1"/>
  <c r="AX51" i="30"/>
  <c r="AY203" i="30"/>
  <c r="AY112" i="30"/>
  <c r="AY27" i="30"/>
  <c r="BA95" i="30"/>
  <c r="BB95" i="30"/>
  <c r="V78" i="34" l="1"/>
  <c r="V81" i="34" s="1"/>
  <c r="AY47" i="35"/>
  <c r="AX47" i="35"/>
  <c r="L47" i="51" s="1"/>
  <c r="L65" i="51"/>
  <c r="AC106" i="30"/>
  <c r="AC109" i="30" s="1"/>
  <c r="AC110" i="30" s="1"/>
  <c r="AG50" i="34"/>
  <c r="AG102" i="34" s="1"/>
  <c r="AH33" i="35" s="1"/>
  <c r="AD99" i="30"/>
  <c r="AD115" i="30" s="1"/>
  <c r="AD167" i="30" s="1"/>
  <c r="AD98" i="30"/>
  <c r="AD114" i="30" s="1"/>
  <c r="AD222" i="30" s="1"/>
  <c r="AZ89" i="30"/>
  <c r="AY93" i="30"/>
  <c r="AZ105" i="30"/>
  <c r="AZ66" i="35" s="1"/>
  <c r="AZ47" i="35" s="1"/>
  <c r="AC134" i="30"/>
  <c r="AC123" i="30"/>
  <c r="AT45" i="34"/>
  <c r="AT48" i="34" s="1"/>
  <c r="AT8" i="35"/>
  <c r="U42" i="34"/>
  <c r="T75" i="34"/>
  <c r="BC114" i="34"/>
  <c r="BC117" i="34" s="1"/>
  <c r="BC15" i="35"/>
  <c r="BA170" i="30"/>
  <c r="BA126" i="30"/>
  <c r="BA148" i="30"/>
  <c r="BA214" i="30"/>
  <c r="BA137" i="30"/>
  <c r="BA181" i="30"/>
  <c r="BA192" i="30"/>
  <c r="BA15" i="30"/>
  <c r="BA75" i="30"/>
  <c r="BA159" i="30"/>
  <c r="BA106" i="34"/>
  <c r="BB3" i="30"/>
  <c r="BA98" i="34"/>
  <c r="BA113" i="34"/>
  <c r="BA76" i="34"/>
  <c r="BA70" i="34"/>
  <c r="BA91" i="34"/>
  <c r="BJ5" i="59" s="1"/>
  <c r="BA84" i="34"/>
  <c r="BB87" i="30" s="1"/>
  <c r="BA44" i="34"/>
  <c r="BA62" i="34"/>
  <c r="BA37" i="34"/>
  <c r="BA30" i="34"/>
  <c r="BA9" i="34"/>
  <c r="BB2" i="34"/>
  <c r="BC27" i="35"/>
  <c r="BD1" i="35"/>
  <c r="BC57" i="35"/>
  <c r="AY51" i="30"/>
  <c r="AY39" i="30"/>
  <c r="AY63" i="30" s="1"/>
  <c r="AZ112" i="30"/>
  <c r="AZ203" i="30"/>
  <c r="AZ27" i="30"/>
  <c r="BC95" i="30"/>
  <c r="W77" i="34" l="1"/>
  <c r="W80" i="34" s="1"/>
  <c r="W13" i="35"/>
  <c r="AG57" i="34"/>
  <c r="AG108" i="34"/>
  <c r="AH30" i="35" s="1"/>
  <c r="AG60" i="34"/>
  <c r="AD100" i="30"/>
  <c r="AE99" i="30" s="1"/>
  <c r="AE115" i="30" s="1"/>
  <c r="AE167" i="30" s="1"/>
  <c r="AG21" i="34"/>
  <c r="AG53" i="34"/>
  <c r="AG58" i="34" s="1"/>
  <c r="AH90" i="30"/>
  <c r="AH91" i="30" s="1"/>
  <c r="AD122" i="30"/>
  <c r="AE113" i="30" s="1"/>
  <c r="AG64" i="34"/>
  <c r="BA89" i="30"/>
  <c r="AZ93" i="30"/>
  <c r="BA105" i="30"/>
  <c r="BA66" i="35" s="1"/>
  <c r="BA47" i="35" s="1"/>
  <c r="AU8" i="35"/>
  <c r="AU45" i="34"/>
  <c r="AU48" i="34" s="1"/>
  <c r="U12" i="35"/>
  <c r="U71" i="34"/>
  <c r="V7" i="35"/>
  <c r="V38" i="34"/>
  <c r="BD114" i="34"/>
  <c r="BD117" i="34" s="1"/>
  <c r="BD15" i="35"/>
  <c r="BA203" i="30"/>
  <c r="BA112" i="30"/>
  <c r="BA27" i="30"/>
  <c r="BC2" i="34"/>
  <c r="BD57" i="35"/>
  <c r="BD27" i="35"/>
  <c r="BE1" i="35"/>
  <c r="BB75" i="30"/>
  <c r="BB170" i="30"/>
  <c r="BB126" i="30"/>
  <c r="BB148" i="30"/>
  <c r="BB15" i="30"/>
  <c r="BB181" i="30"/>
  <c r="BB214" i="30"/>
  <c r="BB137" i="30"/>
  <c r="BB159" i="30"/>
  <c r="BB192" i="30"/>
  <c r="AZ39" i="30"/>
  <c r="AZ63" i="30" s="1"/>
  <c r="AZ51" i="30"/>
  <c r="BC3" i="30"/>
  <c r="BB98" i="34"/>
  <c r="BB113" i="34"/>
  <c r="BB91" i="34"/>
  <c r="BK5" i="59" s="1"/>
  <c r="BB106" i="34"/>
  <c r="BB62" i="34"/>
  <c r="BB76" i="34"/>
  <c r="BB37" i="34"/>
  <c r="BB30" i="34"/>
  <c r="BB9" i="34"/>
  <c r="BB70" i="34"/>
  <c r="BB84" i="34"/>
  <c r="BC87" i="30" s="1"/>
  <c r="BB44" i="34"/>
  <c r="BD95" i="30"/>
  <c r="W78" i="34" l="1"/>
  <c r="U72" i="34"/>
  <c r="U74" i="34"/>
  <c r="V43" i="35" s="1"/>
  <c r="V31" i="35"/>
  <c r="W79" i="34"/>
  <c r="AE98" i="30"/>
  <c r="AE114" i="30" s="1"/>
  <c r="AE222" i="30" s="1"/>
  <c r="AH50" i="34"/>
  <c r="AH102" i="34" s="1"/>
  <c r="AI33" i="35" s="1"/>
  <c r="AD134" i="30"/>
  <c r="AD101" i="30"/>
  <c r="AE94" i="30" s="1"/>
  <c r="AE96" i="30" s="1"/>
  <c r="AE120" i="30" s="1"/>
  <c r="AE145" i="30" s="1"/>
  <c r="AE146" i="30" s="1"/>
  <c r="AD12" i="34" s="1"/>
  <c r="AE41" i="35" s="1"/>
  <c r="AD106" i="30"/>
  <c r="AD109" i="30" s="1"/>
  <c r="AD110" i="30" s="1"/>
  <c r="AD123" i="30"/>
  <c r="BB89" i="30"/>
  <c r="BA93" i="30"/>
  <c r="BB105" i="30"/>
  <c r="BB66" i="35" s="1"/>
  <c r="BB47" i="35" s="1"/>
  <c r="AV8" i="35"/>
  <c r="AV45" i="34"/>
  <c r="AV48" i="34" s="1"/>
  <c r="W67" i="35"/>
  <c r="U73" i="34"/>
  <c r="BE114" i="34"/>
  <c r="BE117" i="34" s="1"/>
  <c r="BE15" i="35"/>
  <c r="BC75" i="30"/>
  <c r="BC15" i="30"/>
  <c r="BC170" i="30"/>
  <c r="BC148" i="30"/>
  <c r="BC192" i="30"/>
  <c r="BC126" i="30"/>
  <c r="BC214" i="30"/>
  <c r="BC181" i="30"/>
  <c r="BC159" i="30"/>
  <c r="BC137" i="30"/>
  <c r="BC113" i="34"/>
  <c r="BC106" i="34"/>
  <c r="BC84" i="34"/>
  <c r="BD87" i="30" s="1"/>
  <c r="BD3" i="30"/>
  <c r="BC98" i="34"/>
  <c r="BC76" i="34"/>
  <c r="BC70" i="34"/>
  <c r="BC91" i="34"/>
  <c r="BL5" i="59" s="1"/>
  <c r="BC62" i="34"/>
  <c r="BC30" i="34"/>
  <c r="BC9" i="34"/>
  <c r="BC44" i="34"/>
  <c r="BC37" i="34"/>
  <c r="BD2" i="34"/>
  <c r="BE57" i="35"/>
  <c r="BE27" i="35"/>
  <c r="BF1" i="35"/>
  <c r="BA51" i="30"/>
  <c r="BA39" i="30"/>
  <c r="BA63" i="30" s="1"/>
  <c r="BB203" i="30"/>
  <c r="BB112" i="30"/>
  <c r="BB27" i="30"/>
  <c r="BE95" i="30"/>
  <c r="AE50" i="35" l="1"/>
  <c r="AH60" i="34"/>
  <c r="W81" i="34"/>
  <c r="AI90" i="30"/>
  <c r="AI91" i="30" s="1"/>
  <c r="AH21" i="34"/>
  <c r="AH53" i="34"/>
  <c r="AH58" i="34" s="1"/>
  <c r="AH108" i="34"/>
  <c r="AI30" i="35" s="1"/>
  <c r="AH64" i="34"/>
  <c r="AH57" i="34"/>
  <c r="AE100" i="30"/>
  <c r="AE106" i="30" s="1"/>
  <c r="AE109" i="30" s="1"/>
  <c r="AE110" i="30" s="1"/>
  <c r="BC105" i="30"/>
  <c r="BC66" i="35" s="1"/>
  <c r="BC47" i="35" s="1"/>
  <c r="BB93" i="30"/>
  <c r="BC89" i="30"/>
  <c r="V42" i="34"/>
  <c r="AW45" i="34"/>
  <c r="AW48" i="34" s="1"/>
  <c r="AW8" i="35"/>
  <c r="AE122" i="30"/>
  <c r="U75" i="34"/>
  <c r="BF114" i="34"/>
  <c r="BF117" i="34" s="1"/>
  <c r="BF15" i="35"/>
  <c r="BF57" i="35"/>
  <c r="BE2" i="34"/>
  <c r="BF27" i="35"/>
  <c r="BG1" i="35"/>
  <c r="BD170" i="30"/>
  <c r="BD159" i="30"/>
  <c r="BD126" i="30"/>
  <c r="BD214" i="30"/>
  <c r="BD137" i="30"/>
  <c r="BD15" i="30"/>
  <c r="BD148" i="30"/>
  <c r="BD75" i="30"/>
  <c r="BD192" i="30"/>
  <c r="BD181" i="30"/>
  <c r="BC112" i="30"/>
  <c r="BC27" i="30"/>
  <c r="BC203" i="30"/>
  <c r="BB51" i="30"/>
  <c r="BB39" i="30"/>
  <c r="BB63" i="30" s="1"/>
  <c r="BD106" i="34"/>
  <c r="BE3" i="30"/>
  <c r="BD98" i="34"/>
  <c r="BD113" i="34"/>
  <c r="BD91" i="34"/>
  <c r="BM5" i="59" s="1"/>
  <c r="BD84" i="34"/>
  <c r="BE87" i="30" s="1"/>
  <c r="BD76" i="34"/>
  <c r="BD44" i="34"/>
  <c r="BD37" i="34"/>
  <c r="BD30" i="34"/>
  <c r="BD9" i="34"/>
  <c r="BD70" i="34"/>
  <c r="BD62" i="34"/>
  <c r="BF95" i="30"/>
  <c r="X13" i="35" l="1"/>
  <c r="X77" i="34"/>
  <c r="X80" i="34" s="1"/>
  <c r="AI50" i="34"/>
  <c r="AI102" i="34" s="1"/>
  <c r="AJ33" i="35" s="1"/>
  <c r="AF98" i="30"/>
  <c r="AF114" i="30" s="1"/>
  <c r="AF222" i="30" s="1"/>
  <c r="AE101" i="30"/>
  <c r="AF94" i="30" s="1"/>
  <c r="AF96" i="30" s="1"/>
  <c r="AF120" i="30" s="1"/>
  <c r="AF145" i="30" s="1"/>
  <c r="AF146" i="30" s="1"/>
  <c r="AE12" i="34" s="1"/>
  <c r="AF41" i="35" s="1"/>
  <c r="AF50" i="35" s="1"/>
  <c r="AE123" i="30"/>
  <c r="AF99" i="30"/>
  <c r="AF115" i="30" s="1"/>
  <c r="AF167" i="30" s="1"/>
  <c r="BD105" i="30"/>
  <c r="BD66" i="35" s="1"/>
  <c r="BD47" i="35" s="1"/>
  <c r="BC93" i="30"/>
  <c r="BD89" i="30"/>
  <c r="AE134" i="30"/>
  <c r="AF113" i="30"/>
  <c r="AX45" i="34"/>
  <c r="AX8" i="35"/>
  <c r="L8" i="51" s="1"/>
  <c r="V71" i="34"/>
  <c r="V12" i="35"/>
  <c r="W7" i="35"/>
  <c r="W38" i="34"/>
  <c r="BG15" i="35"/>
  <c r="BG114" i="34"/>
  <c r="BG117" i="34" s="1"/>
  <c r="BF2" i="34"/>
  <c r="BG57" i="35"/>
  <c r="BG27" i="35"/>
  <c r="BH1" i="35"/>
  <c r="BD112" i="30"/>
  <c r="BD203" i="30"/>
  <c r="BD27" i="30"/>
  <c r="BE106" i="34"/>
  <c r="BF3" i="30"/>
  <c r="BE98" i="34"/>
  <c r="BE113" i="34"/>
  <c r="BE76" i="34"/>
  <c r="BE70" i="34"/>
  <c r="BE91" i="34"/>
  <c r="BN5" i="59" s="1"/>
  <c r="BE84" i="34"/>
  <c r="BF87" i="30" s="1"/>
  <c r="BE44" i="34"/>
  <c r="BE62" i="34"/>
  <c r="BE37" i="34"/>
  <c r="BE30" i="34"/>
  <c r="BE9" i="34"/>
  <c r="BC39" i="30"/>
  <c r="BC63" i="30" s="1"/>
  <c r="BC51" i="30"/>
  <c r="BE170" i="30"/>
  <c r="BE126" i="30"/>
  <c r="BE159" i="30"/>
  <c r="BE214" i="30"/>
  <c r="BE192" i="30"/>
  <c r="BE75" i="30"/>
  <c r="BE181" i="30"/>
  <c r="BE148" i="30"/>
  <c r="BE137" i="30"/>
  <c r="BE15" i="30"/>
  <c r="BG95" i="30"/>
  <c r="X78" i="34" l="1"/>
  <c r="V72" i="34"/>
  <c r="W31" i="35" s="1"/>
  <c r="V74" i="34"/>
  <c r="AI60" i="34"/>
  <c r="AI21" i="34"/>
  <c r="AI64" i="34"/>
  <c r="AJ90" i="30"/>
  <c r="AJ91" i="30" s="1"/>
  <c r="AI53" i="34"/>
  <c r="AI58" i="34" s="1"/>
  <c r="AI57" i="34"/>
  <c r="X79" i="34"/>
  <c r="AI108" i="34"/>
  <c r="AJ30" i="35" s="1"/>
  <c r="AF122" i="30"/>
  <c r="AG113" i="30" s="1"/>
  <c r="AF100" i="30"/>
  <c r="AG99" i="30" s="1"/>
  <c r="AG115" i="30" s="1"/>
  <c r="AG167" i="30" s="1"/>
  <c r="BD93" i="30"/>
  <c r="BE105" i="30"/>
  <c r="BE66" i="35" s="1"/>
  <c r="BE89" i="30"/>
  <c r="AX48" i="34"/>
  <c r="X67" i="35"/>
  <c r="W43" i="35"/>
  <c r="V73" i="34"/>
  <c r="BH15" i="35"/>
  <c r="BH114" i="34"/>
  <c r="BH117" i="34" s="1"/>
  <c r="BD51" i="30"/>
  <c r="BD39" i="30"/>
  <c r="BD63" i="30" s="1"/>
  <c r="BG2" i="34"/>
  <c r="BH57" i="35"/>
  <c r="BI1" i="35"/>
  <c r="BH27" i="35"/>
  <c r="BE27" i="30"/>
  <c r="BE112" i="30"/>
  <c r="BE203" i="30"/>
  <c r="BF75" i="30"/>
  <c r="BF192" i="30"/>
  <c r="BF126" i="30"/>
  <c r="BF15" i="30"/>
  <c r="BF137" i="30"/>
  <c r="BF170" i="30"/>
  <c r="BF159" i="30"/>
  <c r="BF181" i="30"/>
  <c r="BF148" i="30"/>
  <c r="BF214" i="30"/>
  <c r="BG3" i="30"/>
  <c r="BF98" i="34"/>
  <c r="BF113" i="34"/>
  <c r="BF106" i="34"/>
  <c r="BF91" i="34"/>
  <c r="BO5" i="59" s="1"/>
  <c r="BF84" i="34"/>
  <c r="BG87" i="30" s="1"/>
  <c r="BF62" i="34"/>
  <c r="BF44" i="34"/>
  <c r="BF70" i="34"/>
  <c r="BF37" i="34"/>
  <c r="BF30" i="34"/>
  <c r="BF9" i="34"/>
  <c r="BF76" i="34"/>
  <c r="BH95" i="30"/>
  <c r="X81" i="34" l="1"/>
  <c r="AF134" i="30"/>
  <c r="AG98" i="30"/>
  <c r="AG114" i="30" s="1"/>
  <c r="AG222" i="30" s="1"/>
  <c r="AJ50" i="34"/>
  <c r="AJ102" i="34" s="1"/>
  <c r="AK33" i="35" s="1"/>
  <c r="Y13" i="35"/>
  <c r="Y77" i="34"/>
  <c r="Y80" i="34" s="1"/>
  <c r="AF106" i="30"/>
  <c r="AF109" i="30" s="1"/>
  <c r="AF110" i="30" s="1"/>
  <c r="AF101" i="30"/>
  <c r="AG94" i="30" s="1"/>
  <c r="AG96" i="30" s="1"/>
  <c r="AG120" i="30" s="1"/>
  <c r="AG145" i="30" s="1"/>
  <c r="AG146" i="30" s="1"/>
  <c r="AF12" i="34" s="1"/>
  <c r="AG41" i="35" s="1"/>
  <c r="AF123" i="30"/>
  <c r="BE47" i="35"/>
  <c r="BF105" i="30"/>
  <c r="BF66" i="35" s="1"/>
  <c r="BE93" i="30"/>
  <c r="BF89" i="30"/>
  <c r="AY45" i="34"/>
  <c r="AY48" i="34" s="1"/>
  <c r="AY8" i="35"/>
  <c r="W42" i="34"/>
  <c r="V75" i="34"/>
  <c r="BI15" i="35"/>
  <c r="BI114" i="34"/>
  <c r="BI117" i="34" s="1"/>
  <c r="BJ15" i="35" s="1"/>
  <c r="M15" i="51" s="1"/>
  <c r="BE51" i="30"/>
  <c r="BE39" i="30"/>
  <c r="BE63" i="30" s="1"/>
  <c r="BG113" i="34"/>
  <c r="BG106" i="34"/>
  <c r="BH3" i="30"/>
  <c r="BG98" i="34"/>
  <c r="BG84" i="34"/>
  <c r="BH87" i="30" s="1"/>
  <c r="BG76" i="34"/>
  <c r="BG70" i="34"/>
  <c r="BG37" i="34"/>
  <c r="BG62" i="34"/>
  <c r="BG30" i="34"/>
  <c r="BG9" i="34"/>
  <c r="BG91" i="34"/>
  <c r="BP5" i="59" s="1"/>
  <c r="BG44" i="34"/>
  <c r="BG75" i="30"/>
  <c r="BG159" i="30"/>
  <c r="BG126" i="30"/>
  <c r="BG137" i="30"/>
  <c r="BG170" i="30"/>
  <c r="BG192" i="30"/>
  <c r="BG15" i="30"/>
  <c r="BG181" i="30"/>
  <c r="BG214" i="30"/>
  <c r="BG148" i="30"/>
  <c r="BF203" i="30"/>
  <c r="BF112" i="30"/>
  <c r="BF27" i="30"/>
  <c r="BH2" i="34"/>
  <c r="BI57" i="35"/>
  <c r="BI27" i="35"/>
  <c r="BJ1" i="35"/>
  <c r="BI95" i="30"/>
  <c r="Y78" i="34" l="1"/>
  <c r="AJ64" i="34"/>
  <c r="AJ108" i="34"/>
  <c r="AK30" i="35" s="1"/>
  <c r="AJ57" i="34"/>
  <c r="AJ53" i="34"/>
  <c r="AJ58" i="34" s="1"/>
  <c r="AJ21" i="34"/>
  <c r="AG122" i="30"/>
  <c r="AG134" i="30" s="1"/>
  <c r="AG100" i="30"/>
  <c r="AH99" i="30" s="1"/>
  <c r="AH115" i="30" s="1"/>
  <c r="AH167" i="30" s="1"/>
  <c r="AK90" i="30"/>
  <c r="AK91" i="30" s="1"/>
  <c r="AJ60" i="34"/>
  <c r="Y79" i="34"/>
  <c r="AG50" i="35"/>
  <c r="BF47" i="35"/>
  <c r="BG105" i="30"/>
  <c r="BG66" i="35" s="1"/>
  <c r="BG47" i="35" s="1"/>
  <c r="BG89" i="30"/>
  <c r="BF93" i="30"/>
  <c r="AZ45" i="34"/>
  <c r="AZ8" i="35"/>
  <c r="BJ52" i="35"/>
  <c r="M52" i="51" s="1"/>
  <c r="W71" i="34"/>
  <c r="W12" i="35"/>
  <c r="X38" i="34"/>
  <c r="X7" i="35"/>
  <c r="BG203" i="30"/>
  <c r="BG27" i="30"/>
  <c r="BG112" i="30"/>
  <c r="BH106" i="34"/>
  <c r="BI3" i="30"/>
  <c r="BH98" i="34"/>
  <c r="BH91" i="34"/>
  <c r="BQ5" i="59" s="1"/>
  <c r="BH113" i="34"/>
  <c r="BH70" i="34"/>
  <c r="BH44" i="34"/>
  <c r="BH37" i="34"/>
  <c r="BH30" i="34"/>
  <c r="BH62" i="34"/>
  <c r="BH9" i="34"/>
  <c r="BH84" i="34"/>
  <c r="BI87" i="30" s="1"/>
  <c r="BH76" i="34"/>
  <c r="BJ57" i="35"/>
  <c r="BI2" i="34"/>
  <c r="BJ27" i="35"/>
  <c r="BF39" i="30"/>
  <c r="BF63" i="30" s="1"/>
  <c r="BF51" i="30"/>
  <c r="BH181" i="30"/>
  <c r="BH126" i="30"/>
  <c r="BH15" i="30"/>
  <c r="BH137" i="30"/>
  <c r="BH148" i="30"/>
  <c r="BH170" i="30"/>
  <c r="BH214" i="30"/>
  <c r="BH192" i="30"/>
  <c r="BH159" i="30"/>
  <c r="BH75" i="30"/>
  <c r="AK50" i="34" l="1"/>
  <c r="AK102" i="34" s="1"/>
  <c r="AL33" i="35" s="1"/>
  <c r="K33" i="51" s="1"/>
  <c r="W72" i="34"/>
  <c r="W74" i="34"/>
  <c r="X31" i="35"/>
  <c r="AG101" i="30"/>
  <c r="AH94" i="30" s="1"/>
  <c r="AH96" i="30" s="1"/>
  <c r="AH120" i="30" s="1"/>
  <c r="AH145" i="30" s="1"/>
  <c r="AH146" i="30" s="1"/>
  <c r="AG12" i="34" s="1"/>
  <c r="AH41" i="35" s="1"/>
  <c r="AH113" i="30"/>
  <c r="AG123" i="30"/>
  <c r="AH98" i="30"/>
  <c r="AH114" i="30" s="1"/>
  <c r="AH222" i="30" s="1"/>
  <c r="AG106" i="30"/>
  <c r="AG109" i="30" s="1"/>
  <c r="AG110" i="30" s="1"/>
  <c r="Y81" i="34"/>
  <c r="Z77" i="34" s="1"/>
  <c r="Z80" i="34" s="1"/>
  <c r="AH50" i="35"/>
  <c r="AK21" i="34"/>
  <c r="AK53" i="34"/>
  <c r="AK58" i="34" s="1"/>
  <c r="AK108" i="34"/>
  <c r="AL30" i="35" s="1"/>
  <c r="K30" i="51" s="1"/>
  <c r="AL90" i="30"/>
  <c r="AK64" i="34"/>
  <c r="AK57" i="34"/>
  <c r="AK60" i="34"/>
  <c r="BG93" i="30"/>
  <c r="BH89" i="30"/>
  <c r="BH105" i="30"/>
  <c r="BH66" i="35" s="1"/>
  <c r="BH47" i="35" s="1"/>
  <c r="X43" i="35"/>
  <c r="Y67" i="35"/>
  <c r="W73" i="34"/>
  <c r="BI106" i="34"/>
  <c r="BJ3" i="30"/>
  <c r="BI98" i="34"/>
  <c r="BI113" i="34"/>
  <c r="BI76" i="34"/>
  <c r="BI70" i="34"/>
  <c r="BI91" i="34"/>
  <c r="BR5" i="59" s="1"/>
  <c r="BI84" i="34"/>
  <c r="BJ87" i="30" s="1"/>
  <c r="BI30" i="34"/>
  <c r="BI44" i="34"/>
  <c r="BI37" i="34"/>
  <c r="BI9" i="34"/>
  <c r="BI62" i="34"/>
  <c r="BG51" i="30"/>
  <c r="BG39" i="30"/>
  <c r="BG63" i="30" s="1"/>
  <c r="BH203" i="30"/>
  <c r="BH112" i="30"/>
  <c r="BH27" i="30"/>
  <c r="BI137" i="30"/>
  <c r="BI214" i="30"/>
  <c r="BI126" i="30"/>
  <c r="BI75" i="30"/>
  <c r="BI181" i="30"/>
  <c r="BI148" i="30"/>
  <c r="BI15" i="30"/>
  <c r="BI159" i="30"/>
  <c r="BI192" i="30"/>
  <c r="BI170" i="30"/>
  <c r="BJ95" i="30"/>
  <c r="F88" i="30"/>
  <c r="Z78" i="34" l="1"/>
  <c r="AH122" i="30"/>
  <c r="AH134" i="30" s="1"/>
  <c r="AH100" i="30"/>
  <c r="AI99" i="30" s="1"/>
  <c r="AI115" i="30" s="1"/>
  <c r="AI167" i="30" s="1"/>
  <c r="Z13" i="35"/>
  <c r="J13" i="51" s="1"/>
  <c r="Z79" i="34"/>
  <c r="AL91" i="30"/>
  <c r="D90" i="30"/>
  <c r="D91" i="30" s="1"/>
  <c r="AL50" i="34"/>
  <c r="AL102" i="34" s="1"/>
  <c r="AM33" i="35" s="1"/>
  <c r="BH93" i="30"/>
  <c r="BI89" i="30"/>
  <c r="BI105" i="30"/>
  <c r="BI66" i="35" s="1"/>
  <c r="BI47" i="35" s="1"/>
  <c r="AI113" i="30"/>
  <c r="AH123" i="30"/>
  <c r="AH101" i="30"/>
  <c r="AI94" i="30" s="1"/>
  <c r="AI96" i="30" s="1"/>
  <c r="AI120" i="30" s="1"/>
  <c r="AI145" i="30" s="1"/>
  <c r="AI146" i="30" s="1"/>
  <c r="AH12" i="34" s="1"/>
  <c r="AI41" i="35" s="1"/>
  <c r="AI98" i="30"/>
  <c r="AI114" i="30" s="1"/>
  <c r="AI222" i="30" s="1"/>
  <c r="AH106" i="30"/>
  <c r="AH109" i="30" s="1"/>
  <c r="AH110" i="30" s="1"/>
  <c r="AZ48" i="34"/>
  <c r="BA45" i="34" s="1"/>
  <c r="BA48" i="34" s="1"/>
  <c r="X42" i="34"/>
  <c r="W75" i="34"/>
  <c r="BH51" i="30"/>
  <c r="BH39" i="30"/>
  <c r="BH63" i="30" s="1"/>
  <c r="BI203" i="30"/>
  <c r="BI112" i="30"/>
  <c r="BI27" i="30"/>
  <c r="BJ75" i="30"/>
  <c r="BJ214" i="30"/>
  <c r="BJ192" i="30"/>
  <c r="BJ181" i="30"/>
  <c r="BJ126" i="30"/>
  <c r="BJ137" i="30"/>
  <c r="BJ159" i="30"/>
  <c r="BJ170" i="30"/>
  <c r="BJ15" i="30"/>
  <c r="BJ148" i="30"/>
  <c r="F95" i="30"/>
  <c r="Z81" i="34" l="1"/>
  <c r="AI50" i="35"/>
  <c r="AM90" i="30"/>
  <c r="AM91" i="30" s="1"/>
  <c r="AL108" i="34"/>
  <c r="AM30" i="35" s="1"/>
  <c r="AL57" i="34"/>
  <c r="AL21" i="34"/>
  <c r="AL53" i="34"/>
  <c r="AL58" i="34" s="1"/>
  <c r="AL60" i="34"/>
  <c r="AL64" i="34"/>
  <c r="BJ105" i="30"/>
  <c r="BJ89" i="30"/>
  <c r="BI93" i="30"/>
  <c r="AI122" i="30"/>
  <c r="AI134" i="30" s="1"/>
  <c r="AI100" i="30"/>
  <c r="AJ99" i="30" s="1"/>
  <c r="AJ115" i="30" s="1"/>
  <c r="AJ167" i="30" s="1"/>
  <c r="BA8" i="35"/>
  <c r="BB45" i="34"/>
  <c r="BB48" i="34" s="1"/>
  <c r="BB8" i="35"/>
  <c r="X71" i="34"/>
  <c r="X12" i="35"/>
  <c r="Y38" i="34"/>
  <c r="Y7" i="35"/>
  <c r="BJ112" i="30"/>
  <c r="BJ27" i="30"/>
  <c r="BJ203" i="30"/>
  <c r="BI51" i="30"/>
  <c r="BI39" i="30"/>
  <c r="BI63" i="30" s="1"/>
  <c r="X72" i="34" l="1"/>
  <c r="X74" i="34"/>
  <c r="Y43" i="35"/>
  <c r="Y31" i="35"/>
  <c r="AA13" i="35"/>
  <c r="AA77" i="34"/>
  <c r="AA80" i="34" s="1"/>
  <c r="AM50" i="34"/>
  <c r="AM102" i="34" s="1"/>
  <c r="AN33" i="35" s="1"/>
  <c r="AJ113" i="30"/>
  <c r="AI106" i="30"/>
  <c r="AI109" i="30" s="1"/>
  <c r="AI110" i="30" s="1"/>
  <c r="H103" i="30"/>
  <c r="F89" i="30"/>
  <c r="BJ93" i="30"/>
  <c r="F93" i="30" s="1"/>
  <c r="F105" i="30"/>
  <c r="BJ66" i="35"/>
  <c r="AJ98" i="30"/>
  <c r="AJ114" i="30" s="1"/>
  <c r="AJ222" i="30" s="1"/>
  <c r="AI101" i="30"/>
  <c r="AJ94" i="30" s="1"/>
  <c r="AJ96" i="30" s="1"/>
  <c r="AJ120" i="30" s="1"/>
  <c r="AJ145" i="30" s="1"/>
  <c r="AJ146" i="30" s="1"/>
  <c r="AI12" i="34" s="1"/>
  <c r="AJ41" i="35" s="1"/>
  <c r="AI123" i="30"/>
  <c r="BC8" i="35"/>
  <c r="BC45" i="34"/>
  <c r="BC48" i="34" s="1"/>
  <c r="X73" i="34"/>
  <c r="X75" i="34" s="1"/>
  <c r="Z67" i="35"/>
  <c r="J66" i="51" s="1"/>
  <c r="BJ39" i="30"/>
  <c r="BJ63" i="30" s="1"/>
  <c r="BJ51" i="30"/>
  <c r="AA78" i="34" l="1"/>
  <c r="AA79" i="34"/>
  <c r="BJ47" i="35"/>
  <c r="M47" i="51" s="1"/>
  <c r="M65" i="51"/>
  <c r="AJ50" i="35"/>
  <c r="AM108" i="34"/>
  <c r="AN30" i="35" s="1"/>
  <c r="AM21" i="34"/>
  <c r="AM57" i="34"/>
  <c r="AM53" i="34"/>
  <c r="AM58" i="34" s="1"/>
  <c r="AN90" i="30"/>
  <c r="AN91" i="30" s="1"/>
  <c r="AM60" i="34"/>
  <c r="AM64" i="34"/>
  <c r="AJ122" i="30"/>
  <c r="AK113" i="30" s="1"/>
  <c r="AJ100" i="30"/>
  <c r="AJ106" i="30" s="1"/>
  <c r="AJ109" i="30" s="1"/>
  <c r="AJ110" i="30" s="1"/>
  <c r="B103" i="30"/>
  <c r="H109" i="30"/>
  <c r="H66" i="35"/>
  <c r="I65" i="51" s="1"/>
  <c r="BD8" i="35"/>
  <c r="BD45" i="34"/>
  <c r="BD48" i="34" s="1"/>
  <c r="Y71" i="34"/>
  <c r="Y42" i="34"/>
  <c r="Y12" i="35"/>
  <c r="Y72" i="34" l="1"/>
  <c r="Z31" i="35" s="1"/>
  <c r="J31" i="51" s="1"/>
  <c r="Y74" i="34"/>
  <c r="AA81" i="34"/>
  <c r="AB13" i="35" s="1"/>
  <c r="AK99" i="30"/>
  <c r="AK115" i="30" s="1"/>
  <c r="AK167" i="30" s="1"/>
  <c r="AN50" i="34"/>
  <c r="AN102" i="34" s="1"/>
  <c r="AO33" i="35" s="1"/>
  <c r="AJ101" i="30"/>
  <c r="AK94" i="30" s="1"/>
  <c r="AK96" i="30" s="1"/>
  <c r="AK120" i="30" s="1"/>
  <c r="AK145" i="30" s="1"/>
  <c r="AK146" i="30" s="1"/>
  <c r="AJ12" i="34" s="1"/>
  <c r="AK41" i="35" s="1"/>
  <c r="AK98" i="30"/>
  <c r="AK114" i="30" s="1"/>
  <c r="AK222" i="30" s="1"/>
  <c r="AJ123" i="30"/>
  <c r="AJ134" i="30"/>
  <c r="H47" i="35"/>
  <c r="I47" i="51" s="1"/>
  <c r="H110" i="30"/>
  <c r="I110" i="30" s="1"/>
  <c r="J110" i="30" s="1"/>
  <c r="K110" i="30" s="1"/>
  <c r="L110" i="30" s="1"/>
  <c r="M110" i="30" s="1"/>
  <c r="N110" i="30" s="1"/>
  <c r="B110" i="30" s="1"/>
  <c r="B109" i="30"/>
  <c r="Z43" i="35"/>
  <c r="J43" i="51" s="1"/>
  <c r="BE45" i="34"/>
  <c r="BE48" i="34" s="1"/>
  <c r="BE8" i="35"/>
  <c r="Y73" i="34"/>
  <c r="Z7" i="35"/>
  <c r="J7" i="51" s="1"/>
  <c r="Z38" i="34"/>
  <c r="AB77" i="34" l="1"/>
  <c r="AB80" i="34" s="1"/>
  <c r="AK50" i="35"/>
  <c r="AK122" i="30"/>
  <c r="AK134" i="30" s="1"/>
  <c r="AK100" i="30"/>
  <c r="AK101" i="30" s="1"/>
  <c r="AL94" i="30" s="1"/>
  <c r="AL96" i="30" s="1"/>
  <c r="D96" i="30" s="1"/>
  <c r="AN21" i="34"/>
  <c r="AO90" i="30"/>
  <c r="AO91" i="30" s="1"/>
  <c r="AN60" i="34"/>
  <c r="AN57" i="34"/>
  <c r="AN108" i="34"/>
  <c r="AO30" i="35" s="1"/>
  <c r="AN64" i="34"/>
  <c r="AN53" i="34"/>
  <c r="AN58" i="34" s="1"/>
  <c r="Y75" i="34"/>
  <c r="Z71" i="34" s="1"/>
  <c r="BF45" i="34"/>
  <c r="BF48" i="34" s="1"/>
  <c r="BF8" i="35"/>
  <c r="AA67" i="35"/>
  <c r="AB78" i="34" l="1"/>
  <c r="Z72" i="34"/>
  <c r="Z74" i="34"/>
  <c r="AA43" i="35" s="1"/>
  <c r="AA31" i="35"/>
  <c r="AB79" i="34"/>
  <c r="AK123" i="30"/>
  <c r="AL120" i="30"/>
  <c r="AL145" i="30" s="1"/>
  <c r="AL146" i="30" s="1"/>
  <c r="AK12" i="34" s="1"/>
  <c r="AL41" i="35" s="1"/>
  <c r="K41" i="51" s="1"/>
  <c r="AL98" i="30"/>
  <c r="AL114" i="30" s="1"/>
  <c r="AL222" i="30" s="1"/>
  <c r="AL113" i="30"/>
  <c r="AK106" i="30"/>
  <c r="AK109" i="30" s="1"/>
  <c r="AK110" i="30" s="1"/>
  <c r="AL99" i="30"/>
  <c r="AL115" i="30" s="1"/>
  <c r="AL167" i="30" s="1"/>
  <c r="AO50" i="34"/>
  <c r="AO102" i="34" s="1"/>
  <c r="AP33" i="35" s="1"/>
  <c r="Z12" i="35"/>
  <c r="Z42" i="34"/>
  <c r="BG45" i="34"/>
  <c r="BG48" i="34" s="1"/>
  <c r="BG8" i="35"/>
  <c r="Z73" i="34"/>
  <c r="AB81" i="34" l="1"/>
  <c r="AC13" i="35" s="1"/>
  <c r="D98" i="30"/>
  <c r="AC77" i="34"/>
  <c r="AC80" i="34" s="1"/>
  <c r="J12" i="51"/>
  <c r="J84" i="51" s="1"/>
  <c r="AL50" i="35"/>
  <c r="D99" i="30"/>
  <c r="AL122" i="30"/>
  <c r="AM113" i="30" s="1"/>
  <c r="AL100" i="30"/>
  <c r="AL101" i="30" s="1"/>
  <c r="AM94" i="30" s="1"/>
  <c r="AM96" i="30" s="1"/>
  <c r="AM120" i="30" s="1"/>
  <c r="AM145" i="30" s="1"/>
  <c r="AM146" i="30" s="1"/>
  <c r="AL12" i="34" s="1"/>
  <c r="AM41" i="35" s="1"/>
  <c r="AP90" i="30"/>
  <c r="AP91" i="30" s="1"/>
  <c r="AO57" i="34"/>
  <c r="AO64" i="34"/>
  <c r="AO21" i="34"/>
  <c r="AO108" i="34"/>
  <c r="AP30" i="35" s="1"/>
  <c r="AO60" i="34"/>
  <c r="AO53" i="34"/>
  <c r="BH45" i="34"/>
  <c r="BH48" i="34" s="1"/>
  <c r="BH8" i="35"/>
  <c r="Z75" i="34"/>
  <c r="AA7" i="35"/>
  <c r="AA38" i="34"/>
  <c r="AC78" i="34" l="1"/>
  <c r="AM50" i="35"/>
  <c r="AC79" i="34"/>
  <c r="AL134" i="30"/>
  <c r="AM99" i="30"/>
  <c r="AM115" i="30" s="1"/>
  <c r="AM167" i="30" s="1"/>
  <c r="D100" i="30"/>
  <c r="D101" i="30" s="1"/>
  <c r="AL123" i="30"/>
  <c r="AL106" i="30"/>
  <c r="D106" i="30" s="1"/>
  <c r="AM98" i="30"/>
  <c r="AM114" i="30" s="1"/>
  <c r="AM222" i="30" s="1"/>
  <c r="AP50" i="34"/>
  <c r="AO58" i="34"/>
  <c r="BI45" i="34"/>
  <c r="BI48" i="34" s="1"/>
  <c r="BJ8" i="35" s="1"/>
  <c r="M8" i="51" s="1"/>
  <c r="BI8" i="35"/>
  <c r="AB67" i="35"/>
  <c r="AA71" i="34"/>
  <c r="AA12" i="35"/>
  <c r="AA72" i="34" l="1"/>
  <c r="AB31" i="35" s="1"/>
  <c r="AA74" i="34"/>
  <c r="AB43" i="35" s="1"/>
  <c r="AC81" i="34"/>
  <c r="AL109" i="30"/>
  <c r="AL110" i="30" s="1"/>
  <c r="D110" i="30" s="1"/>
  <c r="AM100" i="30"/>
  <c r="AN99" i="30" s="1"/>
  <c r="AN115" i="30" s="1"/>
  <c r="AN167" i="30" s="1"/>
  <c r="AM122" i="30"/>
  <c r="AM134" i="30" s="1"/>
  <c r="AP53" i="34"/>
  <c r="AQ50" i="34" s="1"/>
  <c r="AP102" i="34"/>
  <c r="AQ33" i="35" s="1"/>
  <c r="AP108" i="34"/>
  <c r="AQ30" i="35" s="1"/>
  <c r="AP60" i="34"/>
  <c r="AQ90" i="30"/>
  <c r="AQ91" i="30" s="1"/>
  <c r="AP57" i="34"/>
  <c r="AP21" i="34"/>
  <c r="AP64" i="34"/>
  <c r="AA42" i="34"/>
  <c r="AA73" i="34"/>
  <c r="AN98" i="30" l="1"/>
  <c r="AN114" i="30" s="1"/>
  <c r="AN222" i="30" s="1"/>
  <c r="AD13" i="35"/>
  <c r="AD77" i="34"/>
  <c r="AD80" i="34" s="1"/>
  <c r="AP58" i="34"/>
  <c r="AN113" i="30"/>
  <c r="AM123" i="30"/>
  <c r="AM101" i="30"/>
  <c r="AN94" i="30" s="1"/>
  <c r="AN96" i="30" s="1"/>
  <c r="AN120" i="30" s="1"/>
  <c r="AN145" i="30" s="1"/>
  <c r="AN146" i="30" s="1"/>
  <c r="AM12" i="34" s="1"/>
  <c r="AN41" i="35" s="1"/>
  <c r="AM106" i="30"/>
  <c r="AM109" i="30" s="1"/>
  <c r="AM110" i="30" s="1"/>
  <c r="D109" i="30"/>
  <c r="AQ60" i="34"/>
  <c r="AQ102" i="34"/>
  <c r="AR33" i="35" s="1"/>
  <c r="AQ57" i="34"/>
  <c r="AR90" i="30"/>
  <c r="AR91" i="30" s="1"/>
  <c r="AQ21" i="34"/>
  <c r="AQ108" i="34"/>
  <c r="AR30" i="35" s="1"/>
  <c r="AQ64" i="34"/>
  <c r="AQ53" i="34"/>
  <c r="AA75" i="34"/>
  <c r="AB38" i="34"/>
  <c r="AB7" i="35"/>
  <c r="AD78" i="34" l="1"/>
  <c r="AN50" i="35"/>
  <c r="AD79" i="34"/>
  <c r="AN100" i="30"/>
  <c r="AO98" i="30" s="1"/>
  <c r="AO114" i="30" s="1"/>
  <c r="AO222" i="30" s="1"/>
  <c r="AN122" i="30"/>
  <c r="AO113" i="30" s="1"/>
  <c r="AR50" i="34"/>
  <c r="AR102" i="34" s="1"/>
  <c r="AS33" i="35" s="1"/>
  <c r="AQ58" i="34"/>
  <c r="AO99" i="30"/>
  <c r="AO115" i="30" s="1"/>
  <c r="AO167" i="30" s="1"/>
  <c r="AC67" i="35"/>
  <c r="AB71" i="34"/>
  <c r="AB12" i="35"/>
  <c r="AB72" i="34" l="1"/>
  <c r="AC31" i="35" s="1"/>
  <c r="AB74" i="34"/>
  <c r="AC43" i="35" s="1"/>
  <c r="AN106" i="30"/>
  <c r="AN109" i="30" s="1"/>
  <c r="AN110" i="30" s="1"/>
  <c r="AD81" i="34"/>
  <c r="AE13" i="35" s="1"/>
  <c r="AN101" i="30"/>
  <c r="AO94" i="30" s="1"/>
  <c r="AO96" i="30" s="1"/>
  <c r="AO120" i="30" s="1"/>
  <c r="AO145" i="30" s="1"/>
  <c r="AO146" i="30" s="1"/>
  <c r="AN12" i="34" s="1"/>
  <c r="AO41" i="35" s="1"/>
  <c r="AN134" i="30"/>
  <c r="AN123" i="30"/>
  <c r="AR108" i="34"/>
  <c r="AS30" i="35" s="1"/>
  <c r="AR64" i="34"/>
  <c r="AR21" i="34"/>
  <c r="AR57" i="34"/>
  <c r="AS90" i="30"/>
  <c r="AS91" i="30" s="1"/>
  <c r="AR60" i="34"/>
  <c r="AR53" i="34"/>
  <c r="AB42" i="34"/>
  <c r="AC7" i="35" s="1"/>
  <c r="AB73" i="34"/>
  <c r="AO100" i="30" l="1"/>
  <c r="AO122" i="30"/>
  <c r="AO134" i="30" s="1"/>
  <c r="AO50" i="35"/>
  <c r="AE77" i="34"/>
  <c r="AR58" i="34"/>
  <c r="AS50" i="34"/>
  <c r="AS102" i="34" s="1"/>
  <c r="AT33" i="35" s="1"/>
  <c r="AO123" i="30"/>
  <c r="AP113" i="30"/>
  <c r="AO101" i="30"/>
  <c r="AP94" i="30" s="1"/>
  <c r="AP96" i="30" s="1"/>
  <c r="AP99" i="30"/>
  <c r="AP115" i="30" s="1"/>
  <c r="AP167" i="30" s="1"/>
  <c r="AP98" i="30"/>
  <c r="AP114" i="30" s="1"/>
  <c r="AP222" i="30" s="1"/>
  <c r="AO106" i="30"/>
  <c r="AO109" i="30" s="1"/>
  <c r="AO110" i="30" s="1"/>
  <c r="AB75" i="34"/>
  <c r="AC38" i="34"/>
  <c r="AE78" i="34" l="1"/>
  <c r="AE80" i="34"/>
  <c r="AE79" i="34"/>
  <c r="AS53" i="34"/>
  <c r="AS21" i="34"/>
  <c r="AS60" i="34"/>
  <c r="AS57" i="34"/>
  <c r="AS64" i="34"/>
  <c r="AT90" i="30"/>
  <c r="AT91" i="30" s="1"/>
  <c r="AS108" i="34"/>
  <c r="AT30" i="35" s="1"/>
  <c r="AP120" i="30"/>
  <c r="AP145" i="30" s="1"/>
  <c r="AP146" i="30" s="1"/>
  <c r="AO12" i="34" s="1"/>
  <c r="AP41" i="35" s="1"/>
  <c r="AP100" i="30"/>
  <c r="AD67" i="35"/>
  <c r="AC71" i="34"/>
  <c r="AC12" i="35"/>
  <c r="AE81" i="34" l="1"/>
  <c r="AF13" i="35" s="1"/>
  <c r="AC72" i="34"/>
  <c r="AD31" i="35" s="1"/>
  <c r="AC74" i="34"/>
  <c r="AP50" i="35"/>
  <c r="AS58" i="34"/>
  <c r="AT50" i="34"/>
  <c r="AT102" i="34" s="1"/>
  <c r="AU33" i="35" s="1"/>
  <c r="AQ98" i="30"/>
  <c r="AQ114" i="30" s="1"/>
  <c r="AQ222" i="30" s="1"/>
  <c r="AP101" i="30"/>
  <c r="AQ94" i="30" s="1"/>
  <c r="AQ96" i="30" s="1"/>
  <c r="AQ120" i="30" s="1"/>
  <c r="AQ145" i="30" s="1"/>
  <c r="AQ146" i="30" s="1"/>
  <c r="AP12" i="34" s="1"/>
  <c r="AQ41" i="35" s="1"/>
  <c r="AQ50" i="35" s="1"/>
  <c r="AP106" i="30"/>
  <c r="AP109" i="30" s="1"/>
  <c r="AP110" i="30" s="1"/>
  <c r="AQ99" i="30"/>
  <c r="AQ115" i="30" s="1"/>
  <c r="AQ167" i="30" s="1"/>
  <c r="AP122" i="30"/>
  <c r="AC42" i="34"/>
  <c r="AD7" i="35" s="1"/>
  <c r="AD43" i="35"/>
  <c r="AC73" i="34"/>
  <c r="AF77" i="34" l="1"/>
  <c r="AF80" i="34" s="1"/>
  <c r="AT21" i="34"/>
  <c r="AT57" i="34"/>
  <c r="AU90" i="30"/>
  <c r="AU91" i="30" s="1"/>
  <c r="AT53" i="34"/>
  <c r="AT60" i="34"/>
  <c r="AT108" i="34"/>
  <c r="AU30" i="35" s="1"/>
  <c r="AT64" i="34"/>
  <c r="AQ113" i="30"/>
  <c r="AQ122" i="30" s="1"/>
  <c r="AP123" i="30"/>
  <c r="AP134" i="30"/>
  <c r="AQ100" i="30"/>
  <c r="AD38" i="34"/>
  <c r="AE67" i="35" s="1"/>
  <c r="AC75" i="34"/>
  <c r="AF79" i="34" l="1"/>
  <c r="AF78" i="34"/>
  <c r="AT58" i="34"/>
  <c r="AU50" i="34"/>
  <c r="AU102" i="34" s="1"/>
  <c r="AV33" i="35" s="1"/>
  <c r="AD42" i="34"/>
  <c r="AD71" i="34"/>
  <c r="AQ134" i="30"/>
  <c r="AQ123" i="30"/>
  <c r="AR113" i="30"/>
  <c r="AR98" i="30"/>
  <c r="AR114" i="30" s="1"/>
  <c r="AR222" i="30" s="1"/>
  <c r="AQ101" i="30"/>
  <c r="AR94" i="30" s="1"/>
  <c r="AR96" i="30" s="1"/>
  <c r="AR99" i="30"/>
  <c r="AR115" i="30" s="1"/>
  <c r="AR167" i="30" s="1"/>
  <c r="AQ106" i="30"/>
  <c r="AQ109" i="30" s="1"/>
  <c r="AQ110" i="30" s="1"/>
  <c r="AD12" i="35"/>
  <c r="AF81" i="34" l="1"/>
  <c r="AG77" i="34" s="1"/>
  <c r="AG80" i="34" s="1"/>
  <c r="AG13" i="35"/>
  <c r="AD72" i="34"/>
  <c r="AD74" i="34"/>
  <c r="AE31" i="35"/>
  <c r="AU21" i="34"/>
  <c r="AU60" i="34"/>
  <c r="AU57" i="34"/>
  <c r="AU64" i="34"/>
  <c r="AU108" i="34"/>
  <c r="AV30" i="35" s="1"/>
  <c r="AU53" i="34"/>
  <c r="AV90" i="30"/>
  <c r="AV91" i="30" s="1"/>
  <c r="AD73" i="34"/>
  <c r="AE43" i="35"/>
  <c r="AR120" i="30"/>
  <c r="AR145" i="30" s="1"/>
  <c r="AR146" i="30" s="1"/>
  <c r="AQ12" i="34" s="1"/>
  <c r="AR41" i="35" s="1"/>
  <c r="AR50" i="35" s="1"/>
  <c r="AR100" i="30"/>
  <c r="AE38" i="34"/>
  <c r="AE7" i="35"/>
  <c r="AG79" i="34" l="1"/>
  <c r="AG78" i="34"/>
  <c r="AG81" i="34"/>
  <c r="AH13" i="35" s="1"/>
  <c r="AU58" i="34"/>
  <c r="AV50" i="34"/>
  <c r="AV102" i="34" s="1"/>
  <c r="AW33" i="35" s="1"/>
  <c r="AD75" i="34"/>
  <c r="AE12" i="35" s="1"/>
  <c r="AR122" i="30"/>
  <c r="AR101" i="30"/>
  <c r="AS94" i="30" s="1"/>
  <c r="AS96" i="30" s="1"/>
  <c r="AS120" i="30" s="1"/>
  <c r="AS145" i="30" s="1"/>
  <c r="AS146" i="30" s="1"/>
  <c r="AR12" i="34" s="1"/>
  <c r="AS41" i="35" s="1"/>
  <c r="AS98" i="30"/>
  <c r="AS114" i="30" s="1"/>
  <c r="AS222" i="30" s="1"/>
  <c r="AS99" i="30"/>
  <c r="AS115" i="30" s="1"/>
  <c r="AS167" i="30" s="1"/>
  <c r="AR106" i="30"/>
  <c r="AR109" i="30" s="1"/>
  <c r="AR110" i="30" s="1"/>
  <c r="AF67" i="35"/>
  <c r="AH77" i="34" l="1"/>
  <c r="AH80" i="34" s="1"/>
  <c r="AW90" i="30"/>
  <c r="AW91" i="30" s="1"/>
  <c r="AV57" i="34"/>
  <c r="AV21" i="34"/>
  <c r="AV108" i="34"/>
  <c r="AW30" i="35" s="1"/>
  <c r="AV64" i="34"/>
  <c r="AV53" i="34"/>
  <c r="AV60" i="34"/>
  <c r="AE71" i="34"/>
  <c r="AE42" i="34"/>
  <c r="AS113" i="30"/>
  <c r="AS122" i="30" s="1"/>
  <c r="AR123" i="30"/>
  <c r="AR134" i="30"/>
  <c r="AS100" i="30"/>
  <c r="AH78" i="34" l="1"/>
  <c r="AE72" i="34"/>
  <c r="AE74" i="34"/>
  <c r="AF43" i="35"/>
  <c r="AF31" i="35"/>
  <c r="AH79" i="34"/>
  <c r="AH81" i="34" s="1"/>
  <c r="AS50" i="35"/>
  <c r="AV58" i="34"/>
  <c r="AW50" i="34"/>
  <c r="AW102" i="34" s="1"/>
  <c r="AX33" i="35" s="1"/>
  <c r="L33" i="51" s="1"/>
  <c r="AE73" i="34"/>
  <c r="AS106" i="30"/>
  <c r="AS109" i="30" s="1"/>
  <c r="AS110" i="30" s="1"/>
  <c r="AT98" i="30"/>
  <c r="AT114" i="30" s="1"/>
  <c r="AT222" i="30" s="1"/>
  <c r="AS101" i="30"/>
  <c r="AT94" i="30" s="1"/>
  <c r="AT96" i="30" s="1"/>
  <c r="AT120" i="30" s="1"/>
  <c r="AT145" i="30" s="1"/>
  <c r="AT146" i="30" s="1"/>
  <c r="AS12" i="34" s="1"/>
  <c r="AT41" i="35" s="1"/>
  <c r="AT99" i="30"/>
  <c r="AT115" i="30" s="1"/>
  <c r="AT167" i="30" s="1"/>
  <c r="AT113" i="30"/>
  <c r="AS134" i="30"/>
  <c r="AS123" i="30"/>
  <c r="AF38" i="34"/>
  <c r="AF7" i="35"/>
  <c r="AI13" i="35" l="1"/>
  <c r="AI77" i="34"/>
  <c r="AI80" i="34" s="1"/>
  <c r="AT50" i="35"/>
  <c r="AW108" i="34"/>
  <c r="AX30" i="35" s="1"/>
  <c r="L30" i="51" s="1"/>
  <c r="AW53" i="34"/>
  <c r="AX90" i="30"/>
  <c r="AW57" i="34"/>
  <c r="AW60" i="34"/>
  <c r="AW64" i="34"/>
  <c r="AW21" i="34"/>
  <c r="AE75" i="34"/>
  <c r="AF71" i="34" s="1"/>
  <c r="AT122" i="30"/>
  <c r="AT100" i="30"/>
  <c r="AG67" i="35"/>
  <c r="AI78" i="34" l="1"/>
  <c r="AF72" i="34"/>
  <c r="AF74" i="34"/>
  <c r="AG43" i="35"/>
  <c r="AG31" i="35"/>
  <c r="AI79" i="34"/>
  <c r="E90" i="30"/>
  <c r="E91" i="30" s="1"/>
  <c r="AX91" i="30"/>
  <c r="AW58" i="34"/>
  <c r="AX50" i="34"/>
  <c r="AX102" i="34" s="1"/>
  <c r="AY33" i="35" s="1"/>
  <c r="AF12" i="35"/>
  <c r="AF42" i="34"/>
  <c r="AF73" i="34"/>
  <c r="AU99" i="30"/>
  <c r="AU115" i="30" s="1"/>
  <c r="AU167" i="30" s="1"/>
  <c r="AT101" i="30"/>
  <c r="AU94" i="30" s="1"/>
  <c r="AU96" i="30" s="1"/>
  <c r="AU98" i="30"/>
  <c r="AU114" i="30" s="1"/>
  <c r="AU222" i="30" s="1"/>
  <c r="AT106" i="30"/>
  <c r="AT109" i="30" s="1"/>
  <c r="AT110" i="30" s="1"/>
  <c r="AU113" i="30"/>
  <c r="AT134" i="30"/>
  <c r="AT123" i="30"/>
  <c r="AI81" i="34" l="1"/>
  <c r="AY90" i="30"/>
  <c r="AY91" i="30" s="1"/>
  <c r="AX57" i="34"/>
  <c r="AX21" i="34"/>
  <c r="AX60" i="34"/>
  <c r="AX64" i="34"/>
  <c r="AX108" i="34"/>
  <c r="AY30" i="35" s="1"/>
  <c r="AX53" i="34"/>
  <c r="AF75" i="34"/>
  <c r="AG71" i="34" s="1"/>
  <c r="AU120" i="30"/>
  <c r="AU145" i="30" s="1"/>
  <c r="AU146" i="30" s="1"/>
  <c r="AT12" i="34" s="1"/>
  <c r="AU41" i="35" s="1"/>
  <c r="AU100" i="30"/>
  <c r="AG38" i="34"/>
  <c r="AG7" i="35"/>
  <c r="AG72" i="34" l="1"/>
  <c r="AH31" i="35" s="1"/>
  <c r="AG74" i="34"/>
  <c r="AH43" i="35" s="1"/>
  <c r="AJ13" i="35"/>
  <c r="AJ77" i="34"/>
  <c r="AJ80" i="34" s="1"/>
  <c r="AU50" i="35"/>
  <c r="AX58" i="34"/>
  <c r="AY50" i="34"/>
  <c r="AY102" i="34" s="1"/>
  <c r="AZ33" i="35" s="1"/>
  <c r="AG12" i="35"/>
  <c r="AG73" i="34"/>
  <c r="AU122" i="30"/>
  <c r="AU134" i="30" s="1"/>
  <c r="AU101" i="30"/>
  <c r="AV94" i="30" s="1"/>
  <c r="AV96" i="30" s="1"/>
  <c r="AV99" i="30"/>
  <c r="AV115" i="30" s="1"/>
  <c r="AV167" i="30" s="1"/>
  <c r="AV98" i="30"/>
  <c r="AV114" i="30" s="1"/>
  <c r="AV222" i="30" s="1"/>
  <c r="AU106" i="30"/>
  <c r="AU109" i="30" s="1"/>
  <c r="AU110" i="30" s="1"/>
  <c r="AH67" i="35"/>
  <c r="AJ78" i="34" l="1"/>
  <c r="AJ79" i="34"/>
  <c r="AZ90" i="30"/>
  <c r="AZ91" i="30" s="1"/>
  <c r="AY21" i="34"/>
  <c r="AY57" i="34"/>
  <c r="AY60" i="34"/>
  <c r="AY64" i="34"/>
  <c r="AY108" i="34"/>
  <c r="AZ30" i="35" s="1"/>
  <c r="AY53" i="34"/>
  <c r="AG75" i="34"/>
  <c r="AH71" i="34" s="1"/>
  <c r="AU123" i="30"/>
  <c r="AG42" i="34"/>
  <c r="AH7" i="35" s="1"/>
  <c r="AV113" i="30"/>
  <c r="AV120" i="30"/>
  <c r="AV100" i="30"/>
  <c r="AH72" i="34" l="1"/>
  <c r="AI31" i="35" s="1"/>
  <c r="AH74" i="34"/>
  <c r="AJ81" i="34"/>
  <c r="AK13" i="35" s="1"/>
  <c r="AY58" i="34"/>
  <c r="AZ50" i="34"/>
  <c r="AZ102" i="34" s="1"/>
  <c r="BA33" i="35" s="1"/>
  <c r="AH12" i="35"/>
  <c r="AV101" i="30"/>
  <c r="AW94" i="30" s="1"/>
  <c r="AW96" i="30" s="1"/>
  <c r="AV106" i="30"/>
  <c r="AV109" i="30" s="1"/>
  <c r="AV110" i="30" s="1"/>
  <c r="AW98" i="30"/>
  <c r="AW114" i="30" s="1"/>
  <c r="AW222" i="30" s="1"/>
  <c r="AW99" i="30"/>
  <c r="AW115" i="30" s="1"/>
  <c r="AW167" i="30" s="1"/>
  <c r="AV145" i="30"/>
  <c r="AV146" i="30" s="1"/>
  <c r="AU12" i="34" s="1"/>
  <c r="AV41" i="35" s="1"/>
  <c r="AV122" i="30"/>
  <c r="AI43" i="35"/>
  <c r="AH73" i="34"/>
  <c r="AH38" i="34"/>
  <c r="AK77" i="34" l="1"/>
  <c r="AV50" i="35"/>
  <c r="BA90" i="30"/>
  <c r="BA91" i="30" s="1"/>
  <c r="AZ108" i="34"/>
  <c r="BA30" i="35" s="1"/>
  <c r="AZ53" i="34"/>
  <c r="AZ64" i="34"/>
  <c r="AZ60" i="34"/>
  <c r="AZ57" i="34"/>
  <c r="AZ21" i="34"/>
  <c r="AV134" i="30"/>
  <c r="AV123" i="30"/>
  <c r="AW113" i="30"/>
  <c r="AW100" i="30"/>
  <c r="AW120" i="30"/>
  <c r="AW145" i="30" s="1"/>
  <c r="AW146" i="30" s="1"/>
  <c r="AV12" i="34" s="1"/>
  <c r="AW41" i="35" s="1"/>
  <c r="AW50" i="35" s="1"/>
  <c r="AI67" i="35"/>
  <c r="AH75" i="34"/>
  <c r="AK78" i="34" l="1"/>
  <c r="AK80" i="34"/>
  <c r="AK79" i="34"/>
  <c r="AZ58" i="34"/>
  <c r="BA50" i="34"/>
  <c r="BA102" i="34" s="1"/>
  <c r="BB33" i="35" s="1"/>
  <c r="AW122" i="30"/>
  <c r="AW134" i="30" s="1"/>
  <c r="AX98" i="30"/>
  <c r="AW106" i="30"/>
  <c r="AW109" i="30" s="1"/>
  <c r="AW110" i="30" s="1"/>
  <c r="AX99" i="30"/>
  <c r="AW101" i="30"/>
  <c r="AX94" i="30" s="1"/>
  <c r="AX96" i="30" s="1"/>
  <c r="AH42" i="34"/>
  <c r="AI7" i="35" s="1"/>
  <c r="AI71" i="34"/>
  <c r="AI12" i="35"/>
  <c r="AK81" i="34" l="1"/>
  <c r="AI72" i="34"/>
  <c r="AJ31" i="35" s="1"/>
  <c r="AI74" i="34"/>
  <c r="AL13" i="35"/>
  <c r="K13" i="51" s="1"/>
  <c r="AL77" i="34"/>
  <c r="AL80" i="34" s="1"/>
  <c r="BB90" i="30"/>
  <c r="BB91" i="30" s="1"/>
  <c r="BA57" i="34"/>
  <c r="BA21" i="34"/>
  <c r="BA53" i="34"/>
  <c r="BA64" i="34"/>
  <c r="BA60" i="34"/>
  <c r="BA108" i="34"/>
  <c r="BB30" i="35" s="1"/>
  <c r="AW123" i="30"/>
  <c r="AX113" i="30"/>
  <c r="AI38" i="34"/>
  <c r="AJ67" i="35" s="1"/>
  <c r="AX115" i="30"/>
  <c r="AX167" i="30" s="1"/>
  <c r="E99" i="30"/>
  <c r="AX120" i="30"/>
  <c r="AX145" i="30" s="1"/>
  <c r="AX146" i="30" s="1"/>
  <c r="AW12" i="34" s="1"/>
  <c r="AX41" i="35" s="1"/>
  <c r="L41" i="51" s="1"/>
  <c r="E96" i="30"/>
  <c r="AX100" i="30"/>
  <c r="AX114" i="30"/>
  <c r="E98" i="30"/>
  <c r="AJ43" i="35"/>
  <c r="AI73" i="34"/>
  <c r="AL78" i="34" l="1"/>
  <c r="AL79" i="34"/>
  <c r="AX50" i="35"/>
  <c r="BB50" i="34"/>
  <c r="BB102" i="34" s="1"/>
  <c r="BC33" i="35" s="1"/>
  <c r="BA58" i="34"/>
  <c r="AX222" i="30"/>
  <c r="AX122" i="30"/>
  <c r="AY98" i="30"/>
  <c r="AY114" i="30" s="1"/>
  <c r="AY222" i="30" s="1"/>
  <c r="AX101" i="30"/>
  <c r="AY94" i="30" s="1"/>
  <c r="AY96" i="30" s="1"/>
  <c r="AY99" i="30"/>
  <c r="AY115" i="30" s="1"/>
  <c r="AY167" i="30" s="1"/>
  <c r="E100" i="30"/>
  <c r="E101" i="30" s="1"/>
  <c r="AX106" i="30"/>
  <c r="AI42" i="34"/>
  <c r="AJ38" i="34" s="1"/>
  <c r="AI75" i="34"/>
  <c r="AL81" i="34" l="1"/>
  <c r="AM77" i="34" s="1"/>
  <c r="AM80" i="34" s="1"/>
  <c r="BB108" i="34"/>
  <c r="BC30" i="35" s="1"/>
  <c r="BB21" i="34"/>
  <c r="BB57" i="34"/>
  <c r="BB60" i="34"/>
  <c r="BC90" i="30"/>
  <c r="BC91" i="30" s="1"/>
  <c r="BB53" i="34"/>
  <c r="BB64" i="34"/>
  <c r="AJ71" i="34"/>
  <c r="AX123" i="30"/>
  <c r="AY113" i="30"/>
  <c r="AX134" i="30"/>
  <c r="AY120" i="30"/>
  <c r="AY145" i="30" s="1"/>
  <c r="AY146" i="30" s="1"/>
  <c r="AX12" i="34" s="1"/>
  <c r="AY41" i="35" s="1"/>
  <c r="AY100" i="30"/>
  <c r="AX109" i="30"/>
  <c r="E106" i="30"/>
  <c r="AJ7" i="35"/>
  <c r="AK67" i="35"/>
  <c r="AJ12" i="35"/>
  <c r="AM78" i="34" l="1"/>
  <c r="AJ72" i="34"/>
  <c r="AK31" i="35" s="1"/>
  <c r="AJ74" i="34"/>
  <c r="AK43" i="35"/>
  <c r="AY50" i="35"/>
  <c r="AM13" i="35"/>
  <c r="AM79" i="34"/>
  <c r="BC50" i="34"/>
  <c r="BC102" i="34" s="1"/>
  <c r="BD33" i="35" s="1"/>
  <c r="BB58" i="34"/>
  <c r="AJ42" i="34"/>
  <c r="AJ73" i="34"/>
  <c r="AY122" i="30"/>
  <c r="AX110" i="30"/>
  <c r="E110" i="30" s="1"/>
  <c r="E109" i="30"/>
  <c r="AZ98" i="30"/>
  <c r="AZ114" i="30" s="1"/>
  <c r="AZ222" i="30" s="1"/>
  <c r="AY101" i="30"/>
  <c r="AZ94" i="30" s="1"/>
  <c r="AZ96" i="30" s="1"/>
  <c r="AZ99" i="30"/>
  <c r="AZ115" i="30" s="1"/>
  <c r="AZ167" i="30" s="1"/>
  <c r="AY106" i="30"/>
  <c r="AY109" i="30" s="1"/>
  <c r="AY110" i="30" s="1"/>
  <c r="AM81" i="34" l="1"/>
  <c r="AN77" i="34" s="1"/>
  <c r="AN80" i="34" s="1"/>
  <c r="BC57" i="34"/>
  <c r="BC53" i="34"/>
  <c r="BD90" i="30"/>
  <c r="BD91" i="30" s="1"/>
  <c r="BC108" i="34"/>
  <c r="BD30" i="35" s="1"/>
  <c r="BC64" i="34"/>
  <c r="BC21" i="34"/>
  <c r="BC60" i="34"/>
  <c r="AJ75" i="34"/>
  <c r="AK71" i="34" s="1"/>
  <c r="AZ120" i="30"/>
  <c r="AZ145" i="30" s="1"/>
  <c r="AZ146" i="30" s="1"/>
  <c r="AY12" i="34" s="1"/>
  <c r="AZ41" i="35" s="1"/>
  <c r="AZ100" i="30"/>
  <c r="AZ113" i="30"/>
  <c r="AY123" i="30"/>
  <c r="AY134" i="30"/>
  <c r="AK7" i="35"/>
  <c r="AK38" i="34"/>
  <c r="AN13" i="35" l="1"/>
  <c r="AN78" i="34"/>
  <c r="AK72" i="34"/>
  <c r="AK74" i="34"/>
  <c r="AL43" i="35" s="1"/>
  <c r="K43" i="51" s="1"/>
  <c r="AL31" i="35"/>
  <c r="K31" i="51" s="1"/>
  <c r="AZ50" i="35"/>
  <c r="AN79" i="34"/>
  <c r="BD50" i="34"/>
  <c r="BD102" i="34" s="1"/>
  <c r="BE33" i="35" s="1"/>
  <c r="BC58" i="34"/>
  <c r="AZ122" i="30"/>
  <c r="AZ123" i="30" s="1"/>
  <c r="AK12" i="35"/>
  <c r="BA98" i="30"/>
  <c r="BA114" i="30" s="1"/>
  <c r="BA222" i="30" s="1"/>
  <c r="AZ106" i="30"/>
  <c r="AZ109" i="30" s="1"/>
  <c r="AZ110" i="30" s="1"/>
  <c r="BA99" i="30"/>
  <c r="BA115" i="30" s="1"/>
  <c r="BA167" i="30" s="1"/>
  <c r="AZ101" i="30"/>
  <c r="BA94" i="30" s="1"/>
  <c r="BA96" i="30" s="1"/>
  <c r="AL67" i="35"/>
  <c r="K66" i="51" s="1"/>
  <c r="AK73" i="34"/>
  <c r="AN81" i="34" l="1"/>
  <c r="AO13" i="35" s="1"/>
  <c r="BD108" i="34"/>
  <c r="BE30" i="35" s="1"/>
  <c r="BD53" i="34"/>
  <c r="BD64" i="34"/>
  <c r="BD57" i="34"/>
  <c r="BD60" i="34"/>
  <c r="BD21" i="34"/>
  <c r="BE90" i="30"/>
  <c r="BE91" i="30" s="1"/>
  <c r="BA113" i="30"/>
  <c r="AZ134" i="30"/>
  <c r="AK42" i="34"/>
  <c r="BA120" i="30"/>
  <c r="BA100" i="30"/>
  <c r="AK75" i="34"/>
  <c r="AO77" i="34" l="1"/>
  <c r="AO80" i="34" s="1"/>
  <c r="BD58" i="34"/>
  <c r="BE50" i="34"/>
  <c r="BE102" i="34" s="1"/>
  <c r="BF33" i="35" s="1"/>
  <c r="BB99" i="30"/>
  <c r="BB115" i="30" s="1"/>
  <c r="BB167" i="30" s="1"/>
  <c r="BA106" i="30"/>
  <c r="BA109" i="30" s="1"/>
  <c r="BA110" i="30" s="1"/>
  <c r="BB98" i="30"/>
  <c r="BB114" i="30" s="1"/>
  <c r="BB222" i="30" s="1"/>
  <c r="BA101" i="30"/>
  <c r="BB94" i="30" s="1"/>
  <c r="BB96" i="30" s="1"/>
  <c r="BA145" i="30"/>
  <c r="BA146" i="30" s="1"/>
  <c r="AZ12" i="34" s="1"/>
  <c r="BA41" i="35" s="1"/>
  <c r="BA122" i="30"/>
  <c r="AL12" i="35"/>
  <c r="K12" i="51" s="1"/>
  <c r="AL71" i="34"/>
  <c r="AL38" i="34"/>
  <c r="AL7" i="35"/>
  <c r="K7" i="51" s="1"/>
  <c r="AO78" i="34" l="1"/>
  <c r="AL72" i="34"/>
  <c r="AL74" i="34"/>
  <c r="AM31" i="35"/>
  <c r="BA50" i="35"/>
  <c r="AO79" i="34"/>
  <c r="BE60" i="34"/>
  <c r="BE64" i="34"/>
  <c r="BE21" i="34"/>
  <c r="BE108" i="34"/>
  <c r="BF30" i="35" s="1"/>
  <c r="BF90" i="30"/>
  <c r="BF91" i="30" s="1"/>
  <c r="BE53" i="34"/>
  <c r="BE57" i="34"/>
  <c r="K84" i="51"/>
  <c r="AM43" i="35"/>
  <c r="BB120" i="30"/>
  <c r="BB145" i="30" s="1"/>
  <c r="BB146" i="30" s="1"/>
  <c r="BA12" i="34" s="1"/>
  <c r="BB41" i="35" s="1"/>
  <c r="BB50" i="35" s="1"/>
  <c r="BB100" i="30"/>
  <c r="BA134" i="30"/>
  <c r="BA123" i="30"/>
  <c r="BB113" i="30"/>
  <c r="AM67" i="35"/>
  <c r="AL73" i="34"/>
  <c r="AO81" i="34" l="1"/>
  <c r="AP77" i="34" s="1"/>
  <c r="AP80" i="34" s="1"/>
  <c r="BE58" i="34"/>
  <c r="BF50" i="34"/>
  <c r="BF102" i="34" s="1"/>
  <c r="BG33" i="35" s="1"/>
  <c r="BB122" i="30"/>
  <c r="BC113" i="30" s="1"/>
  <c r="AL75" i="34"/>
  <c r="AM12" i="35" s="1"/>
  <c r="BC98" i="30"/>
  <c r="BC114" i="30" s="1"/>
  <c r="BC222" i="30" s="1"/>
  <c r="BC99" i="30"/>
  <c r="BC115" i="30" s="1"/>
  <c r="BC167" i="30" s="1"/>
  <c r="BB101" i="30"/>
  <c r="BC94" i="30" s="1"/>
  <c r="BC96" i="30" s="1"/>
  <c r="BB106" i="30"/>
  <c r="BB109" i="30" s="1"/>
  <c r="BB110" i="30" s="1"/>
  <c r="AL42" i="34"/>
  <c r="AP13" i="35" l="1"/>
  <c r="AP79" i="34"/>
  <c r="AP78" i="34"/>
  <c r="AP81" i="34"/>
  <c r="AQ77" i="34" s="1"/>
  <c r="AQ80" i="34" s="1"/>
  <c r="BF53" i="34"/>
  <c r="BF21" i="34"/>
  <c r="BF57" i="34"/>
  <c r="BF60" i="34"/>
  <c r="BG90" i="30"/>
  <c r="BG91" i="30" s="1"/>
  <c r="BF108" i="34"/>
  <c r="BG30" i="35" s="1"/>
  <c r="BF64" i="34"/>
  <c r="BB134" i="30"/>
  <c r="BB123" i="30"/>
  <c r="AM71" i="34"/>
  <c r="BC120" i="30"/>
  <c r="BC100" i="30"/>
  <c r="AM38" i="34"/>
  <c r="AM7" i="35"/>
  <c r="P96" i="34"/>
  <c r="Q17" i="35" s="1"/>
  <c r="AQ78" i="34" l="1"/>
  <c r="AQ13" i="35"/>
  <c r="AM72" i="34"/>
  <c r="AM74" i="34"/>
  <c r="AN43" i="35" s="1"/>
  <c r="AN31" i="35"/>
  <c r="AQ79" i="34"/>
  <c r="BF58" i="34"/>
  <c r="BG50" i="34"/>
  <c r="BG102" i="34" s="1"/>
  <c r="BH33" i="35" s="1"/>
  <c r="AM73" i="34"/>
  <c r="BC101" i="30"/>
  <c r="BD94" i="30" s="1"/>
  <c r="BD96" i="30" s="1"/>
  <c r="BC106" i="30"/>
  <c r="BC109" i="30" s="1"/>
  <c r="BC110" i="30" s="1"/>
  <c r="BD98" i="30"/>
  <c r="BD114" i="30" s="1"/>
  <c r="BD222" i="30" s="1"/>
  <c r="BD99" i="30"/>
  <c r="BD115" i="30" s="1"/>
  <c r="BD167" i="30" s="1"/>
  <c r="BC145" i="30"/>
  <c r="BC146" i="30" s="1"/>
  <c r="BB12" i="34" s="1"/>
  <c r="BC41" i="35" s="1"/>
  <c r="BC122" i="30"/>
  <c r="AN67" i="35"/>
  <c r="Q92" i="34"/>
  <c r="BC50" i="35" l="1"/>
  <c r="AQ81" i="34"/>
  <c r="AR77" i="34" s="1"/>
  <c r="AR80" i="34" s="1"/>
  <c r="BG64" i="34"/>
  <c r="BG57" i="34"/>
  <c r="BG53" i="34"/>
  <c r="BG60" i="34"/>
  <c r="BH90" i="30"/>
  <c r="BH91" i="30" s="1"/>
  <c r="BG108" i="34"/>
  <c r="BH30" i="35" s="1"/>
  <c r="BG21" i="34"/>
  <c r="AM75" i="34"/>
  <c r="AN71" i="34" s="1"/>
  <c r="BD113" i="30"/>
  <c r="BC123" i="30"/>
  <c r="BC134" i="30"/>
  <c r="BD120" i="30"/>
  <c r="BD145" i="30" s="1"/>
  <c r="BD146" i="30" s="1"/>
  <c r="BC12" i="34" s="1"/>
  <c r="BD41" i="35" s="1"/>
  <c r="BD50" i="35" s="1"/>
  <c r="BD100" i="30"/>
  <c r="AM42" i="34"/>
  <c r="Q96" i="34"/>
  <c r="R92" i="34" s="1"/>
  <c r="AR78" i="34" l="1"/>
  <c r="AN72" i="34"/>
  <c r="AN74" i="34"/>
  <c r="AO43" i="35" s="1"/>
  <c r="AO31" i="35"/>
  <c r="AR13" i="35"/>
  <c r="AR79" i="34"/>
  <c r="BG58" i="34"/>
  <c r="BH50" i="34"/>
  <c r="BH102" i="34" s="1"/>
  <c r="BI33" i="35" s="1"/>
  <c r="AN12" i="35"/>
  <c r="AN73" i="34"/>
  <c r="BE99" i="30"/>
  <c r="BE115" i="30" s="1"/>
  <c r="BE167" i="30" s="1"/>
  <c r="BE98" i="30"/>
  <c r="BE114" i="30" s="1"/>
  <c r="BE222" i="30" s="1"/>
  <c r="BD106" i="30"/>
  <c r="BD109" i="30" s="1"/>
  <c r="BD110" i="30" s="1"/>
  <c r="BD101" i="30"/>
  <c r="BE94" i="30" s="1"/>
  <c r="BE96" i="30" s="1"/>
  <c r="BD122" i="30"/>
  <c r="AN38" i="34"/>
  <c r="AN7" i="35"/>
  <c r="R17" i="35"/>
  <c r="AR81" i="34" l="1"/>
  <c r="BH108" i="34"/>
  <c r="BI30" i="35" s="1"/>
  <c r="BI90" i="30"/>
  <c r="BI91" i="30" s="1"/>
  <c r="BH21" i="34"/>
  <c r="BH57" i="34"/>
  <c r="BH53" i="34"/>
  <c r="BH60" i="34"/>
  <c r="BH64" i="34"/>
  <c r="AN75" i="34"/>
  <c r="AO12" i="35" s="1"/>
  <c r="BE120" i="30"/>
  <c r="BE145" i="30" s="1"/>
  <c r="BE146" i="30" s="1"/>
  <c r="BD12" i="34" s="1"/>
  <c r="BE41" i="35" s="1"/>
  <c r="BE100" i="30"/>
  <c r="BD134" i="30"/>
  <c r="BE113" i="30"/>
  <c r="BD123" i="30"/>
  <c r="AO67" i="35"/>
  <c r="R96" i="34"/>
  <c r="S92" i="34" s="1"/>
  <c r="AS13" i="35" l="1"/>
  <c r="AS77" i="34"/>
  <c r="AS80" i="34" s="1"/>
  <c r="BH58" i="34"/>
  <c r="BI50" i="34"/>
  <c r="BI102" i="34" s="1"/>
  <c r="BJ33" i="35" s="1"/>
  <c r="M33" i="51" s="1"/>
  <c r="AO71" i="34"/>
  <c r="BE122" i="30"/>
  <c r="BE123" i="30" s="1"/>
  <c r="AN42" i="34"/>
  <c r="BE106" i="30"/>
  <c r="BE109" i="30" s="1"/>
  <c r="BE110" i="30" s="1"/>
  <c r="BE101" i="30"/>
  <c r="BF94" i="30" s="1"/>
  <c r="BF96" i="30" s="1"/>
  <c r="BF98" i="30"/>
  <c r="BF114" i="30" s="1"/>
  <c r="BF222" i="30" s="1"/>
  <c r="BF99" i="30"/>
  <c r="BF115" i="30" s="1"/>
  <c r="BF167" i="30" s="1"/>
  <c r="S17" i="35"/>
  <c r="AS78" i="34" l="1"/>
  <c r="AO72" i="34"/>
  <c r="AP31" i="35" s="1"/>
  <c r="AO74" i="34"/>
  <c r="AP43" i="35"/>
  <c r="AS79" i="34"/>
  <c r="BE50" i="35"/>
  <c r="BI53" i="34"/>
  <c r="BI58" i="34" s="1"/>
  <c r="BI60" i="34"/>
  <c r="BJ90" i="30"/>
  <c r="BI108" i="34"/>
  <c r="BJ30" i="35" s="1"/>
  <c r="M30" i="51" s="1"/>
  <c r="BI64" i="34"/>
  <c r="BI21" i="34"/>
  <c r="BI57" i="34"/>
  <c r="AO73" i="34"/>
  <c r="BE134" i="30"/>
  <c r="BF113" i="30"/>
  <c r="BF120" i="30"/>
  <c r="BF100" i="30"/>
  <c r="AO38" i="34"/>
  <c r="AO7" i="35"/>
  <c r="S96" i="34"/>
  <c r="T17" i="35" s="1"/>
  <c r="AS81" i="34" l="1"/>
  <c r="AT77" i="34" s="1"/>
  <c r="AT80" i="34" s="1"/>
  <c r="BJ91" i="30"/>
  <c r="F90" i="30"/>
  <c r="F91" i="30" s="1"/>
  <c r="AO75" i="34"/>
  <c r="AP71" i="34" s="1"/>
  <c r="BF101" i="30"/>
  <c r="BG94" i="30" s="1"/>
  <c r="BG96" i="30" s="1"/>
  <c r="BF106" i="30"/>
  <c r="BF109" i="30" s="1"/>
  <c r="BF110" i="30" s="1"/>
  <c r="BG99" i="30"/>
  <c r="BG115" i="30" s="1"/>
  <c r="BG167" i="30" s="1"/>
  <c r="BG98" i="30"/>
  <c r="BG114" i="30" s="1"/>
  <c r="BG222" i="30" s="1"/>
  <c r="BF145" i="30"/>
  <c r="BF146" i="30" s="1"/>
  <c r="BE12" i="34" s="1"/>
  <c r="BF41" i="35" s="1"/>
  <c r="BF50" i="35" s="1"/>
  <c r="BF122" i="30"/>
  <c r="AP67" i="35"/>
  <c r="T92" i="34"/>
  <c r="AT78" i="34" l="1"/>
  <c r="AP72" i="34"/>
  <c r="AP74" i="34"/>
  <c r="AQ31" i="35"/>
  <c r="AT13" i="35"/>
  <c r="AT79" i="34"/>
  <c r="AQ43" i="35"/>
  <c r="AP73" i="34"/>
  <c r="AP12" i="35"/>
  <c r="AO42" i="34"/>
  <c r="BF134" i="30"/>
  <c r="BF123" i="30"/>
  <c r="BG113" i="30"/>
  <c r="BG120" i="30"/>
  <c r="BG145" i="30" s="1"/>
  <c r="BG146" i="30" s="1"/>
  <c r="BF12" i="34" s="1"/>
  <c r="BG41" i="35" s="1"/>
  <c r="BG50" i="35" s="1"/>
  <c r="BG100" i="30"/>
  <c r="T96" i="34"/>
  <c r="AT81" i="34" l="1"/>
  <c r="AU77" i="34" s="1"/>
  <c r="AU80" i="34" s="1"/>
  <c r="AP75" i="34"/>
  <c r="AQ12" i="35" s="1"/>
  <c r="BG122" i="30"/>
  <c r="BH99" i="30"/>
  <c r="BH115" i="30" s="1"/>
  <c r="BH167" i="30" s="1"/>
  <c r="BG106" i="30"/>
  <c r="BG109" i="30" s="1"/>
  <c r="BG110" i="30" s="1"/>
  <c r="BH98" i="30"/>
  <c r="BH114" i="30" s="1"/>
  <c r="BH222" i="30" s="1"/>
  <c r="BG101" i="30"/>
  <c r="BH94" i="30" s="1"/>
  <c r="BH96" i="30" s="1"/>
  <c r="AP7" i="35"/>
  <c r="AP38" i="34"/>
  <c r="U17" i="35"/>
  <c r="U92" i="34"/>
  <c r="AU78" i="34" l="1"/>
  <c r="AU13" i="35"/>
  <c r="AU79" i="34"/>
  <c r="AQ71" i="34"/>
  <c r="BH120" i="30"/>
  <c r="BH145" i="30" s="1"/>
  <c r="BH146" i="30" s="1"/>
  <c r="BG12" i="34" s="1"/>
  <c r="BH41" i="35" s="1"/>
  <c r="BH50" i="35" s="1"/>
  <c r="BH100" i="30"/>
  <c r="BG134" i="30"/>
  <c r="BH113" i="30"/>
  <c r="BG123" i="30"/>
  <c r="AQ67" i="35"/>
  <c r="AQ72" i="34" l="1"/>
  <c r="AR31" i="35" s="1"/>
  <c r="AQ74" i="34"/>
  <c r="AR43" i="35" s="1"/>
  <c r="AU81" i="34"/>
  <c r="AV77" i="34" s="1"/>
  <c r="AV80" i="34" s="1"/>
  <c r="AQ73" i="34"/>
  <c r="AP42" i="34"/>
  <c r="AQ7" i="35" s="1"/>
  <c r="BH101" i="30"/>
  <c r="BI94" i="30" s="1"/>
  <c r="BI96" i="30" s="1"/>
  <c r="BI120" i="30" s="1"/>
  <c r="BI145" i="30" s="1"/>
  <c r="BI146" i="30" s="1"/>
  <c r="BH12" i="34" s="1"/>
  <c r="BI41" i="35" s="1"/>
  <c r="BI50" i="35" s="1"/>
  <c r="BI99" i="30"/>
  <c r="BI115" i="30" s="1"/>
  <c r="BI167" i="30" s="1"/>
  <c r="BH106" i="30"/>
  <c r="BH109" i="30" s="1"/>
  <c r="BH110" i="30" s="1"/>
  <c r="BI98" i="30"/>
  <c r="BI114" i="30" s="1"/>
  <c r="BI222" i="30" s="1"/>
  <c r="BH122" i="30"/>
  <c r="U96" i="34"/>
  <c r="V17" i="35" s="1"/>
  <c r="AV78" i="34" l="1"/>
  <c r="AV13" i="35"/>
  <c r="AV79" i="34"/>
  <c r="AQ75" i="34"/>
  <c r="AR12" i="35" s="1"/>
  <c r="BH134" i="30"/>
  <c r="BI113" i="30"/>
  <c r="BI122" i="30" s="1"/>
  <c r="BI134" i="30" s="1"/>
  <c r="BH123" i="30"/>
  <c r="BI100" i="30"/>
  <c r="AQ38" i="34"/>
  <c r="V92" i="34"/>
  <c r="AV81" i="34" l="1"/>
  <c r="AW13" i="35" s="1"/>
  <c r="AR71" i="34"/>
  <c r="BJ113" i="30"/>
  <c r="BI123" i="30"/>
  <c r="BJ99" i="30"/>
  <c r="BI106" i="30"/>
  <c r="BI109" i="30" s="1"/>
  <c r="BI110" i="30" s="1"/>
  <c r="BI101" i="30"/>
  <c r="BJ94" i="30" s="1"/>
  <c r="BJ96" i="30" s="1"/>
  <c r="BJ98" i="30"/>
  <c r="V96" i="34"/>
  <c r="W92" i="34" s="1"/>
  <c r="AW77" i="34" l="1"/>
  <c r="AW80" i="34" s="1"/>
  <c r="AR72" i="34"/>
  <c r="AR74" i="34"/>
  <c r="AS31" i="35"/>
  <c r="AW79" i="34"/>
  <c r="AS43" i="35"/>
  <c r="AR73" i="34"/>
  <c r="AR67" i="35"/>
  <c r="F99" i="30"/>
  <c r="BJ115" i="30"/>
  <c r="BJ167" i="30" s="1"/>
  <c r="BJ114" i="30"/>
  <c r="F98" i="30"/>
  <c r="F96" i="30"/>
  <c r="BJ100" i="30"/>
  <c r="BJ120" i="30"/>
  <c r="BJ145" i="30" s="1"/>
  <c r="BJ146" i="30" s="1"/>
  <c r="BI12" i="34" s="1"/>
  <c r="BJ41" i="35" s="1"/>
  <c r="AQ42" i="34"/>
  <c r="AR38" i="34" s="1"/>
  <c r="W17" i="35"/>
  <c r="AW78" i="34" l="1"/>
  <c r="BJ50" i="35"/>
  <c r="M41" i="51"/>
  <c r="AW81" i="34"/>
  <c r="AX77" i="34" s="1"/>
  <c r="AX80" i="34" s="1"/>
  <c r="AR75" i="34"/>
  <c r="AS12" i="35" s="1"/>
  <c r="BJ222" i="30"/>
  <c r="BJ122" i="30"/>
  <c r="BJ106" i="30"/>
  <c r="F100" i="30"/>
  <c r="F101" i="30" s="1"/>
  <c r="BJ101" i="30"/>
  <c r="AR7" i="35"/>
  <c r="AS67" i="35"/>
  <c r="W96" i="34"/>
  <c r="X92" i="34" s="1"/>
  <c r="AX78" i="34" l="1"/>
  <c r="AX13" i="35"/>
  <c r="L13" i="51" s="1"/>
  <c r="AX79" i="34"/>
  <c r="AS71" i="34"/>
  <c r="AS74" i="34" s="1"/>
  <c r="AR42" i="34"/>
  <c r="AS7" i="35" s="1"/>
  <c r="F106" i="30"/>
  <c r="BJ109" i="30"/>
  <c r="BJ123" i="30"/>
  <c r="BJ134" i="30"/>
  <c r="X17" i="35"/>
  <c r="AS72" i="34" l="1"/>
  <c r="AT31" i="35" s="1"/>
  <c r="AX81" i="34"/>
  <c r="AY77" i="34" s="1"/>
  <c r="AY80" i="34" s="1"/>
  <c r="AT43" i="35"/>
  <c r="AS73" i="34"/>
  <c r="BJ110" i="30"/>
  <c r="F110" i="30" s="1"/>
  <c r="F109" i="30"/>
  <c r="AS38" i="34"/>
  <c r="X96" i="34"/>
  <c r="Y92" i="34" s="1"/>
  <c r="AY78" i="34" l="1"/>
  <c r="AY13" i="35"/>
  <c r="AY79" i="34"/>
  <c r="AS75" i="34"/>
  <c r="AT12" i="35" s="1"/>
  <c r="AT67" i="35"/>
  <c r="Y17" i="35"/>
  <c r="AY81" i="34" l="1"/>
  <c r="AZ77" i="34" s="1"/>
  <c r="AZ80" i="34" s="1"/>
  <c r="AT71" i="34"/>
  <c r="AS42" i="34"/>
  <c r="AT38" i="34" s="1"/>
  <c r="Y96" i="34"/>
  <c r="AZ78" i="34" l="1"/>
  <c r="AT72" i="34"/>
  <c r="AT74" i="34"/>
  <c r="AU31" i="35"/>
  <c r="AU43" i="35"/>
  <c r="AZ13" i="35"/>
  <c r="AZ79" i="34"/>
  <c r="AT73" i="34"/>
  <c r="AT75" i="34" s="1"/>
  <c r="AU71" i="34" s="1"/>
  <c r="AT7" i="35"/>
  <c r="AU67" i="35"/>
  <c r="Z17" i="35"/>
  <c r="J17" i="51" s="1"/>
  <c r="Z92" i="34"/>
  <c r="AU72" i="34" l="1"/>
  <c r="AU74" i="34"/>
  <c r="AV31" i="35"/>
  <c r="AZ81" i="34"/>
  <c r="BA13" i="35" s="1"/>
  <c r="AU12" i="35"/>
  <c r="AV43" i="35"/>
  <c r="AU73" i="34"/>
  <c r="AT42" i="34"/>
  <c r="AU38" i="34" s="1"/>
  <c r="BA77" i="34" l="1"/>
  <c r="AU75" i="34"/>
  <c r="AV12" i="35" s="1"/>
  <c r="AU7" i="35"/>
  <c r="AV67" i="35"/>
  <c r="Z96" i="34"/>
  <c r="AA92" i="34" s="1"/>
  <c r="BA78" i="34" l="1"/>
  <c r="BA80" i="34"/>
  <c r="BA79" i="34"/>
  <c r="AV71" i="34"/>
  <c r="AU42" i="34"/>
  <c r="AV7" i="35" s="1"/>
  <c r="AA17" i="35"/>
  <c r="BA81" i="34" l="1"/>
  <c r="AV72" i="34"/>
  <c r="AV74" i="34"/>
  <c r="AW31" i="35"/>
  <c r="BB13" i="35"/>
  <c r="BB77" i="34"/>
  <c r="BB80" i="34" s="1"/>
  <c r="AV73" i="34"/>
  <c r="AV38" i="34"/>
  <c r="AA96" i="34"/>
  <c r="AW67" i="35" l="1"/>
  <c r="BB78" i="34"/>
  <c r="BB79" i="34"/>
  <c r="AV75" i="34"/>
  <c r="AW12" i="35" s="1"/>
  <c r="AW43" i="35"/>
  <c r="AV42" i="34"/>
  <c r="AW38" i="34" s="1"/>
  <c r="AB17" i="35"/>
  <c r="AB92" i="34"/>
  <c r="BB81" i="34" l="1"/>
  <c r="BC77" i="34" s="1"/>
  <c r="BC80" i="34" s="1"/>
  <c r="AW71" i="34"/>
  <c r="AX67" i="35"/>
  <c r="L66" i="51" s="1"/>
  <c r="AW7" i="35"/>
  <c r="BC78" i="34" l="1"/>
  <c r="AW72" i="34"/>
  <c r="AX31" i="35" s="1"/>
  <c r="L31" i="51" s="1"/>
  <c r="AW74" i="34"/>
  <c r="BC13" i="35"/>
  <c r="BC79" i="34"/>
  <c r="BC81" i="34" s="1"/>
  <c r="BD13" i="35" s="1"/>
  <c r="AX43" i="35"/>
  <c r="L43" i="51" s="1"/>
  <c r="AW73" i="34"/>
  <c r="AW42" i="34"/>
  <c r="BD77" i="34" l="1"/>
  <c r="BD80" i="34" s="1"/>
  <c r="AW75" i="34"/>
  <c r="AX71" i="34" s="1"/>
  <c r="AX38" i="34"/>
  <c r="AX7" i="35"/>
  <c r="L7" i="51" s="1"/>
  <c r="BD78" i="34" l="1"/>
  <c r="AX72" i="34"/>
  <c r="AY31" i="35" s="1"/>
  <c r="AX74" i="34"/>
  <c r="BD79" i="34"/>
  <c r="AX12" i="35"/>
  <c r="AY43" i="35"/>
  <c r="AX73" i="34"/>
  <c r="AY67" i="35"/>
  <c r="AX75" i="34" l="1"/>
  <c r="AY12" i="35" s="1"/>
  <c r="BD81" i="34"/>
  <c r="BE13" i="35" s="1"/>
  <c r="L12" i="51"/>
  <c r="L84" i="51" s="1"/>
  <c r="AX42" i="34"/>
  <c r="AY71" i="34" l="1"/>
  <c r="AY73" i="34" s="1"/>
  <c r="BE77" i="34"/>
  <c r="BE80" i="34" s="1"/>
  <c r="AY38" i="34"/>
  <c r="AY7" i="35"/>
  <c r="BE78" i="34" l="1"/>
  <c r="AY72" i="34"/>
  <c r="AY74" i="34"/>
  <c r="AZ31" i="35"/>
  <c r="AZ43" i="35"/>
  <c r="BE79" i="34"/>
  <c r="AZ67" i="35"/>
  <c r="AY75" i="34" l="1"/>
  <c r="AZ71" i="34" s="1"/>
  <c r="AZ74" i="34" s="1"/>
  <c r="BE81" i="34"/>
  <c r="AY42" i="34"/>
  <c r="AZ7" i="35" s="1"/>
  <c r="AZ72" i="34" l="1"/>
  <c r="BA31" i="35" s="1"/>
  <c r="AZ73" i="34"/>
  <c r="AZ12" i="35"/>
  <c r="BA43" i="35"/>
  <c r="BF77" i="34"/>
  <c r="BF80" i="34" s="1"/>
  <c r="BF13" i="35"/>
  <c r="AZ38" i="34"/>
  <c r="BF78" i="34" l="1"/>
  <c r="AZ75" i="34"/>
  <c r="BA71" i="34" s="1"/>
  <c r="BA72" i="34" s="1"/>
  <c r="BB31" i="35" s="1"/>
  <c r="BF79" i="34"/>
  <c r="BA12" i="35"/>
  <c r="BA67" i="35"/>
  <c r="BA73" i="34" l="1"/>
  <c r="BA74" i="34"/>
  <c r="BB43" i="35" s="1"/>
  <c r="BF81" i="34"/>
  <c r="BG77" i="34" s="1"/>
  <c r="BG80" i="34" s="1"/>
  <c r="AZ42" i="34"/>
  <c r="BA38" i="34" s="1"/>
  <c r="BG78" i="34" l="1"/>
  <c r="BA75" i="34"/>
  <c r="BB71" i="34" s="1"/>
  <c r="BB73" i="34" s="1"/>
  <c r="BG13" i="35"/>
  <c r="BG79" i="34"/>
  <c r="BA7" i="35"/>
  <c r="BB67" i="35"/>
  <c r="BB12" i="35" l="1"/>
  <c r="BB72" i="34"/>
  <c r="BC31" i="35" s="1"/>
  <c r="BB74" i="34"/>
  <c r="BC43" i="35" s="1"/>
  <c r="BG81" i="34"/>
  <c r="BH77" i="34" s="1"/>
  <c r="BH80" i="34" s="1"/>
  <c r="BA42" i="34"/>
  <c r="BH78" i="34" l="1"/>
  <c r="BB75" i="34"/>
  <c r="BH13" i="35"/>
  <c r="BH79" i="34"/>
  <c r="BB7" i="35"/>
  <c r="BB38" i="34"/>
  <c r="BC12" i="35" l="1"/>
  <c r="BC71" i="34"/>
  <c r="BH81" i="34"/>
  <c r="BI77" i="34" s="1"/>
  <c r="BI80" i="34" s="1"/>
  <c r="BC67" i="35"/>
  <c r="BI78" i="34" l="1"/>
  <c r="BC72" i="34"/>
  <c r="BC74" i="34"/>
  <c r="BD43" i="35" s="1"/>
  <c r="BC73" i="34"/>
  <c r="BI13" i="35"/>
  <c r="BI79" i="34"/>
  <c r="BB42" i="34"/>
  <c r="BD31" i="35" l="1"/>
  <c r="BC75" i="34"/>
  <c r="BI81" i="34"/>
  <c r="BJ13" i="35" s="1"/>
  <c r="M13" i="51" s="1"/>
  <c r="BC38" i="34"/>
  <c r="BC7" i="35"/>
  <c r="BD71" i="34" l="1"/>
  <c r="BD12" i="35"/>
  <c r="BD67" i="35"/>
  <c r="BD72" i="34" l="1"/>
  <c r="BE31" i="35" s="1"/>
  <c r="BD74" i="34"/>
  <c r="BE43" i="35" s="1"/>
  <c r="BD73" i="34"/>
  <c r="BD75" i="34" s="1"/>
  <c r="BC42" i="34"/>
  <c r="BE12" i="35" l="1"/>
  <c r="BE71" i="34"/>
  <c r="BD38" i="34"/>
  <c r="BD7" i="35"/>
  <c r="BE72" i="34" l="1"/>
  <c r="BF31" i="35" s="1"/>
  <c r="BE74" i="34"/>
  <c r="BF43" i="35" s="1"/>
  <c r="BE73" i="34"/>
  <c r="BE67" i="35"/>
  <c r="BE75" i="34" l="1"/>
  <c r="BF71" i="34" s="1"/>
  <c r="BD42" i="34"/>
  <c r="BF12" i="35" l="1"/>
  <c r="BF72" i="34"/>
  <c r="BF74" i="34"/>
  <c r="BG43" i="35" s="1"/>
  <c r="BF73" i="34"/>
  <c r="BE7" i="35"/>
  <c r="BE38" i="34"/>
  <c r="BG31" i="35" l="1"/>
  <c r="BF75" i="34"/>
  <c r="BF67" i="35"/>
  <c r="BG71" i="34" l="1"/>
  <c r="BG12" i="35"/>
  <c r="BE42" i="34"/>
  <c r="BG72" i="34" l="1"/>
  <c r="BH31" i="35" s="1"/>
  <c r="BG74" i="34"/>
  <c r="BH43" i="35" s="1"/>
  <c r="BG73" i="34"/>
  <c r="BG75" i="34" s="1"/>
  <c r="BF38" i="34"/>
  <c r="BF7" i="35"/>
  <c r="BH71" i="34" l="1"/>
  <c r="BH12" i="35"/>
  <c r="BG67" i="35"/>
  <c r="BH72" i="34" l="1"/>
  <c r="BI31" i="35" s="1"/>
  <c r="BH74" i="34"/>
  <c r="BI43" i="35" s="1"/>
  <c r="BH73" i="34"/>
  <c r="BF42" i="34"/>
  <c r="BH75" i="34" l="1"/>
  <c r="BI71" i="34" s="1"/>
  <c r="BI12" i="35"/>
  <c r="BG38" i="34"/>
  <c r="BG7" i="35"/>
  <c r="BI72" i="34" l="1"/>
  <c r="BJ31" i="35" s="1"/>
  <c r="M31" i="51" s="1"/>
  <c r="BI74" i="34"/>
  <c r="BJ43" i="35" s="1"/>
  <c r="M43" i="51" s="1"/>
  <c r="BI73" i="34"/>
  <c r="BH67" i="35"/>
  <c r="BI75" i="34" l="1"/>
  <c r="BJ12" i="35" s="1"/>
  <c r="M12" i="51" s="1"/>
  <c r="M84" i="51" s="1"/>
  <c r="BG42" i="34"/>
  <c r="BH7" i="35" s="1"/>
  <c r="BH38" i="34" l="1"/>
  <c r="BI67" i="35" s="1"/>
  <c r="BH42" i="34" l="1"/>
  <c r="BI38" i="34" s="1"/>
  <c r="BI7" i="35" l="1"/>
  <c r="BJ67" i="35"/>
  <c r="M66" i="51" s="1"/>
  <c r="BI42" i="34" l="1"/>
  <c r="BJ7" i="35" s="1"/>
  <c r="M7" i="51" s="1"/>
  <c r="AB96" i="34" l="1"/>
  <c r="AC17" i="35" s="1"/>
  <c r="AC92" i="34" l="1"/>
  <c r="AC96" i="34" l="1"/>
  <c r="AD17" i="35" s="1"/>
  <c r="AD92" i="34" l="1"/>
  <c r="AD96" i="34" l="1"/>
  <c r="AE92" i="34" s="1"/>
  <c r="AE17" i="35" l="1"/>
  <c r="AE96" i="34" l="1"/>
  <c r="AF92" i="34" s="1"/>
  <c r="AF17" i="35" l="1"/>
  <c r="AF96" i="34" l="1"/>
  <c r="AG92" i="34" s="1"/>
  <c r="AG17" i="35" l="1"/>
  <c r="AG96" i="34" l="1"/>
  <c r="AH17" i="35" l="1"/>
  <c r="AH92" i="34"/>
  <c r="AH96" i="34" l="1"/>
  <c r="AI92" i="34" l="1"/>
  <c r="AI17" i="35"/>
  <c r="AI96" i="34" l="1"/>
  <c r="AJ92" i="34" l="1"/>
  <c r="AJ17" i="35"/>
  <c r="AJ96" i="34" l="1"/>
  <c r="AK17" i="35" l="1"/>
  <c r="AK92" i="34"/>
  <c r="AK96" i="34" l="1"/>
  <c r="AL92" i="34" l="1"/>
  <c r="AL17" i="35"/>
  <c r="K17" i="51" s="1"/>
  <c r="AL96" i="34" l="1"/>
  <c r="AM17" i="35" l="1"/>
  <c r="AM92" i="34"/>
  <c r="AM96" i="34" l="1"/>
  <c r="AN92" i="34" l="1"/>
  <c r="AN17" i="35"/>
  <c r="AN96" i="34" l="1"/>
  <c r="AO92" i="34" s="1"/>
  <c r="AO17" i="35" l="1"/>
  <c r="AO96" i="34" l="1"/>
  <c r="AP92" i="34" l="1"/>
  <c r="AP17" i="35"/>
  <c r="AP96" i="34" l="1"/>
  <c r="AQ92" i="34" s="1"/>
  <c r="AQ17" i="35" l="1"/>
  <c r="AQ96" i="34" l="1"/>
  <c r="AR92" i="34" s="1"/>
  <c r="AR17" i="35" l="1"/>
  <c r="AR96" i="34" l="1"/>
  <c r="AS17" i="35" s="1"/>
  <c r="AS92" i="34" l="1"/>
  <c r="AS96" i="34" l="1"/>
  <c r="AT17" i="35" s="1"/>
  <c r="AT92" i="34" l="1"/>
  <c r="AT96" i="34" l="1"/>
  <c r="AU92" i="34" s="1"/>
  <c r="AU17" i="35" l="1"/>
  <c r="AU96" i="34" l="1"/>
  <c r="AV92" i="34" l="1"/>
  <c r="AV17" i="35"/>
  <c r="AV96" i="34" l="1"/>
  <c r="AW92" i="34" l="1"/>
  <c r="AW17" i="35"/>
  <c r="AW96" i="34" l="1"/>
  <c r="AX17" i="35" s="1"/>
  <c r="L17" i="51" s="1"/>
  <c r="AX92" i="34" l="1"/>
  <c r="AX96" i="34" l="1"/>
  <c r="AY92" i="34" s="1"/>
  <c r="AY17" i="35" l="1"/>
  <c r="AY96" i="34" l="1"/>
  <c r="AZ17" i="35" l="1"/>
  <c r="AZ92" i="34"/>
  <c r="AZ96" i="34" l="1"/>
  <c r="BA92" i="34" s="1"/>
  <c r="BA17" i="35" l="1"/>
  <c r="BA96" i="34" l="1"/>
  <c r="BB92" i="34" l="1"/>
  <c r="BB17" i="35"/>
  <c r="BB96" i="34" l="1"/>
  <c r="BC92" i="34" l="1"/>
  <c r="BC17" i="35"/>
  <c r="BC96" i="34" l="1"/>
  <c r="BD17" i="35" s="1"/>
  <c r="BD92" i="34" l="1"/>
  <c r="BD96" i="34" l="1"/>
  <c r="BE92" i="34" s="1"/>
  <c r="BE17" i="35" l="1"/>
  <c r="BE96" i="34" l="1"/>
  <c r="BF17" i="35" l="1"/>
  <c r="BF92" i="34"/>
  <c r="BF96" i="34" l="1"/>
  <c r="BG17" i="35" l="1"/>
  <c r="BG92" i="34"/>
  <c r="BG96" i="34" l="1"/>
  <c r="BH92" i="34" s="1"/>
  <c r="BH17" i="35" l="1"/>
  <c r="BH96" i="34" l="1"/>
  <c r="BI92" i="34" l="1"/>
  <c r="BI17" i="35"/>
  <c r="BI96" i="34" l="1"/>
  <c r="BJ17" i="35" s="1"/>
  <c r="M17" i="51" s="1"/>
  <c r="C7" i="30" l="1"/>
  <c r="D7" i="30" s="1"/>
  <c r="C171" i="30" l="1"/>
  <c r="C13" i="30"/>
  <c r="C127" i="30" s="1"/>
  <c r="D171" i="30"/>
  <c r="E7" i="30"/>
  <c r="D4" i="30" l="1"/>
  <c r="D5" i="30" s="1"/>
  <c r="E171" i="30"/>
  <c r="F7" i="30"/>
  <c r="D215" i="30" l="1"/>
  <c r="D6" i="30"/>
  <c r="D160" i="30" s="1"/>
  <c r="F171" i="30"/>
  <c r="G7" i="30"/>
  <c r="G171" i="30" l="1"/>
  <c r="H7" i="30"/>
  <c r="H171" i="30" l="1"/>
  <c r="I7" i="30"/>
  <c r="I171" i="30" l="1"/>
  <c r="J7" i="30"/>
  <c r="J171" i="30" l="1"/>
  <c r="K7" i="30"/>
  <c r="L7" i="30" l="1"/>
  <c r="K171" i="30"/>
  <c r="L171" i="30" l="1"/>
  <c r="M7" i="30"/>
  <c r="N7" i="30" l="1"/>
  <c r="N171" i="30" s="1"/>
  <c r="M171" i="30"/>
  <c r="C77" i="56"/>
  <c r="C31" i="30"/>
  <c r="C67" i="30"/>
  <c r="C73" i="30" s="1"/>
  <c r="C79" i="30"/>
  <c r="C55" i="30"/>
  <c r="C61" i="30" s="1"/>
  <c r="C131" i="30" s="1"/>
  <c r="C43" i="30"/>
  <c r="C49" i="30" s="1"/>
  <c r="C19" i="30"/>
  <c r="D19" i="30" s="1"/>
  <c r="D52" i="30" l="1"/>
  <c r="C25" i="30"/>
  <c r="D16" i="30" s="1"/>
  <c r="D17" i="30" s="1"/>
  <c r="C177" i="30"/>
  <c r="D79" i="30"/>
  <c r="C85" i="30"/>
  <c r="C130" i="30"/>
  <c r="D40" i="30"/>
  <c r="D41" i="30" s="1"/>
  <c r="D172" i="30"/>
  <c r="E19" i="30"/>
  <c r="C132" i="30"/>
  <c r="D64" i="30"/>
  <c r="D65" i="30" s="1"/>
  <c r="C173" i="30"/>
  <c r="D31" i="30"/>
  <c r="C37" i="30"/>
  <c r="C176" i="30"/>
  <c r="D67" i="30"/>
  <c r="C172" i="30"/>
  <c r="C175" i="30"/>
  <c r="D55" i="30"/>
  <c r="C174" i="30"/>
  <c r="D43" i="30"/>
  <c r="D53" i="30" l="1"/>
  <c r="D219" i="30" s="1"/>
  <c r="D54" i="30"/>
  <c r="D164" i="30" s="1"/>
  <c r="C128" i="30"/>
  <c r="D218" i="30"/>
  <c r="D42" i="30"/>
  <c r="D163" i="30" s="1"/>
  <c r="D173" i="30"/>
  <c r="E31" i="30"/>
  <c r="D177" i="30"/>
  <c r="E79" i="30"/>
  <c r="D174" i="30"/>
  <c r="E43" i="30"/>
  <c r="C179" i="30"/>
  <c r="D220" i="30"/>
  <c r="D66" i="30"/>
  <c r="D165" i="30" s="1"/>
  <c r="D175" i="30"/>
  <c r="E55" i="30"/>
  <c r="D176" i="30"/>
  <c r="E67" i="30"/>
  <c r="C129" i="30"/>
  <c r="D28" i="30"/>
  <c r="D29" i="30" s="1"/>
  <c r="E172" i="30"/>
  <c r="F19" i="30"/>
  <c r="C133" i="30"/>
  <c r="D76" i="30"/>
  <c r="D77" i="30" s="1"/>
  <c r="D216" i="30"/>
  <c r="D18" i="30"/>
  <c r="D161" i="30" s="1"/>
  <c r="D179" i="30" l="1"/>
  <c r="C66" i="34" s="1"/>
  <c r="C135" i="30"/>
  <c r="D57" i="30" s="1"/>
  <c r="D197" i="30" s="1"/>
  <c r="E176" i="30"/>
  <c r="F67" i="30"/>
  <c r="E177" i="30"/>
  <c r="F79" i="30"/>
  <c r="B14" i="34"/>
  <c r="B19" i="34" s="1"/>
  <c r="B66" i="34"/>
  <c r="D78" i="30"/>
  <c r="D166" i="30" s="1"/>
  <c r="D221" i="30"/>
  <c r="D217" i="30"/>
  <c r="D30" i="30"/>
  <c r="D162" i="30" s="1"/>
  <c r="E174" i="30"/>
  <c r="F43" i="30"/>
  <c r="G19" i="30"/>
  <c r="F172" i="30"/>
  <c r="E175" i="30"/>
  <c r="F55" i="30"/>
  <c r="F31" i="30"/>
  <c r="E173" i="30"/>
  <c r="B69" i="34" l="1"/>
  <c r="B1" i="34" s="1"/>
  <c r="C14" i="34"/>
  <c r="D223" i="30"/>
  <c r="C11" i="34" s="1"/>
  <c r="D58" i="35" s="1"/>
  <c r="D33" i="30"/>
  <c r="D195" i="30" s="1"/>
  <c r="D82" i="30"/>
  <c r="D210" i="30" s="1"/>
  <c r="D69" i="30"/>
  <c r="D198" i="30" s="1"/>
  <c r="D58" i="30"/>
  <c r="D208" i="30" s="1"/>
  <c r="D46" i="30"/>
  <c r="D207" i="30" s="1"/>
  <c r="D34" i="30"/>
  <c r="D206" i="30" s="1"/>
  <c r="D81" i="30"/>
  <c r="D199" i="30" s="1"/>
  <c r="D45" i="30"/>
  <c r="D196" i="30" s="1"/>
  <c r="D21" i="30"/>
  <c r="D194" i="30" s="1"/>
  <c r="D10" i="30"/>
  <c r="D204" i="30" s="1"/>
  <c r="D70" i="30"/>
  <c r="D209" i="30" s="1"/>
  <c r="D22" i="30"/>
  <c r="D205" i="30" s="1"/>
  <c r="D9" i="30"/>
  <c r="D193" i="30" s="1"/>
  <c r="E179" i="30"/>
  <c r="D14" i="34" s="1"/>
  <c r="D168" i="30"/>
  <c r="C18" i="34" s="1"/>
  <c r="D29" i="35" s="1"/>
  <c r="F173" i="30"/>
  <c r="G31" i="30"/>
  <c r="H19" i="30"/>
  <c r="G172" i="30"/>
  <c r="C5" i="35"/>
  <c r="B22" i="34"/>
  <c r="B27" i="34" s="1"/>
  <c r="B8" i="34"/>
  <c r="B26" i="34"/>
  <c r="C10" i="34"/>
  <c r="F177" i="30"/>
  <c r="G79" i="30"/>
  <c r="F175" i="30"/>
  <c r="G55" i="30"/>
  <c r="G43" i="30"/>
  <c r="F174" i="30"/>
  <c r="F176" i="30"/>
  <c r="G67" i="30"/>
  <c r="C63" i="34" l="1"/>
  <c r="C68" i="34" s="1"/>
  <c r="C11" i="35"/>
  <c r="B82" i="34"/>
  <c r="C20" i="34"/>
  <c r="D201" i="30"/>
  <c r="C16" i="34" s="1"/>
  <c r="D212" i="30"/>
  <c r="D35" i="35" s="1"/>
  <c r="D66" i="34"/>
  <c r="B28" i="34"/>
  <c r="C71" i="35" s="1"/>
  <c r="F179" i="30"/>
  <c r="E66" i="34" s="1"/>
  <c r="G176" i="30"/>
  <c r="H67" i="30"/>
  <c r="G177" i="30"/>
  <c r="H79" i="30"/>
  <c r="G174" i="30"/>
  <c r="H43" i="30"/>
  <c r="I19" i="30"/>
  <c r="H172" i="30"/>
  <c r="B5" i="34"/>
  <c r="B6" i="34"/>
  <c r="C36" i="35" s="1"/>
  <c r="D78" i="35"/>
  <c r="G175" i="30"/>
  <c r="H55" i="30"/>
  <c r="G173" i="30"/>
  <c r="H31" i="30"/>
  <c r="C65" i="34" l="1"/>
  <c r="D72" i="35" s="1"/>
  <c r="D77" i="35" s="1"/>
  <c r="C17" i="34"/>
  <c r="D34" i="35"/>
  <c r="B34" i="34"/>
  <c r="C31" i="34" s="1"/>
  <c r="E14" i="34"/>
  <c r="G179" i="30"/>
  <c r="F14" i="34" s="1"/>
  <c r="H175" i="30"/>
  <c r="I55" i="30"/>
  <c r="B7" i="34"/>
  <c r="C44" i="35"/>
  <c r="H177" i="30"/>
  <c r="I79" i="30"/>
  <c r="J19" i="30"/>
  <c r="I172" i="30"/>
  <c r="D80" i="30"/>
  <c r="D32" i="30"/>
  <c r="D20" i="30"/>
  <c r="D68" i="30"/>
  <c r="D44" i="30"/>
  <c r="D56" i="30"/>
  <c r="D8" i="30"/>
  <c r="H173" i="30"/>
  <c r="I31" i="30"/>
  <c r="I43" i="30"/>
  <c r="H174" i="30"/>
  <c r="H176" i="30"/>
  <c r="I67" i="30"/>
  <c r="C67" i="34" l="1"/>
  <c r="C69" i="34" s="1"/>
  <c r="C101" i="34"/>
  <c r="C104" i="34" s="1"/>
  <c r="C6" i="35"/>
  <c r="B35" i="34"/>
  <c r="H179" i="30"/>
  <c r="G66" i="34" s="1"/>
  <c r="F66" i="34"/>
  <c r="D187" i="30"/>
  <c r="D73" i="30"/>
  <c r="D183" i="30"/>
  <c r="D25" i="30"/>
  <c r="C3" i="35"/>
  <c r="C3" i="34"/>
  <c r="C4" i="34" s="1"/>
  <c r="D185" i="30"/>
  <c r="D49" i="30"/>
  <c r="D188" i="30"/>
  <c r="D85" i="30"/>
  <c r="I177" i="30"/>
  <c r="J79" i="30"/>
  <c r="D182" i="30"/>
  <c r="D13" i="30"/>
  <c r="I176" i="30"/>
  <c r="J67" i="30"/>
  <c r="K19" i="30"/>
  <c r="J172" i="30"/>
  <c r="I174" i="30"/>
  <c r="J43" i="30"/>
  <c r="I173" i="30"/>
  <c r="J31" i="30"/>
  <c r="D186" i="30"/>
  <c r="D61" i="30"/>
  <c r="D184" i="30"/>
  <c r="D37" i="30"/>
  <c r="I175" i="30"/>
  <c r="J55" i="30"/>
  <c r="C1" i="34" l="1"/>
  <c r="D11" i="35"/>
  <c r="C82" i="34"/>
  <c r="D63" i="34"/>
  <c r="D68" i="34" s="1"/>
  <c r="D99" i="34"/>
  <c r="D100" i="34" s="1"/>
  <c r="D16" i="35"/>
  <c r="D65" i="34"/>
  <c r="G14" i="34"/>
  <c r="I179" i="30"/>
  <c r="H66" i="34" s="1"/>
  <c r="D129" i="30"/>
  <c r="E28" i="30"/>
  <c r="E29" i="30" s="1"/>
  <c r="J173" i="30"/>
  <c r="K31" i="30"/>
  <c r="D127" i="30"/>
  <c r="E4" i="30"/>
  <c r="E5" i="30" s="1"/>
  <c r="C5" i="34"/>
  <c r="D44" i="35" s="1"/>
  <c r="D132" i="30"/>
  <c r="E64" i="30"/>
  <c r="E65" i="30" s="1"/>
  <c r="L19" i="30"/>
  <c r="K172" i="30"/>
  <c r="D190" i="30"/>
  <c r="J177" i="30"/>
  <c r="K79" i="30"/>
  <c r="D130" i="30"/>
  <c r="E40" i="30"/>
  <c r="E41" i="30" s="1"/>
  <c r="J175" i="30"/>
  <c r="K55" i="30"/>
  <c r="D131" i="30"/>
  <c r="E52" i="30"/>
  <c r="E53" i="30" s="1"/>
  <c r="K43" i="30"/>
  <c r="J174" i="30"/>
  <c r="J176" i="30"/>
  <c r="K67" i="30"/>
  <c r="D128" i="30"/>
  <c r="E16" i="30"/>
  <c r="E17" i="30" s="1"/>
  <c r="D133" i="30"/>
  <c r="E76" i="30"/>
  <c r="E77" i="30" s="1"/>
  <c r="E49" i="35" l="1"/>
  <c r="E72" i="35"/>
  <c r="E77" i="35" s="1"/>
  <c r="D67" i="34"/>
  <c r="J179" i="30"/>
  <c r="I14" i="34" s="1"/>
  <c r="H14" i="34"/>
  <c r="C6" i="34"/>
  <c r="D36" i="35" s="1"/>
  <c r="I66" i="34"/>
  <c r="E220" i="30"/>
  <c r="E66" i="30"/>
  <c r="E165" i="30" s="1"/>
  <c r="C63" i="35"/>
  <c r="K173" i="30"/>
  <c r="L31" i="30"/>
  <c r="K174" i="30"/>
  <c r="L43" i="30"/>
  <c r="E215" i="30"/>
  <c r="E6" i="30"/>
  <c r="E160" i="30" s="1"/>
  <c r="E30" i="30"/>
  <c r="E162" i="30" s="1"/>
  <c r="E217" i="30"/>
  <c r="E78" i="30"/>
  <c r="E166" i="30" s="1"/>
  <c r="E221" i="30"/>
  <c r="K176" i="30"/>
  <c r="L67" i="30"/>
  <c r="E219" i="30"/>
  <c r="E54" i="30"/>
  <c r="E164" i="30" s="1"/>
  <c r="E218" i="30"/>
  <c r="E42" i="30"/>
  <c r="E163" i="30" s="1"/>
  <c r="C15" i="34"/>
  <c r="C19" i="34" s="1"/>
  <c r="D42" i="35"/>
  <c r="D135" i="30"/>
  <c r="E81" i="30" s="1"/>
  <c r="E199" i="30" s="1"/>
  <c r="E18" i="30"/>
  <c r="E161" i="30" s="1"/>
  <c r="E216" i="30"/>
  <c r="K175" i="30"/>
  <c r="L55" i="30"/>
  <c r="K177" i="30"/>
  <c r="L79" i="30"/>
  <c r="M19" i="30"/>
  <c r="L172" i="30"/>
  <c r="D69" i="34" l="1"/>
  <c r="D1" i="34" s="1"/>
  <c r="D101" i="34"/>
  <c r="D104" i="34" s="1"/>
  <c r="C7" i="34"/>
  <c r="D3" i="35" s="1"/>
  <c r="E56" i="30"/>
  <c r="E186" i="30" s="1"/>
  <c r="E57" i="30"/>
  <c r="E197" i="30" s="1"/>
  <c r="E34" i="30"/>
  <c r="E206" i="30" s="1"/>
  <c r="K179" i="30"/>
  <c r="J14" i="34" s="1"/>
  <c r="E22" i="30"/>
  <c r="E205" i="30" s="1"/>
  <c r="E58" i="30"/>
  <c r="E208" i="30" s="1"/>
  <c r="E68" i="30"/>
  <c r="E187" i="30" s="1"/>
  <c r="E45" i="30"/>
  <c r="E196" i="30" s="1"/>
  <c r="E223" i="30"/>
  <c r="D11" i="34" s="1"/>
  <c r="E80" i="30"/>
  <c r="E44" i="30"/>
  <c r="E8" i="30"/>
  <c r="E182" i="30" s="1"/>
  <c r="E32" i="30"/>
  <c r="E184" i="30" s="1"/>
  <c r="E70" i="30"/>
  <c r="E209" i="30" s="1"/>
  <c r="E21" i="30"/>
  <c r="E194" i="30" s="1"/>
  <c r="C22" i="34"/>
  <c r="C27" i="34" s="1"/>
  <c r="D5" i="35"/>
  <c r="C8" i="34"/>
  <c r="C26" i="34"/>
  <c r="D10" i="34"/>
  <c r="L175" i="30"/>
  <c r="M55" i="30"/>
  <c r="E82" i="30"/>
  <c r="E210" i="30" s="1"/>
  <c r="E69" i="30"/>
  <c r="E198" i="30" s="1"/>
  <c r="L174" i="30"/>
  <c r="M43" i="30"/>
  <c r="L173" i="30"/>
  <c r="M31" i="30"/>
  <c r="M79" i="30"/>
  <c r="L177" i="30"/>
  <c r="E9" i="30"/>
  <c r="E193" i="30" s="1"/>
  <c r="N19" i="30"/>
  <c r="N172" i="30" s="1"/>
  <c r="M172" i="30"/>
  <c r="E20" i="30"/>
  <c r="E46" i="30"/>
  <c r="E207" i="30" s="1"/>
  <c r="E33" i="30"/>
  <c r="E195" i="30" s="1"/>
  <c r="E10" i="30"/>
  <c r="E204" i="30" s="1"/>
  <c r="L176" i="30"/>
  <c r="M67" i="30"/>
  <c r="E168" i="30"/>
  <c r="D18" i="34" s="1"/>
  <c r="E29" i="35" s="1"/>
  <c r="E63" i="34" l="1"/>
  <c r="E68" i="34" s="1"/>
  <c r="D82" i="34"/>
  <c r="E11" i="35"/>
  <c r="E99" i="34"/>
  <c r="E100" i="34" s="1"/>
  <c r="E16" i="35"/>
  <c r="E65" i="34"/>
  <c r="E67" i="34" s="1"/>
  <c r="E101" i="34" s="1"/>
  <c r="D3" i="34"/>
  <c r="C28" i="34"/>
  <c r="E61" i="30"/>
  <c r="E131" i="30" s="1"/>
  <c r="L179" i="30"/>
  <c r="K14" i="34" s="1"/>
  <c r="J66" i="34"/>
  <c r="E37" i="30"/>
  <c r="F28" i="30" s="1"/>
  <c r="F29" i="30" s="1"/>
  <c r="E201" i="30"/>
  <c r="D16" i="34" s="1"/>
  <c r="M176" i="30"/>
  <c r="N67" i="30"/>
  <c r="N176" i="30" s="1"/>
  <c r="E183" i="30"/>
  <c r="E25" i="30"/>
  <c r="M174" i="30"/>
  <c r="N43" i="30"/>
  <c r="N174" i="30" s="1"/>
  <c r="E185" i="30"/>
  <c r="E49" i="30"/>
  <c r="D20" i="34"/>
  <c r="E58" i="35"/>
  <c r="E212" i="30"/>
  <c r="M177" i="30"/>
  <c r="N79" i="30"/>
  <c r="N177" i="30" s="1"/>
  <c r="M175" i="30"/>
  <c r="N55" i="30"/>
  <c r="N175" i="30" s="1"/>
  <c r="E188" i="30"/>
  <c r="E85" i="30"/>
  <c r="E73" i="30"/>
  <c r="M173" i="30"/>
  <c r="N31" i="30"/>
  <c r="N173" i="30" s="1"/>
  <c r="E13" i="30"/>
  <c r="F49" i="35" l="1"/>
  <c r="E69" i="34"/>
  <c r="E1" i="34" s="1"/>
  <c r="D4" i="34"/>
  <c r="D5" i="34" s="1"/>
  <c r="E44" i="35" s="1"/>
  <c r="C32" i="34"/>
  <c r="C34" i="34" s="1"/>
  <c r="D31" i="34" s="1"/>
  <c r="F72" i="35"/>
  <c r="F52" i="30"/>
  <c r="F53" i="30" s="1"/>
  <c r="F219" i="30" s="1"/>
  <c r="N179" i="30"/>
  <c r="M14" i="34" s="1"/>
  <c r="E129" i="30"/>
  <c r="K66" i="34"/>
  <c r="M179" i="30"/>
  <c r="L66" i="34" s="1"/>
  <c r="E34" i="35"/>
  <c r="E190" i="30"/>
  <c r="E42" i="35" s="1"/>
  <c r="E127" i="30"/>
  <c r="F4" i="30"/>
  <c r="E130" i="30"/>
  <c r="F40" i="30"/>
  <c r="F41" i="30" s="1"/>
  <c r="D17" i="34"/>
  <c r="E35" i="35"/>
  <c r="F217" i="30"/>
  <c r="F30" i="30"/>
  <c r="F162" i="30" s="1"/>
  <c r="E78" i="35"/>
  <c r="E132" i="30"/>
  <c r="F64" i="30"/>
  <c r="F65" i="30" s="1"/>
  <c r="E133" i="30"/>
  <c r="F76" i="30"/>
  <c r="F77" i="30" s="1"/>
  <c r="E128" i="30"/>
  <c r="F16" i="30"/>
  <c r="F17" i="30" s="1"/>
  <c r="E104" i="34" l="1"/>
  <c r="D6" i="34"/>
  <c r="E36" i="35" s="1"/>
  <c r="D71" i="35"/>
  <c r="C35" i="34"/>
  <c r="D6" i="35"/>
  <c r="F77" i="35"/>
  <c r="F5" i="30"/>
  <c r="F215" i="30" s="1"/>
  <c r="F160" i="30"/>
  <c r="F11" i="35"/>
  <c r="F63" i="34"/>
  <c r="F68" i="34" s="1"/>
  <c r="E82" i="34"/>
  <c r="F54" i="30"/>
  <c r="F164" i="30" s="1"/>
  <c r="M66" i="34"/>
  <c r="D15" i="34"/>
  <c r="D19" i="34" s="1"/>
  <c r="L14" i="34"/>
  <c r="F18" i="30"/>
  <c r="F161" i="30" s="1"/>
  <c r="F216" i="30"/>
  <c r="F78" i="30"/>
  <c r="F166" i="30" s="1"/>
  <c r="F221" i="30"/>
  <c r="F220" i="30"/>
  <c r="F66" i="30"/>
  <c r="F165" i="30" s="1"/>
  <c r="F218" i="30"/>
  <c r="F42" i="30"/>
  <c r="F163" i="30" s="1"/>
  <c r="E135" i="30"/>
  <c r="F46" i="30" s="1"/>
  <c r="F207" i="30" s="1"/>
  <c r="D7" i="34" l="1"/>
  <c r="E3" i="35" s="1"/>
  <c r="F16" i="35"/>
  <c r="F99" i="34"/>
  <c r="F100" i="34" s="1"/>
  <c r="F65" i="34"/>
  <c r="E5" i="35"/>
  <c r="E3" i="34"/>
  <c r="D22" i="34"/>
  <c r="D27" i="34" s="1"/>
  <c r="D26" i="34"/>
  <c r="F9" i="30"/>
  <c r="F193" i="30" s="1"/>
  <c r="E10" i="34"/>
  <c r="F82" i="30"/>
  <c r="F210" i="30" s="1"/>
  <c r="F10" i="30"/>
  <c r="F204" i="30" s="1"/>
  <c r="F68" i="30"/>
  <c r="F187" i="30" s="1"/>
  <c r="F168" i="30"/>
  <c r="E18" i="34" s="1"/>
  <c r="F29" i="35" s="1"/>
  <c r="F20" i="30"/>
  <c r="F183" i="30" s="1"/>
  <c r="F8" i="30"/>
  <c r="F182" i="30" s="1"/>
  <c r="F69" i="30"/>
  <c r="F198" i="30" s="1"/>
  <c r="F21" i="30"/>
  <c r="F194" i="30" s="1"/>
  <c r="F80" i="30"/>
  <c r="F188" i="30" s="1"/>
  <c r="F22" i="30"/>
  <c r="F205" i="30" s="1"/>
  <c r="F56" i="30"/>
  <c r="F34" i="30"/>
  <c r="F206" i="30" s="1"/>
  <c r="F32" i="30"/>
  <c r="F33" i="30"/>
  <c r="F195" i="30" s="1"/>
  <c r="F58" i="30"/>
  <c r="F208" i="30" s="1"/>
  <c r="F57" i="30"/>
  <c r="F197" i="30" s="1"/>
  <c r="F70" i="30"/>
  <c r="F209" i="30" s="1"/>
  <c r="F81" i="30"/>
  <c r="F199" i="30" s="1"/>
  <c r="F223" i="30"/>
  <c r="E11" i="34" s="1"/>
  <c r="D8" i="34"/>
  <c r="F44" i="30"/>
  <c r="F185" i="30" s="1"/>
  <c r="F45" i="30"/>
  <c r="F196" i="30" s="1"/>
  <c r="G49" i="35" l="1"/>
  <c r="G72" i="35"/>
  <c r="G77" i="35" s="1"/>
  <c r="F67" i="34"/>
  <c r="E4" i="34"/>
  <c r="E5" i="34" s="1"/>
  <c r="F44" i="35" s="1"/>
  <c r="D28" i="34"/>
  <c r="F73" i="30"/>
  <c r="G64" i="30" s="1"/>
  <c r="G65" i="30" s="1"/>
  <c r="F85" i="30"/>
  <c r="F133" i="30" s="1"/>
  <c r="F13" i="30"/>
  <c r="F127" i="30" s="1"/>
  <c r="F201" i="30"/>
  <c r="F34" i="35" s="1"/>
  <c r="F212" i="30"/>
  <c r="E17" i="34" s="1"/>
  <c r="F25" i="30"/>
  <c r="F128" i="30" s="1"/>
  <c r="F49" i="30"/>
  <c r="F130" i="30" s="1"/>
  <c r="F186" i="30"/>
  <c r="F61" i="30"/>
  <c r="F184" i="30"/>
  <c r="F37" i="30"/>
  <c r="E20" i="34"/>
  <c r="F58" i="35"/>
  <c r="F69" i="34" l="1"/>
  <c r="F1" i="34" s="1"/>
  <c r="F101" i="34"/>
  <c r="F104" i="34" s="1"/>
  <c r="E6" i="34"/>
  <c r="F36" i="35" s="1"/>
  <c r="D32" i="34"/>
  <c r="D34" i="34" s="1"/>
  <c r="F82" i="34"/>
  <c r="G11" i="35"/>
  <c r="G63" i="34"/>
  <c r="G68" i="34" s="1"/>
  <c r="G16" i="30"/>
  <c r="G76" i="30"/>
  <c r="G77" i="30" s="1"/>
  <c r="G221" i="30" s="1"/>
  <c r="G4" i="30"/>
  <c r="G5" i="30" s="1"/>
  <c r="F35" i="35"/>
  <c r="F132" i="30"/>
  <c r="E16" i="34"/>
  <c r="F190" i="30"/>
  <c r="F42" i="35" s="1"/>
  <c r="G40" i="30"/>
  <c r="F129" i="30"/>
  <c r="G28" i="30"/>
  <c r="G29" i="30" s="1"/>
  <c r="F78" i="35"/>
  <c r="F131" i="30"/>
  <c r="G52" i="30"/>
  <c r="G53" i="30" s="1"/>
  <c r="G220" i="30"/>
  <c r="G66" i="30"/>
  <c r="G165" i="30" s="1"/>
  <c r="E7" i="34" l="1"/>
  <c r="F3" i="35" s="1"/>
  <c r="G99" i="34"/>
  <c r="G100" i="34" s="1"/>
  <c r="G16" i="35"/>
  <c r="E71" i="35"/>
  <c r="E31" i="34"/>
  <c r="D35" i="34"/>
  <c r="E6" i="35"/>
  <c r="G65" i="34"/>
  <c r="G215" i="30"/>
  <c r="G6" i="30"/>
  <c r="G160" i="30" s="1"/>
  <c r="G78" i="30"/>
  <c r="G166" i="30" s="1"/>
  <c r="G42" i="30"/>
  <c r="G163" i="30" s="1"/>
  <c r="G41" i="30"/>
  <c r="G218" i="30" s="1"/>
  <c r="G18" i="30"/>
  <c r="G161" i="30" s="1"/>
  <c r="G17" i="30"/>
  <c r="G216" i="30" s="1"/>
  <c r="F135" i="30"/>
  <c r="G68" i="30" s="1"/>
  <c r="G187" i="30" s="1"/>
  <c r="E15" i="34"/>
  <c r="E19" i="34" s="1"/>
  <c r="G30" i="30"/>
  <c r="G162" i="30" s="1"/>
  <c r="G217" i="30"/>
  <c r="G219" i="30"/>
  <c r="G54" i="30"/>
  <c r="G164" i="30" s="1"/>
  <c r="F3" i="34" l="1"/>
  <c r="F4" i="34" s="1"/>
  <c r="H49" i="35"/>
  <c r="H72" i="35"/>
  <c r="H77" i="35" s="1"/>
  <c r="G67" i="34"/>
  <c r="D63" i="35"/>
  <c r="E22" i="34"/>
  <c r="E27" i="34" s="1"/>
  <c r="G9" i="30"/>
  <c r="G193" i="30" s="1"/>
  <c r="G32" i="30"/>
  <c r="G184" i="30" s="1"/>
  <c r="G33" i="30"/>
  <c r="G195" i="30" s="1"/>
  <c r="G46" i="30"/>
  <c r="G207" i="30" s="1"/>
  <c r="G21" i="30"/>
  <c r="G194" i="30" s="1"/>
  <c r="G34" i="30"/>
  <c r="G206" i="30" s="1"/>
  <c r="G22" i="30"/>
  <c r="G205" i="30" s="1"/>
  <c r="G57" i="30"/>
  <c r="G197" i="30" s="1"/>
  <c r="G8" i="30"/>
  <c r="G182" i="30" s="1"/>
  <c r="G10" i="30"/>
  <c r="G204" i="30" s="1"/>
  <c r="G80" i="30"/>
  <c r="G188" i="30" s="1"/>
  <c r="G81" i="30"/>
  <c r="G199" i="30" s="1"/>
  <c r="G82" i="30"/>
  <c r="G210" i="30" s="1"/>
  <c r="G70" i="30"/>
  <c r="G209" i="30" s="1"/>
  <c r="G45" i="30"/>
  <c r="G196" i="30" s="1"/>
  <c r="G44" i="30"/>
  <c r="G185" i="30" s="1"/>
  <c r="F5" i="35"/>
  <c r="G20" i="30"/>
  <c r="G183" i="30" s="1"/>
  <c r="G69" i="30"/>
  <c r="G56" i="30"/>
  <c r="G186" i="30" s="1"/>
  <c r="E26" i="34"/>
  <c r="F10" i="34"/>
  <c r="E8" i="34"/>
  <c r="G58" i="30"/>
  <c r="G208" i="30" s="1"/>
  <c r="G223" i="30"/>
  <c r="F11" i="34" s="1"/>
  <c r="G168" i="30"/>
  <c r="F18" i="34" s="1"/>
  <c r="G29" i="35" s="1"/>
  <c r="G69" i="34" l="1"/>
  <c r="G1" i="34" s="1"/>
  <c r="G101" i="34"/>
  <c r="G104" i="34" s="1"/>
  <c r="H11" i="35"/>
  <c r="H63" i="34"/>
  <c r="H68" i="34" s="1"/>
  <c r="E28" i="34"/>
  <c r="E32" i="34" s="1"/>
  <c r="F71" i="35" s="1"/>
  <c r="G13" i="30"/>
  <c r="H4" i="30" s="1"/>
  <c r="H5" i="30" s="1"/>
  <c r="G37" i="30"/>
  <c r="H28" i="30" s="1"/>
  <c r="H29" i="30" s="1"/>
  <c r="G212" i="30"/>
  <c r="F17" i="34" s="1"/>
  <c r="G49" i="30"/>
  <c r="G130" i="30" s="1"/>
  <c r="G85" i="30"/>
  <c r="H76" i="30" s="1"/>
  <c r="H77" i="30" s="1"/>
  <c r="G25" i="30"/>
  <c r="H16" i="30" s="1"/>
  <c r="H17" i="30" s="1"/>
  <c r="F20" i="34"/>
  <c r="G198" i="30"/>
  <c r="G201" i="30" s="1"/>
  <c r="G34" i="35" s="1"/>
  <c r="G73" i="30"/>
  <c r="G61" i="30"/>
  <c r="H52" i="30" s="1"/>
  <c r="H53" i="30" s="1"/>
  <c r="G190" i="30"/>
  <c r="F15" i="34" s="1"/>
  <c r="G58" i="35"/>
  <c r="F5" i="34"/>
  <c r="F6" i="34"/>
  <c r="G36" i="35" s="1"/>
  <c r="G82" i="34" l="1"/>
  <c r="H99" i="34"/>
  <c r="H100" i="34" s="1"/>
  <c r="H16" i="35"/>
  <c r="E34" i="34"/>
  <c r="F31" i="34" s="1"/>
  <c r="H65" i="34"/>
  <c r="H215" i="30"/>
  <c r="H160" i="30"/>
  <c r="G78" i="35"/>
  <c r="G127" i="30"/>
  <c r="G35" i="35"/>
  <c r="G129" i="30"/>
  <c r="G133" i="30"/>
  <c r="H40" i="30"/>
  <c r="H41" i="30" s="1"/>
  <c r="H218" i="30" s="1"/>
  <c r="F16" i="34"/>
  <c r="F19" i="34" s="1"/>
  <c r="G128" i="30"/>
  <c r="G131" i="30"/>
  <c r="G42" i="35"/>
  <c r="H64" i="30"/>
  <c r="H65" i="30" s="1"/>
  <c r="G132" i="30"/>
  <c r="H221" i="30"/>
  <c r="H78" i="30"/>
  <c r="H166" i="30" s="1"/>
  <c r="H219" i="30"/>
  <c r="H54" i="30"/>
  <c r="H164" i="30" s="1"/>
  <c r="G44" i="35"/>
  <c r="F7" i="34"/>
  <c r="H216" i="30"/>
  <c r="H18" i="30"/>
  <c r="H161" i="30" s="1"/>
  <c r="H30" i="30"/>
  <c r="H162" i="30" s="1"/>
  <c r="H217" i="30"/>
  <c r="I49" i="35" l="1"/>
  <c r="I72" i="35"/>
  <c r="I77" i="35" s="1"/>
  <c r="H67" i="34"/>
  <c r="F6" i="35"/>
  <c r="E35" i="34"/>
  <c r="H42" i="30"/>
  <c r="H163" i="30" s="1"/>
  <c r="G135" i="30"/>
  <c r="H81" i="30" s="1"/>
  <c r="H199" i="30" s="1"/>
  <c r="H220" i="30"/>
  <c r="H223" i="30" s="1"/>
  <c r="G11" i="34" s="1"/>
  <c r="H66" i="30"/>
  <c r="H165" i="30" s="1"/>
  <c r="G3" i="35"/>
  <c r="G3" i="34"/>
  <c r="G4" i="34" s="1"/>
  <c r="G5" i="35"/>
  <c r="F26" i="34"/>
  <c r="F22" i="34"/>
  <c r="F27" i="34" s="1"/>
  <c r="G10" i="34"/>
  <c r="H69" i="34" l="1"/>
  <c r="H1" i="34" s="1"/>
  <c r="H101" i="34"/>
  <c r="H104" i="34" s="1"/>
  <c r="H45" i="30"/>
  <c r="H196" i="30" s="1"/>
  <c r="H80" i="30"/>
  <c r="H188" i="30" s="1"/>
  <c r="H168" i="30"/>
  <c r="G18" i="34" s="1"/>
  <c r="H29" i="35" s="1"/>
  <c r="H56" i="30"/>
  <c r="H186" i="30" s="1"/>
  <c r="H8" i="30"/>
  <c r="H182" i="30" s="1"/>
  <c r="H46" i="30"/>
  <c r="H207" i="30" s="1"/>
  <c r="F8" i="34"/>
  <c r="H22" i="30"/>
  <c r="H205" i="30" s="1"/>
  <c r="H69" i="30"/>
  <c r="H198" i="30" s="1"/>
  <c r="H21" i="30"/>
  <c r="H194" i="30" s="1"/>
  <c r="H33" i="30"/>
  <c r="H195" i="30" s="1"/>
  <c r="H82" i="30"/>
  <c r="H210" i="30" s="1"/>
  <c r="H20" i="30"/>
  <c r="H183" i="30" s="1"/>
  <c r="H10" i="30"/>
  <c r="H204" i="30" s="1"/>
  <c r="H68" i="30"/>
  <c r="H187" i="30" s="1"/>
  <c r="H32" i="30"/>
  <c r="H184" i="30" s="1"/>
  <c r="H44" i="30"/>
  <c r="H185" i="30" s="1"/>
  <c r="H34" i="30"/>
  <c r="H206" i="30" s="1"/>
  <c r="H58" i="30"/>
  <c r="H208" i="30" s="1"/>
  <c r="H70" i="30"/>
  <c r="H209" i="30" s="1"/>
  <c r="H9" i="30"/>
  <c r="H193" i="30" s="1"/>
  <c r="H57" i="30"/>
  <c r="H197" i="30" s="1"/>
  <c r="G5" i="34"/>
  <c r="H44" i="35" s="1"/>
  <c r="F28" i="34"/>
  <c r="F32" i="34" s="1"/>
  <c r="G20" i="34"/>
  <c r="H58" i="35"/>
  <c r="H78" i="35" s="1"/>
  <c r="H82" i="34" l="1"/>
  <c r="I11" i="35"/>
  <c r="I63" i="34"/>
  <c r="I68" i="34" s="1"/>
  <c r="H13" i="30"/>
  <c r="I4" i="30" s="1"/>
  <c r="I5" i="30" s="1"/>
  <c r="H49" i="30"/>
  <c r="H130" i="30" s="1"/>
  <c r="E62" i="56" s="1"/>
  <c r="H25" i="30"/>
  <c r="I16" i="30" s="1"/>
  <c r="I17" i="30" s="1"/>
  <c r="I216" i="30" s="1"/>
  <c r="H73" i="30"/>
  <c r="H132" i="30" s="1"/>
  <c r="E64" i="56" s="1"/>
  <c r="H212" i="30"/>
  <c r="H35" i="35" s="1"/>
  <c r="H37" i="30"/>
  <c r="H129" i="30" s="1"/>
  <c r="E61" i="56" s="1"/>
  <c r="H85" i="30"/>
  <c r="H133" i="30" s="1"/>
  <c r="E65" i="56" s="1"/>
  <c r="H201" i="30"/>
  <c r="G16" i="34" s="1"/>
  <c r="H61" i="30"/>
  <c r="H131" i="30" s="1"/>
  <c r="E63" i="56" s="1"/>
  <c r="H190" i="30"/>
  <c r="G15" i="34" s="1"/>
  <c r="G71" i="35"/>
  <c r="F34" i="34"/>
  <c r="G31" i="34" s="1"/>
  <c r="G6" i="34"/>
  <c r="H36" i="35" s="1"/>
  <c r="I65" i="34" l="1"/>
  <c r="J72" i="35" s="1"/>
  <c r="J77" i="35" s="1"/>
  <c r="G6" i="35"/>
  <c r="F35" i="34"/>
  <c r="H127" i="30"/>
  <c r="I52" i="30"/>
  <c r="I53" i="30" s="1"/>
  <c r="I219" i="30" s="1"/>
  <c r="I40" i="30"/>
  <c r="I41" i="30" s="1"/>
  <c r="I218" i="30" s="1"/>
  <c r="H34" i="35"/>
  <c r="H128" i="30"/>
  <c r="E60" i="56" s="1"/>
  <c r="G17" i="34"/>
  <c r="G19" i="34" s="1"/>
  <c r="I18" i="30"/>
  <c r="I161" i="30" s="1"/>
  <c r="I64" i="30"/>
  <c r="I65" i="30" s="1"/>
  <c r="I220" i="30" s="1"/>
  <c r="I28" i="30"/>
  <c r="I29" i="30" s="1"/>
  <c r="I217" i="30" s="1"/>
  <c r="I76" i="30"/>
  <c r="I77" i="30" s="1"/>
  <c r="I221" i="30" s="1"/>
  <c r="H42" i="35"/>
  <c r="G7" i="34"/>
  <c r="H3" i="34" s="1"/>
  <c r="H4" i="34" s="1"/>
  <c r="I215" i="30"/>
  <c r="I6" i="30"/>
  <c r="I160" i="30" s="1"/>
  <c r="I67" i="34" l="1"/>
  <c r="I69" i="34"/>
  <c r="I1" i="34" s="1"/>
  <c r="I101" i="34"/>
  <c r="J11" i="35"/>
  <c r="E63" i="35"/>
  <c r="I42" i="30"/>
  <c r="I163" i="30" s="1"/>
  <c r="H135" i="30"/>
  <c r="I32" i="30" s="1"/>
  <c r="I184" i="30" s="1"/>
  <c r="I54" i="30"/>
  <c r="I164" i="30" s="1"/>
  <c r="I66" i="30"/>
  <c r="I165" i="30" s="1"/>
  <c r="H3" i="35"/>
  <c r="I78" i="30"/>
  <c r="I166" i="30" s="1"/>
  <c r="I30" i="30"/>
  <c r="I162" i="30" s="1"/>
  <c r="I223" i="30"/>
  <c r="H11" i="34" s="1"/>
  <c r="H5" i="34"/>
  <c r="I44" i="35" s="1"/>
  <c r="H5" i="35"/>
  <c r="G22" i="34"/>
  <c r="G27" i="34" s="1"/>
  <c r="G26" i="34"/>
  <c r="H10" i="34"/>
  <c r="I82" i="34" l="1"/>
  <c r="J63" i="34"/>
  <c r="J68" i="34" s="1"/>
  <c r="I68" i="30"/>
  <c r="I187" i="30" s="1"/>
  <c r="I56" i="30"/>
  <c r="I186" i="30" s="1"/>
  <c r="I20" i="30"/>
  <c r="I183" i="30" s="1"/>
  <c r="I46" i="30"/>
  <c r="I207" i="30" s="1"/>
  <c r="I69" i="30"/>
  <c r="I198" i="30" s="1"/>
  <c r="I70" i="30"/>
  <c r="I209" i="30" s="1"/>
  <c r="I34" i="30"/>
  <c r="I206" i="30" s="1"/>
  <c r="I22" i="30"/>
  <c r="I205" i="30" s="1"/>
  <c r="I81" i="30"/>
  <c r="I199" i="30" s="1"/>
  <c r="I33" i="30"/>
  <c r="I195" i="30" s="1"/>
  <c r="I82" i="30"/>
  <c r="I210" i="30" s="1"/>
  <c r="I9" i="30"/>
  <c r="I193" i="30" s="1"/>
  <c r="G8" i="34"/>
  <c r="I45" i="30"/>
  <c r="I196" i="30" s="1"/>
  <c r="I44" i="30"/>
  <c r="I8" i="30"/>
  <c r="I182" i="30" s="1"/>
  <c r="I58" i="30"/>
  <c r="I208" i="30" s="1"/>
  <c r="I57" i="30"/>
  <c r="I197" i="30" s="1"/>
  <c r="I21" i="30"/>
  <c r="I194" i="30" s="1"/>
  <c r="I80" i="30"/>
  <c r="I188" i="30" s="1"/>
  <c r="I10" i="30"/>
  <c r="I204" i="30" s="1"/>
  <c r="I168" i="30"/>
  <c r="H18" i="34" s="1"/>
  <c r="I29" i="35" s="1"/>
  <c r="H20" i="34"/>
  <c r="I58" i="35"/>
  <c r="H6" i="34"/>
  <c r="I36" i="35" s="1"/>
  <c r="G28" i="34"/>
  <c r="G32" i="34" s="1"/>
  <c r="H71" i="35" s="1"/>
  <c r="J65" i="34" l="1"/>
  <c r="K72" i="35" s="1"/>
  <c r="K77" i="35" s="1"/>
  <c r="I49" i="30"/>
  <c r="I130" i="30" s="1"/>
  <c r="I78" i="35"/>
  <c r="I201" i="30"/>
  <c r="H16" i="34" s="1"/>
  <c r="I185" i="30"/>
  <c r="I190" i="30" s="1"/>
  <c r="H15" i="34" s="1"/>
  <c r="I25" i="30"/>
  <c r="I128" i="30" s="1"/>
  <c r="I37" i="30"/>
  <c r="J28" i="30" s="1"/>
  <c r="J29" i="30" s="1"/>
  <c r="J217" i="30" s="1"/>
  <c r="I85" i="30"/>
  <c r="I133" i="30" s="1"/>
  <c r="I212" i="30"/>
  <c r="I35" i="35" s="1"/>
  <c r="I73" i="30"/>
  <c r="I132" i="30" s="1"/>
  <c r="I13" i="30"/>
  <c r="I127" i="30" s="1"/>
  <c r="I61" i="30"/>
  <c r="J52" i="30" s="1"/>
  <c r="J53" i="30" s="1"/>
  <c r="J219" i="30" s="1"/>
  <c r="H7" i="34"/>
  <c r="I3" i="35" s="1"/>
  <c r="G34" i="34"/>
  <c r="H31" i="34" s="1"/>
  <c r="J67" i="34" l="1"/>
  <c r="J69" i="34"/>
  <c r="J1" i="34" s="1"/>
  <c r="J101" i="34"/>
  <c r="J82" i="34"/>
  <c r="K11" i="35"/>
  <c r="K63" i="34"/>
  <c r="K68" i="34" s="1"/>
  <c r="H6" i="35"/>
  <c r="G35" i="34"/>
  <c r="J40" i="30"/>
  <c r="J41" i="30" s="1"/>
  <c r="J218" i="30" s="1"/>
  <c r="I34" i="35"/>
  <c r="J16" i="30"/>
  <c r="J17" i="30" s="1"/>
  <c r="J216" i="30" s="1"/>
  <c r="H17" i="34"/>
  <c r="H19" i="34" s="1"/>
  <c r="J64" i="30"/>
  <c r="J66" i="30" s="1"/>
  <c r="J165" i="30" s="1"/>
  <c r="J4" i="30"/>
  <c r="J5" i="30" s="1"/>
  <c r="J76" i="30"/>
  <c r="J78" i="30" s="1"/>
  <c r="J166" i="30" s="1"/>
  <c r="J30" i="30"/>
  <c r="J162" i="30" s="1"/>
  <c r="J54" i="30"/>
  <c r="J164" i="30" s="1"/>
  <c r="I129" i="30"/>
  <c r="I131" i="30"/>
  <c r="I3" i="34"/>
  <c r="I4" i="34" s="1"/>
  <c r="I42" i="35"/>
  <c r="K65" i="34" l="1"/>
  <c r="J215" i="30"/>
  <c r="J42" i="30"/>
  <c r="J163" i="30" s="1"/>
  <c r="J18" i="30"/>
  <c r="J161" i="30" s="1"/>
  <c r="J6" i="30"/>
  <c r="J160" i="30" s="1"/>
  <c r="J77" i="30"/>
  <c r="J221" i="30" s="1"/>
  <c r="J65" i="30"/>
  <c r="J220" i="30" s="1"/>
  <c r="I135" i="30"/>
  <c r="J21" i="30" s="1"/>
  <c r="J194" i="30" s="1"/>
  <c r="H22" i="34"/>
  <c r="H27" i="34" s="1"/>
  <c r="H26" i="34"/>
  <c r="I5" i="35"/>
  <c r="I10" i="34"/>
  <c r="I5" i="34"/>
  <c r="J44" i="35" s="1"/>
  <c r="I6" i="34"/>
  <c r="J36" i="35" s="1"/>
  <c r="L72" i="35" l="1"/>
  <c r="L77" i="35" s="1"/>
  <c r="K67" i="34"/>
  <c r="J223" i="30"/>
  <c r="I11" i="34" s="1"/>
  <c r="I20" i="34" s="1"/>
  <c r="J168" i="30"/>
  <c r="I18" i="34" s="1"/>
  <c r="J29" i="35" s="1"/>
  <c r="H8" i="34"/>
  <c r="J34" i="30"/>
  <c r="J206" i="30" s="1"/>
  <c r="J82" i="30"/>
  <c r="J210" i="30" s="1"/>
  <c r="J33" i="30"/>
  <c r="J195" i="30" s="1"/>
  <c r="J70" i="30"/>
  <c r="J209" i="30" s="1"/>
  <c r="J46" i="30"/>
  <c r="J207" i="30" s="1"/>
  <c r="J9" i="30"/>
  <c r="J193" i="30" s="1"/>
  <c r="J45" i="30"/>
  <c r="J196" i="30" s="1"/>
  <c r="J57" i="30"/>
  <c r="J197" i="30" s="1"/>
  <c r="J81" i="30"/>
  <c r="J199" i="30" s="1"/>
  <c r="J58" i="30"/>
  <c r="J208" i="30" s="1"/>
  <c r="J22" i="30"/>
  <c r="J205" i="30" s="1"/>
  <c r="J10" i="30"/>
  <c r="J204" i="30" s="1"/>
  <c r="J69" i="30"/>
  <c r="J198" i="30" s="1"/>
  <c r="H28" i="34"/>
  <c r="I7" i="34"/>
  <c r="J3" i="34" s="1"/>
  <c r="J4" i="34" s="1"/>
  <c r="K69" i="34" l="1"/>
  <c r="K101" i="34"/>
  <c r="K1" i="34"/>
  <c r="L63" i="34"/>
  <c r="L68" i="34" s="1"/>
  <c r="L11" i="35"/>
  <c r="K82" i="34"/>
  <c r="H32" i="34"/>
  <c r="I71" i="35" s="1"/>
  <c r="J58" i="35"/>
  <c r="J212" i="30"/>
  <c r="J35" i="35" s="1"/>
  <c r="J201" i="30"/>
  <c r="J34" i="35" s="1"/>
  <c r="J3" i="35"/>
  <c r="L65" i="34" l="1"/>
  <c r="L67" i="34" s="1"/>
  <c r="L101" i="34" s="1"/>
  <c r="H34" i="34"/>
  <c r="I31" i="34" s="1"/>
  <c r="J78" i="35"/>
  <c r="I17" i="34"/>
  <c r="I16" i="34"/>
  <c r="J6" i="34"/>
  <c r="K36" i="35" s="1"/>
  <c r="J5" i="34"/>
  <c r="L69" i="34" l="1"/>
  <c r="I6" i="35"/>
  <c r="M72" i="35"/>
  <c r="M77" i="35" s="1"/>
  <c r="H35" i="34"/>
  <c r="F63" i="35"/>
  <c r="K44" i="35"/>
  <c r="J7" i="34"/>
  <c r="M11" i="35" l="1"/>
  <c r="L1" i="34"/>
  <c r="L82" i="34"/>
  <c r="M63" i="34"/>
  <c r="M68" i="34" s="1"/>
  <c r="K3" i="35"/>
  <c r="K3" i="34"/>
  <c r="K4" i="34" s="1"/>
  <c r="M65" i="34" l="1"/>
  <c r="M67" i="34" s="1"/>
  <c r="M101" i="34" s="1"/>
  <c r="K6" i="34"/>
  <c r="L36" i="35" s="1"/>
  <c r="M69" i="34" l="1"/>
  <c r="N72" i="35"/>
  <c r="K5" i="34"/>
  <c r="L44" i="35" s="1"/>
  <c r="M1" i="34" l="1"/>
  <c r="N11" i="35"/>
  <c r="I11" i="51" s="1"/>
  <c r="I93" i="51" s="1"/>
  <c r="M82" i="34"/>
  <c r="N63" i="34"/>
  <c r="N68" i="34" s="1"/>
  <c r="I71" i="51"/>
  <c r="I90" i="51" s="1"/>
  <c r="N77" i="35"/>
  <c r="K7" i="34"/>
  <c r="L3" i="35" s="1"/>
  <c r="N65" i="34" l="1"/>
  <c r="L3" i="34"/>
  <c r="O72" i="35" l="1"/>
  <c r="O77" i="35" s="1"/>
  <c r="N67" i="34"/>
  <c r="L4" i="34"/>
  <c r="L5" i="34" s="1"/>
  <c r="M44" i="35" s="1"/>
  <c r="N69" i="34" l="1"/>
  <c r="N1" i="34" s="1"/>
  <c r="N101" i="34"/>
  <c r="L6" i="34"/>
  <c r="M36" i="35" s="1"/>
  <c r="L7" i="34" l="1"/>
  <c r="M3" i="34" s="1"/>
  <c r="M4" i="34" s="1"/>
  <c r="N82" i="34"/>
  <c r="O11" i="35"/>
  <c r="O63" i="34"/>
  <c r="O68" i="34" s="1"/>
  <c r="M3" i="35"/>
  <c r="O65" i="34" l="1"/>
  <c r="O67" i="34" s="1"/>
  <c r="O101" i="34" s="1"/>
  <c r="M6" i="34"/>
  <c r="N36" i="35" s="1"/>
  <c r="I36" i="51" s="1"/>
  <c r="M5" i="34"/>
  <c r="N44" i="35" s="1"/>
  <c r="I44" i="51" s="1"/>
  <c r="P72" i="35" l="1"/>
  <c r="P77" i="35" s="1"/>
  <c r="O69" i="34"/>
  <c r="O1" i="34" s="1"/>
  <c r="M7" i="34"/>
  <c r="P11" i="35" l="1"/>
  <c r="P63" i="34"/>
  <c r="P68" i="34" s="1"/>
  <c r="O82" i="34"/>
  <c r="P65" i="34"/>
  <c r="P67" i="34" s="1"/>
  <c r="P101" i="34" s="1"/>
  <c r="N3" i="35"/>
  <c r="I3" i="51" s="1"/>
  <c r="N3" i="34"/>
  <c r="N4" i="34" s="1"/>
  <c r="P69" i="34" l="1"/>
  <c r="Q72" i="35"/>
  <c r="Q77" i="35" s="1"/>
  <c r="N5" i="34"/>
  <c r="O44" i="35" s="1"/>
  <c r="Q63" i="34" l="1"/>
  <c r="Q68" i="34" s="1"/>
  <c r="P82" i="34"/>
  <c r="P1" i="34"/>
  <c r="Q11" i="35"/>
  <c r="N6" i="34"/>
  <c r="O36" i="35" s="1"/>
  <c r="Q65" i="34" l="1"/>
  <c r="Q67" i="34" s="1"/>
  <c r="Q101" i="34" s="1"/>
  <c r="N7" i="34"/>
  <c r="O3" i="35" s="1"/>
  <c r="Q69" i="34" l="1"/>
  <c r="R72" i="35"/>
  <c r="R77" i="35" s="1"/>
  <c r="O3" i="34"/>
  <c r="O4" i="34" l="1"/>
  <c r="O6" i="34" s="1"/>
  <c r="P36" i="35" s="1"/>
  <c r="Q1" i="34"/>
  <c r="Q82" i="34"/>
  <c r="R11" i="35"/>
  <c r="R63" i="34"/>
  <c r="R68" i="34" s="1"/>
  <c r="O5" i="34" l="1"/>
  <c r="P44" i="35" s="1"/>
  <c r="R65" i="34"/>
  <c r="R67" i="34" s="1"/>
  <c r="R101" i="34" s="1"/>
  <c r="R69" i="34" l="1"/>
  <c r="O7" i="34"/>
  <c r="P3" i="34" s="1"/>
  <c r="P4" i="34" s="1"/>
  <c r="S72" i="35"/>
  <c r="S77" i="35" s="1"/>
  <c r="P3" i="35" l="1"/>
  <c r="R1" i="34"/>
  <c r="S63" i="34"/>
  <c r="S68" i="34" s="1"/>
  <c r="S11" i="35"/>
  <c r="R82" i="34"/>
  <c r="P5" i="34"/>
  <c r="Q44" i="35" s="1"/>
  <c r="S65" i="34" l="1"/>
  <c r="S67" i="34" s="1"/>
  <c r="S101" i="34" s="1"/>
  <c r="P6" i="34"/>
  <c r="Q36" i="35" s="1"/>
  <c r="S69" i="34" l="1"/>
  <c r="T72" i="35"/>
  <c r="T77" i="35" s="1"/>
  <c r="P7" i="34"/>
  <c r="Q3" i="34" s="1"/>
  <c r="Q4" i="34" s="1"/>
  <c r="T63" i="34" l="1"/>
  <c r="T68" i="34" s="1"/>
  <c r="S82" i="34"/>
  <c r="T11" i="35"/>
  <c r="S1" i="34"/>
  <c r="Q3" i="35"/>
  <c r="T65" i="34" l="1"/>
  <c r="Q6" i="34"/>
  <c r="R36" i="35" s="1"/>
  <c r="Q5" i="34"/>
  <c r="R44" i="35" s="1"/>
  <c r="U72" i="35" l="1"/>
  <c r="U77" i="35" s="1"/>
  <c r="T67" i="34"/>
  <c r="Q7" i="34"/>
  <c r="R3" i="34" s="1"/>
  <c r="T69" i="34" l="1"/>
  <c r="T82" i="34" s="1"/>
  <c r="T101" i="34"/>
  <c r="R4" i="34"/>
  <c r="R5" i="34" s="1"/>
  <c r="S44" i="35" s="1"/>
  <c r="R3" i="35"/>
  <c r="T1" i="34" l="1"/>
  <c r="U63" i="34"/>
  <c r="U68" i="34" s="1"/>
  <c r="U11" i="35"/>
  <c r="R6" i="34"/>
  <c r="S36" i="35" s="1"/>
  <c r="U65" i="34"/>
  <c r="V72" i="35" l="1"/>
  <c r="V77" i="35" s="1"/>
  <c r="U67" i="34"/>
  <c r="R7" i="34"/>
  <c r="S3" i="35" s="1"/>
  <c r="U69" i="34" l="1"/>
  <c r="U1" i="34" s="1"/>
  <c r="U101" i="34"/>
  <c r="S3" i="34"/>
  <c r="S4" i="34" s="1"/>
  <c r="S6" i="34" s="1"/>
  <c r="T36" i="35" s="1"/>
  <c r="V11" i="35" l="1"/>
  <c r="V63" i="34"/>
  <c r="V68" i="34" s="1"/>
  <c r="U82" i="34"/>
  <c r="S5" i="34"/>
  <c r="T44" i="35" s="1"/>
  <c r="V65" i="34"/>
  <c r="W72" i="35" l="1"/>
  <c r="W77" i="35" s="1"/>
  <c r="V67" i="34"/>
  <c r="V101" i="34" s="1"/>
  <c r="S7" i="34"/>
  <c r="T3" i="35" s="1"/>
  <c r="V69" i="34" l="1"/>
  <c r="W63" i="34" s="1"/>
  <c r="W68" i="34" s="1"/>
  <c r="T3" i="34"/>
  <c r="T4" i="34" s="1"/>
  <c r="T6" i="34" s="1"/>
  <c r="U36" i="35" s="1"/>
  <c r="W65" i="34" l="1"/>
  <c r="W67" i="34" s="1"/>
  <c r="W101" i="34" s="1"/>
  <c r="V82" i="34"/>
  <c r="V1" i="34"/>
  <c r="W11" i="35"/>
  <c r="T5" i="34"/>
  <c r="U44" i="35" s="1"/>
  <c r="X72" i="35"/>
  <c r="W69" i="34" l="1"/>
  <c r="X63" i="34" s="1"/>
  <c r="X68" i="34" s="1"/>
  <c r="X77" i="35"/>
  <c r="T7" i="34"/>
  <c r="U3" i="35" s="1"/>
  <c r="X11" i="35" l="1"/>
  <c r="W1" i="34"/>
  <c r="W82" i="34"/>
  <c r="U3" i="34"/>
  <c r="U4" i="34"/>
  <c r="U6" i="34" s="1"/>
  <c r="V36" i="35" s="1"/>
  <c r="X65" i="34"/>
  <c r="X67" i="34" s="1"/>
  <c r="X101" i="34" s="1"/>
  <c r="X69" i="34" l="1"/>
  <c r="U5" i="34"/>
  <c r="V44" i="35" s="1"/>
  <c r="Y72" i="35"/>
  <c r="Y77" i="35" s="1"/>
  <c r="U7" i="34" l="1"/>
  <c r="V3" i="35" s="1"/>
  <c r="X1" i="34"/>
  <c r="Y63" i="34"/>
  <c r="Y68" i="34" s="1"/>
  <c r="Y11" i="35"/>
  <c r="X82" i="34"/>
  <c r="V3" i="34" l="1"/>
  <c r="V4" i="34" s="1"/>
  <c r="Y65" i="34"/>
  <c r="Y67" i="34" s="1"/>
  <c r="Y101" i="34" s="1"/>
  <c r="Y69" i="34" l="1"/>
  <c r="V6" i="34"/>
  <c r="W36" i="35" s="1"/>
  <c r="Z72" i="35"/>
  <c r="V5" i="34"/>
  <c r="Y1" i="34" l="1"/>
  <c r="Z11" i="35"/>
  <c r="J11" i="51" s="1"/>
  <c r="J93" i="51" s="1"/>
  <c r="Z63" i="34"/>
  <c r="Z68" i="34" s="1"/>
  <c r="Y82" i="34"/>
  <c r="Z77" i="35"/>
  <c r="J71" i="51"/>
  <c r="J90" i="51" s="1"/>
  <c r="W44" i="35"/>
  <c r="V7" i="34"/>
  <c r="Z65" i="34" l="1"/>
  <c r="W3" i="35"/>
  <c r="W3" i="34"/>
  <c r="W4" i="34" s="1"/>
  <c r="AA72" i="35" l="1"/>
  <c r="AA77" i="35" s="1"/>
  <c r="Z67" i="34"/>
  <c r="W5" i="34"/>
  <c r="X44" i="35" s="1"/>
  <c r="Z69" i="34" l="1"/>
  <c r="Z82" i="34" s="1"/>
  <c r="Z101" i="34"/>
  <c r="W6" i="34"/>
  <c r="X36" i="35" s="1"/>
  <c r="AA63" i="34" l="1"/>
  <c r="AA68" i="34" s="1"/>
  <c r="Z1" i="34"/>
  <c r="AA11" i="35"/>
  <c r="AA65" i="34"/>
  <c r="AA67" i="34" s="1"/>
  <c r="AA101" i="34" s="1"/>
  <c r="W7" i="34"/>
  <c r="X3" i="35" s="1"/>
  <c r="AA69" i="34" l="1"/>
  <c r="AB72" i="35"/>
  <c r="AB77" i="35" s="1"/>
  <c r="X3" i="34"/>
  <c r="X4" i="34" l="1"/>
  <c r="X6" i="34" s="1"/>
  <c r="Y36" i="35" s="1"/>
  <c r="AA1" i="34"/>
  <c r="AA82" i="34"/>
  <c r="AB11" i="35"/>
  <c r="AB63" i="34"/>
  <c r="AB68" i="34" s="1"/>
  <c r="X5" i="34" l="1"/>
  <c r="Y44" i="35" s="1"/>
  <c r="AB65" i="34"/>
  <c r="AC72" i="35" l="1"/>
  <c r="AC77" i="35" s="1"/>
  <c r="AB67" i="34"/>
  <c r="X7" i="34"/>
  <c r="Y3" i="34" s="1"/>
  <c r="Y4" i="34" s="1"/>
  <c r="AB69" i="34" l="1"/>
  <c r="AC63" i="34" s="1"/>
  <c r="AC68" i="34" s="1"/>
  <c r="AB101" i="34"/>
  <c r="Y3" i="35"/>
  <c r="Y6" i="34"/>
  <c r="Z36" i="35" s="1"/>
  <c r="J36" i="51" s="1"/>
  <c r="Y5" i="34"/>
  <c r="Z44" i="35" s="1"/>
  <c r="J44" i="51" s="1"/>
  <c r="AC11" i="35" l="1"/>
  <c r="AC65" i="34"/>
  <c r="AC67" i="34" s="1"/>
  <c r="AC101" i="34" s="1"/>
  <c r="AB1" i="34"/>
  <c r="AB82" i="34"/>
  <c r="AC69" i="34"/>
  <c r="AD72" i="35"/>
  <c r="AD77" i="35" s="1"/>
  <c r="Y7" i="34"/>
  <c r="AC1" i="34" l="1"/>
  <c r="AC82" i="34"/>
  <c r="AD63" i="34"/>
  <c r="AD68" i="34" s="1"/>
  <c r="AD11" i="35"/>
  <c r="Z3" i="35"/>
  <c r="J3" i="51" s="1"/>
  <c r="Z3" i="34"/>
  <c r="Z4" i="34" s="1"/>
  <c r="AD65" i="34" l="1"/>
  <c r="AD67" i="34" s="1"/>
  <c r="AD101" i="34" s="1"/>
  <c r="Z5" i="34"/>
  <c r="AA44" i="35" s="1"/>
  <c r="AD69" i="34" l="1"/>
  <c r="AE72" i="35"/>
  <c r="AE77" i="35" s="1"/>
  <c r="Z6" i="34"/>
  <c r="AA36" i="35" s="1"/>
  <c r="AD1" i="34" l="1"/>
  <c r="AD82" i="34"/>
  <c r="AE63" i="34"/>
  <c r="AE68" i="34" s="1"/>
  <c r="AE11" i="35"/>
  <c r="Z7" i="34"/>
  <c r="AA3" i="34" s="1"/>
  <c r="AA4" i="34" s="1"/>
  <c r="AE65" i="34" l="1"/>
  <c r="AE67" i="34" s="1"/>
  <c r="AE101" i="34" s="1"/>
  <c r="AA3" i="35"/>
  <c r="AA6" i="34"/>
  <c r="AB36" i="35" s="1"/>
  <c r="AE69" i="34" l="1"/>
  <c r="AF72" i="35"/>
  <c r="AF77" i="35" s="1"/>
  <c r="AA5" i="34"/>
  <c r="AB44" i="35" s="1"/>
  <c r="AF63" i="34" l="1"/>
  <c r="AF68" i="34" s="1"/>
  <c r="AE1" i="34"/>
  <c r="AE82" i="34"/>
  <c r="AF11" i="35"/>
  <c r="AA7" i="34"/>
  <c r="AB3" i="34" s="1"/>
  <c r="AB4" i="34" s="1"/>
  <c r="AF65" i="34" l="1"/>
  <c r="AB3" i="35"/>
  <c r="AB5" i="34"/>
  <c r="AC44" i="35" s="1"/>
  <c r="AG72" i="35" l="1"/>
  <c r="AG77" i="35" s="1"/>
  <c r="AF67" i="34"/>
  <c r="AB6" i="34"/>
  <c r="AC36" i="35" s="1"/>
  <c r="AF69" i="34" l="1"/>
  <c r="AF1" i="34" s="1"/>
  <c r="AF101" i="34"/>
  <c r="AB7" i="34"/>
  <c r="AG63" i="34" l="1"/>
  <c r="AG68" i="34" s="1"/>
  <c r="AG11" i="35"/>
  <c r="AF82" i="34"/>
  <c r="AG65" i="34"/>
  <c r="AC3" i="35"/>
  <c r="AC3" i="34"/>
  <c r="AC4" i="34" s="1"/>
  <c r="AG67" i="34" l="1"/>
  <c r="AH72" i="35"/>
  <c r="AH77" i="35" s="1"/>
  <c r="AC6" i="34"/>
  <c r="AD36" i="35" s="1"/>
  <c r="AG69" i="34" l="1"/>
  <c r="AH11" i="35" s="1"/>
  <c r="AG101" i="34"/>
  <c r="AC5" i="34"/>
  <c r="AD44" i="35" s="1"/>
  <c r="AH63" i="34" l="1"/>
  <c r="AG82" i="34"/>
  <c r="AG1" i="34"/>
  <c r="AC7" i="34"/>
  <c r="AH65" i="34" l="1"/>
  <c r="AH68" i="34"/>
  <c r="AD3" i="34"/>
  <c r="AD3" i="35"/>
  <c r="AH67" i="34" l="1"/>
  <c r="AH101" i="34" s="1"/>
  <c r="AI72" i="35"/>
  <c r="AI77" i="35" s="1"/>
  <c r="AD4" i="34"/>
  <c r="AD6" i="34" s="1"/>
  <c r="AE36" i="35" s="1"/>
  <c r="AH69" i="34" l="1"/>
  <c r="AD5" i="34"/>
  <c r="AE44" i="35" s="1"/>
  <c r="AH1" i="34" l="1"/>
  <c r="AI63" i="34"/>
  <c r="AI11" i="35"/>
  <c r="AH82" i="34"/>
  <c r="AD7" i="34"/>
  <c r="AE3" i="35" s="1"/>
  <c r="AI68" i="34" l="1"/>
  <c r="AI65" i="34"/>
  <c r="AE3" i="34"/>
  <c r="AE4" i="34" s="1"/>
  <c r="AE5" i="34" s="1"/>
  <c r="AF44" i="35" s="1"/>
  <c r="AI67" i="34" l="1"/>
  <c r="AI101" i="34" s="1"/>
  <c r="AJ72" i="35"/>
  <c r="AJ77" i="35" s="1"/>
  <c r="AE6" i="34"/>
  <c r="AF36" i="35" s="1"/>
  <c r="AI69" i="34" l="1"/>
  <c r="AI1" i="34" s="1"/>
  <c r="AI82" i="34"/>
  <c r="AJ11" i="35"/>
  <c r="AJ63" i="34"/>
  <c r="AE7" i="34"/>
  <c r="AF3" i="34" s="1"/>
  <c r="AF4" i="34" s="1"/>
  <c r="AJ68" i="34" l="1"/>
  <c r="AJ65" i="34"/>
  <c r="AF3" i="35"/>
  <c r="AF6" i="34"/>
  <c r="AG36" i="35" s="1"/>
  <c r="AF5" i="34"/>
  <c r="AK72" i="35" l="1"/>
  <c r="AK77" i="35" s="1"/>
  <c r="AJ67" i="34"/>
  <c r="AJ101" i="34" s="1"/>
  <c r="AG44" i="35"/>
  <c r="AF7" i="34"/>
  <c r="AJ69" i="34" l="1"/>
  <c r="AK63" i="34" s="1"/>
  <c r="AJ82" i="34"/>
  <c r="AK11" i="35"/>
  <c r="AG3" i="35"/>
  <c r="AG3" i="34"/>
  <c r="AG4" i="34" s="1"/>
  <c r="AJ1" i="34" l="1"/>
  <c r="AK68" i="34"/>
  <c r="AK65" i="34"/>
  <c r="AL72" i="35" l="1"/>
  <c r="AK67" i="34"/>
  <c r="AG5" i="34"/>
  <c r="AH44" i="35" s="1"/>
  <c r="AG6" i="34"/>
  <c r="AH36" i="35" s="1"/>
  <c r="AK101" i="34" l="1"/>
  <c r="AK69" i="34"/>
  <c r="AL77" i="35"/>
  <c r="K71" i="51"/>
  <c r="AG7" i="34"/>
  <c r="AH3" i="34" s="1"/>
  <c r="AH4" i="34" s="1"/>
  <c r="AL63" i="34" l="1"/>
  <c r="AL11" i="35"/>
  <c r="K11" i="51" s="1"/>
  <c r="K93" i="51" s="1"/>
  <c r="K90" i="51" s="1"/>
  <c r="AK1" i="34"/>
  <c r="AK82" i="34"/>
  <c r="AH3" i="35"/>
  <c r="AH5" i="34"/>
  <c r="AI44" i="35" s="1"/>
  <c r="AL65" i="34" l="1"/>
  <c r="AL68" i="34"/>
  <c r="AH6" i="34"/>
  <c r="AI36" i="35" s="1"/>
  <c r="AL67" i="34" l="1"/>
  <c r="AL101" i="34" s="1"/>
  <c r="AM72" i="35"/>
  <c r="AM77" i="35" s="1"/>
  <c r="AH7" i="34"/>
  <c r="AI3" i="35" s="1"/>
  <c r="AL69" i="34" l="1"/>
  <c r="AI3" i="34"/>
  <c r="AM11" i="35" l="1"/>
  <c r="AM63" i="34"/>
  <c r="AL82" i="34"/>
  <c r="AL1" i="34"/>
  <c r="AI4" i="34"/>
  <c r="AI5" i="34" s="1"/>
  <c r="AJ44" i="35" s="1"/>
  <c r="AM68" i="34" l="1"/>
  <c r="AM65" i="34"/>
  <c r="AI6" i="34"/>
  <c r="AJ36" i="35" s="1"/>
  <c r="AM67" i="34" l="1"/>
  <c r="AN72" i="35"/>
  <c r="AN77" i="35" s="1"/>
  <c r="AI7" i="34"/>
  <c r="AJ3" i="35" s="1"/>
  <c r="AM101" i="34" l="1"/>
  <c r="AM69" i="34"/>
  <c r="AJ3" i="34"/>
  <c r="AJ4" i="34" s="1"/>
  <c r="AN63" i="34" l="1"/>
  <c r="AM1" i="34"/>
  <c r="AM82" i="34"/>
  <c r="AN11" i="35"/>
  <c r="AJ5" i="34"/>
  <c r="AK44" i="35" s="1"/>
  <c r="AJ6" i="34"/>
  <c r="AK36" i="35" s="1"/>
  <c r="AN68" i="34" l="1"/>
  <c r="AN65" i="34"/>
  <c r="AJ7" i="34"/>
  <c r="AK3" i="34" s="1"/>
  <c r="AK4" i="34" s="1"/>
  <c r="AN67" i="34" l="1"/>
  <c r="AO72" i="35"/>
  <c r="AO77" i="35" s="1"/>
  <c r="AK3" i="35"/>
  <c r="AK6" i="34"/>
  <c r="AL36" i="35" s="1"/>
  <c r="K36" i="51" s="1"/>
  <c r="AN101" i="34" l="1"/>
  <c r="AN69" i="34"/>
  <c r="AK5" i="34"/>
  <c r="AL44" i="35" s="1"/>
  <c r="K44" i="51" s="1"/>
  <c r="AN82" i="34" l="1"/>
  <c r="AO63" i="34"/>
  <c r="AO11" i="35"/>
  <c r="AN1" i="34"/>
  <c r="AK7" i="34"/>
  <c r="AL3" i="35" s="1"/>
  <c r="K3" i="51" s="1"/>
  <c r="AO68" i="34" l="1"/>
  <c r="AO65" i="34"/>
  <c r="AL3" i="34"/>
  <c r="AO67" i="34" l="1"/>
  <c r="AO101" i="34" s="1"/>
  <c r="AP72" i="35"/>
  <c r="AP77" i="35" s="1"/>
  <c r="AL4" i="34"/>
  <c r="AL5" i="34" s="1"/>
  <c r="AM44" i="35" s="1"/>
  <c r="AO69" i="34" l="1"/>
  <c r="AP63" i="34"/>
  <c r="AO1" i="34"/>
  <c r="AO82" i="34"/>
  <c r="AP11" i="35"/>
  <c r="AL6" i="34"/>
  <c r="AM36" i="35" s="1"/>
  <c r="AP68" i="34" l="1"/>
  <c r="AP65" i="34"/>
  <c r="AL7" i="34"/>
  <c r="AM3" i="35" s="1"/>
  <c r="AP67" i="34" l="1"/>
  <c r="AQ72" i="35"/>
  <c r="AQ77" i="35" s="1"/>
  <c r="AM3" i="34"/>
  <c r="AM4" i="34" s="1"/>
  <c r="AP101" i="34" l="1"/>
  <c r="AP69" i="34"/>
  <c r="AM5" i="34"/>
  <c r="AN44" i="35" s="1"/>
  <c r="AM6" i="34"/>
  <c r="AN36" i="35" s="1"/>
  <c r="AQ63" i="34" l="1"/>
  <c r="AP82" i="34"/>
  <c r="AP1" i="34"/>
  <c r="AQ11" i="35"/>
  <c r="AM7" i="34"/>
  <c r="AQ68" i="34" l="1"/>
  <c r="AQ65" i="34"/>
  <c r="AN3" i="35"/>
  <c r="AN3" i="34"/>
  <c r="AN4" i="34" s="1"/>
  <c r="AQ67" i="34" l="1"/>
  <c r="AQ101" i="34" s="1"/>
  <c r="AR72" i="35"/>
  <c r="AR77" i="35" s="1"/>
  <c r="AQ69" i="34"/>
  <c r="AN5" i="34"/>
  <c r="AO44" i="35" s="1"/>
  <c r="AR11" i="35" l="1"/>
  <c r="AQ1" i="34"/>
  <c r="AQ82" i="34"/>
  <c r="AR63" i="34"/>
  <c r="AN6" i="34"/>
  <c r="AO36" i="35" s="1"/>
  <c r="AR68" i="34" l="1"/>
  <c r="AR65" i="34"/>
  <c r="AN7" i="34"/>
  <c r="AS72" i="35" l="1"/>
  <c r="AS77" i="35" s="1"/>
  <c r="AR67" i="34"/>
  <c r="AR101" i="34" s="1"/>
  <c r="AR69" i="34"/>
  <c r="AO3" i="35"/>
  <c r="AO3" i="34"/>
  <c r="AO4" i="34" s="1"/>
  <c r="AR82" i="34" l="1"/>
  <c r="AS11" i="35"/>
  <c r="AS63" i="34"/>
  <c r="AR1" i="34"/>
  <c r="AO5" i="34"/>
  <c r="AP44" i="35" s="1"/>
  <c r="AS68" i="34" l="1"/>
  <c r="AS65" i="34"/>
  <c r="AO6" i="34"/>
  <c r="AP36" i="35" s="1"/>
  <c r="AS67" i="34" l="1"/>
  <c r="AT72" i="35"/>
  <c r="AT77" i="35" s="1"/>
  <c r="AO7" i="34"/>
  <c r="AS101" i="34" l="1"/>
  <c r="AS69" i="34"/>
  <c r="AP3" i="35"/>
  <c r="AP3" i="34"/>
  <c r="AP4" i="34" s="1"/>
  <c r="AS82" i="34" l="1"/>
  <c r="AS1" i="34"/>
  <c r="AT11" i="35"/>
  <c r="AT63" i="34"/>
  <c r="AP5" i="34"/>
  <c r="AQ44" i="35" s="1"/>
  <c r="AT68" i="34" l="1"/>
  <c r="AT65" i="34"/>
  <c r="AP6" i="34"/>
  <c r="AQ36" i="35" s="1"/>
  <c r="AU72" i="35" l="1"/>
  <c r="AT67" i="34"/>
  <c r="AP7" i="34"/>
  <c r="AQ3" i="35" s="1"/>
  <c r="AT101" i="34" l="1"/>
  <c r="AT69" i="34"/>
  <c r="AU77" i="35"/>
  <c r="AQ3" i="34"/>
  <c r="AQ4" i="34" s="1"/>
  <c r="AU63" i="34" l="1"/>
  <c r="AT1" i="34"/>
  <c r="AU11" i="35"/>
  <c r="AT82" i="34"/>
  <c r="AQ5" i="34"/>
  <c r="AQ6" i="34"/>
  <c r="AR36" i="35" s="1"/>
  <c r="AU68" i="34" l="1"/>
  <c r="AU65" i="34"/>
  <c r="AR44" i="35"/>
  <c r="AQ7" i="34"/>
  <c r="AV72" i="35" l="1"/>
  <c r="AU67" i="34"/>
  <c r="AR3" i="35"/>
  <c r="AR3" i="34"/>
  <c r="AR4" i="34" s="1"/>
  <c r="AU101" i="34" l="1"/>
  <c r="AU69" i="34"/>
  <c r="AV77" i="35"/>
  <c r="AR6" i="34"/>
  <c r="AS36" i="35" s="1"/>
  <c r="AV63" i="34" l="1"/>
  <c r="AV11" i="35"/>
  <c r="AU82" i="34"/>
  <c r="AU1" i="34"/>
  <c r="AR5" i="34"/>
  <c r="AV68" i="34" l="1"/>
  <c r="AV65" i="34"/>
  <c r="AS44" i="35"/>
  <c r="AR7" i="34"/>
  <c r="AW72" i="35" l="1"/>
  <c r="AV67" i="34"/>
  <c r="AV101" i="34" s="1"/>
  <c r="AS3" i="35"/>
  <c r="AS3" i="34"/>
  <c r="AS4" i="34" s="1"/>
  <c r="AV69" i="34" l="1"/>
  <c r="AV1" i="34" s="1"/>
  <c r="AW77" i="35"/>
  <c r="AS5" i="34"/>
  <c r="AT44" i="35" s="1"/>
  <c r="AW11" i="35" l="1"/>
  <c r="AW63" i="34"/>
  <c r="AV82" i="34"/>
  <c r="AW68" i="34"/>
  <c r="AW65" i="34"/>
  <c r="AS6" i="34"/>
  <c r="AT36" i="35" s="1"/>
  <c r="AW67" i="34" l="1"/>
  <c r="AX72" i="35"/>
  <c r="AS7" i="34"/>
  <c r="AT3" i="35" s="1"/>
  <c r="AX77" i="35" l="1"/>
  <c r="L71" i="51"/>
  <c r="AW101" i="34"/>
  <c r="AW69" i="34"/>
  <c r="AT3" i="34"/>
  <c r="AW1" i="34" l="1"/>
  <c r="AX63" i="34"/>
  <c r="AW82" i="34"/>
  <c r="AX11" i="35"/>
  <c r="L11" i="51" s="1"/>
  <c r="L93" i="51" s="1"/>
  <c r="L90" i="51" s="1"/>
  <c r="AT4" i="34"/>
  <c r="AT5" i="34" s="1"/>
  <c r="AU44" i="35" s="1"/>
  <c r="AX68" i="34" l="1"/>
  <c r="AX65" i="34"/>
  <c r="AT6" i="34"/>
  <c r="AU36" i="35" s="1"/>
  <c r="AY72" i="35" l="1"/>
  <c r="AY77" i="35" s="1"/>
  <c r="AX67" i="34"/>
  <c r="AX101" i="34" s="1"/>
  <c r="AT7" i="34"/>
  <c r="AU3" i="35" s="1"/>
  <c r="AX69" i="34" l="1"/>
  <c r="AY63" i="34" s="1"/>
  <c r="AU3" i="34"/>
  <c r="AU4" i="34" s="1"/>
  <c r="AU6" i="34" s="1"/>
  <c r="AV36" i="35" s="1"/>
  <c r="AX82" i="34" l="1"/>
  <c r="AX1" i="34"/>
  <c r="AY11" i="35"/>
  <c r="AY68" i="34"/>
  <c r="AY65" i="34"/>
  <c r="AU5" i="34"/>
  <c r="AV44" i="35" s="1"/>
  <c r="AY67" i="34" l="1"/>
  <c r="AZ72" i="35"/>
  <c r="AZ77" i="35" s="1"/>
  <c r="AU7" i="34"/>
  <c r="AV3" i="34" s="1"/>
  <c r="AV4" i="34" s="1"/>
  <c r="AY101" i="34" l="1"/>
  <c r="AY69" i="34"/>
  <c r="AV3" i="35"/>
  <c r="AV5" i="34"/>
  <c r="AW44" i="35" s="1"/>
  <c r="AV6" i="34"/>
  <c r="AW36" i="35" s="1"/>
  <c r="AZ63" i="34" l="1"/>
  <c r="AY82" i="34"/>
  <c r="AZ11" i="35"/>
  <c r="AY1" i="34"/>
  <c r="AV7" i="34"/>
  <c r="AW3" i="35" s="1"/>
  <c r="AZ68" i="34" l="1"/>
  <c r="AZ65" i="34"/>
  <c r="AW3" i="34"/>
  <c r="AZ67" i="34" l="1"/>
  <c r="BA72" i="35"/>
  <c r="BA77" i="35" s="1"/>
  <c r="AW4" i="34"/>
  <c r="AW5" i="34" s="1"/>
  <c r="AX44" i="35" s="1"/>
  <c r="L44" i="51" s="1"/>
  <c r="AZ101" i="34" l="1"/>
  <c r="AZ69" i="34"/>
  <c r="AW6" i="34"/>
  <c r="AX36" i="35" s="1"/>
  <c r="L36" i="51" s="1"/>
  <c r="BA11" i="35" l="1"/>
  <c r="AZ82" i="34"/>
  <c r="BA63" i="34"/>
  <c r="AZ1" i="34"/>
  <c r="AW7" i="34"/>
  <c r="AX3" i="34" s="1"/>
  <c r="AX4" i="34" s="1"/>
  <c r="BA68" i="34" l="1"/>
  <c r="BA65" i="34"/>
  <c r="AX3" i="35"/>
  <c r="L3" i="51" s="1"/>
  <c r="AX6" i="34"/>
  <c r="AY36" i="35" s="1"/>
  <c r="AX5" i="34"/>
  <c r="AY44" i="35" s="1"/>
  <c r="BB72" i="35" l="1"/>
  <c r="BB77" i="35" s="1"/>
  <c r="BA67" i="34"/>
  <c r="BA101" i="34" s="1"/>
  <c r="AX7" i="34"/>
  <c r="AY3" i="34" s="1"/>
  <c r="AY4" i="34" s="1"/>
  <c r="BA69" i="34" l="1"/>
  <c r="BA82" i="34" s="1"/>
  <c r="BB11" i="35"/>
  <c r="BA1" i="34"/>
  <c r="AY3" i="35"/>
  <c r="AY5" i="34"/>
  <c r="AZ44" i="35" s="1"/>
  <c r="BB63" i="34" l="1"/>
  <c r="BB68" i="34"/>
  <c r="BB65" i="34"/>
  <c r="AY6" i="34"/>
  <c r="AZ36" i="35" s="1"/>
  <c r="BC72" i="35" l="1"/>
  <c r="BC77" i="35" s="1"/>
  <c r="BB67" i="34"/>
  <c r="BB101" i="34" s="1"/>
  <c r="AY7" i="34"/>
  <c r="AZ3" i="35" s="1"/>
  <c r="BB69" i="34" l="1"/>
  <c r="BC11" i="35"/>
  <c r="BC63" i="34"/>
  <c r="BB82" i="34"/>
  <c r="BB1" i="34"/>
  <c r="AZ3" i="34"/>
  <c r="AZ4" i="34" s="1"/>
  <c r="BC68" i="34" l="1"/>
  <c r="BC65" i="34"/>
  <c r="AZ5" i="34"/>
  <c r="BA44" i="35" s="1"/>
  <c r="BD72" i="35" l="1"/>
  <c r="BD77" i="35" s="1"/>
  <c r="BC67" i="34"/>
  <c r="BC101" i="34" s="1"/>
  <c r="AZ6" i="34"/>
  <c r="BC69" i="34" l="1"/>
  <c r="BD11" i="35" s="1"/>
  <c r="BC1" i="34"/>
  <c r="BD63" i="34"/>
  <c r="BC82" i="34"/>
  <c r="BA36" i="35"/>
  <c r="AZ7" i="34"/>
  <c r="BD68" i="34" l="1"/>
  <c r="BD65" i="34"/>
  <c r="BA3" i="34"/>
  <c r="BA3" i="35"/>
  <c r="BD67" i="34" l="1"/>
  <c r="BD101" i="34" s="1"/>
  <c r="BE72" i="35"/>
  <c r="BD69" i="34"/>
  <c r="BA4" i="34"/>
  <c r="BA5" i="34" s="1"/>
  <c r="BB44" i="35" s="1"/>
  <c r="BE77" i="35" l="1"/>
  <c r="BE63" i="34"/>
  <c r="BD82" i="34"/>
  <c r="BE11" i="35"/>
  <c r="BD1" i="34"/>
  <c r="BA6" i="34"/>
  <c r="BB36" i="35" s="1"/>
  <c r="BE65" i="34" l="1"/>
  <c r="BE68" i="34"/>
  <c r="BA7" i="34"/>
  <c r="BB3" i="35" s="1"/>
  <c r="BE67" i="34" l="1"/>
  <c r="BE101" i="34" s="1"/>
  <c r="BF72" i="35"/>
  <c r="BB3" i="34"/>
  <c r="BB4" i="34" s="1"/>
  <c r="BB6" i="34" s="1"/>
  <c r="BC36" i="35" s="1"/>
  <c r="BF77" i="35" l="1"/>
  <c r="BE69" i="34"/>
  <c r="BB5" i="34"/>
  <c r="BC44" i="35" s="1"/>
  <c r="BE1" i="34" l="1"/>
  <c r="BE82" i="34"/>
  <c r="BF63" i="34"/>
  <c r="BF11" i="35"/>
  <c r="BB7" i="34"/>
  <c r="BC3" i="35" s="1"/>
  <c r="BF68" i="34" l="1"/>
  <c r="BF65" i="34"/>
  <c r="BC3" i="34"/>
  <c r="BG72" i="35" l="1"/>
  <c r="BF67" i="34"/>
  <c r="BF101" i="34" s="1"/>
  <c r="BF69" i="34"/>
  <c r="BC4" i="34"/>
  <c r="BC5" i="34" s="1"/>
  <c r="BD44" i="35" s="1"/>
  <c r="BG11" i="35" l="1"/>
  <c r="BF82" i="34"/>
  <c r="BF1" i="34"/>
  <c r="BG63" i="34"/>
  <c r="BG77" i="35"/>
  <c r="BC6" i="34"/>
  <c r="BD36" i="35" s="1"/>
  <c r="BG68" i="34" l="1"/>
  <c r="BG65" i="34"/>
  <c r="BC7" i="34"/>
  <c r="BH72" i="35" l="1"/>
  <c r="BG67" i="34"/>
  <c r="BG101" i="34" s="1"/>
  <c r="BD3" i="34"/>
  <c r="BD3" i="35"/>
  <c r="BG69" i="34" l="1"/>
  <c r="BH11" i="35" s="1"/>
  <c r="BH63" i="34"/>
  <c r="BH77" i="35"/>
  <c r="BD4" i="34"/>
  <c r="BD5" i="34" s="1"/>
  <c r="BE44" i="35" s="1"/>
  <c r="BG82" i="34" l="1"/>
  <c r="BG1" i="34"/>
  <c r="BH68" i="34"/>
  <c r="BH65" i="34"/>
  <c r="BD6" i="34"/>
  <c r="BI72" i="35" l="1"/>
  <c r="BH67" i="34"/>
  <c r="BE36" i="35"/>
  <c r="BD7" i="34"/>
  <c r="BH101" i="34" l="1"/>
  <c r="BH69" i="34"/>
  <c r="BI77" i="35"/>
  <c r="BE3" i="34"/>
  <c r="BE3" i="35"/>
  <c r="BH1" i="34" l="1"/>
  <c r="BI11" i="35"/>
  <c r="BH82" i="34"/>
  <c r="BI63" i="34"/>
  <c r="BE4" i="34"/>
  <c r="BE6" i="34" s="1"/>
  <c r="BF36" i="35" s="1"/>
  <c r="BI68" i="34" l="1"/>
  <c r="BI65" i="34"/>
  <c r="BE5" i="34"/>
  <c r="BF44" i="35" s="1"/>
  <c r="BJ72" i="35" l="1"/>
  <c r="BI67" i="34"/>
  <c r="BE7" i="34"/>
  <c r="BF3" i="35" s="1"/>
  <c r="BI101" i="34" l="1"/>
  <c r="BI69" i="34"/>
  <c r="BJ77" i="35"/>
  <c r="M71" i="51"/>
  <c r="BF3" i="34"/>
  <c r="BF4" i="34" s="1"/>
  <c r="BF5" i="34" s="1"/>
  <c r="BG44" i="35" s="1"/>
  <c r="BJ11" i="35" l="1"/>
  <c r="M11" i="51" s="1"/>
  <c r="M93" i="51" s="1"/>
  <c r="M90" i="51" s="1"/>
  <c r="BI82" i="34"/>
  <c r="BI1" i="34"/>
  <c r="BF6" i="34"/>
  <c r="BG36" i="35" s="1"/>
  <c r="BF7" i="34" l="1"/>
  <c r="BG3" i="34" s="1"/>
  <c r="BG3" i="35" l="1"/>
  <c r="BG4" i="34"/>
  <c r="BG6" i="34" s="1"/>
  <c r="BH36" i="35" s="1"/>
  <c r="BG5" i="34" l="1"/>
  <c r="BH44" i="35" l="1"/>
  <c r="BG7" i="34"/>
  <c r="BH3" i="35" l="1"/>
  <c r="BH3" i="34"/>
  <c r="BH4" i="34" s="1"/>
  <c r="BH5" i="34" s="1"/>
  <c r="BI44" i="35" s="1"/>
  <c r="BH6" i="34" l="1"/>
  <c r="BI36" i="35" s="1"/>
  <c r="BH7" i="34" l="1"/>
  <c r="BI3" i="35" s="1"/>
  <c r="BI3" i="34" l="1"/>
  <c r="BI4" i="34" s="1"/>
  <c r="BI6" i="34" s="1"/>
  <c r="BJ36" i="35" s="1"/>
  <c r="M36" i="51" s="1"/>
  <c r="BI5" i="34" l="1"/>
  <c r="BJ44" i="35" s="1"/>
  <c r="M44" i="51" s="1"/>
  <c r="W51" i="59"/>
  <c r="I92" i="59" s="1"/>
  <c r="I93" i="59" s="1"/>
  <c r="BI7" i="34" l="1"/>
  <c r="BJ3" i="35" s="1"/>
  <c r="M3" i="51" s="1"/>
  <c r="AI51" i="59"/>
  <c r="AU51" i="59" l="1"/>
  <c r="BG51" i="59" l="1"/>
  <c r="G63" i="35" l="1"/>
  <c r="H63" i="35" l="1"/>
  <c r="I63" i="35" l="1"/>
  <c r="J63" i="35" l="1"/>
  <c r="K63" i="35" l="1"/>
  <c r="L63" i="35" l="1"/>
  <c r="M63" i="35" l="1"/>
  <c r="N63" i="35" l="1"/>
  <c r="I62" i="51" s="1"/>
  <c r="O63" i="35" l="1"/>
  <c r="P63" i="35" l="1"/>
  <c r="Q63" i="35" l="1"/>
  <c r="R63" i="35" l="1"/>
  <c r="S63" i="35" l="1"/>
  <c r="T63" i="35" l="1"/>
  <c r="U63" i="35" l="1"/>
  <c r="V63" i="35" l="1"/>
  <c r="W63" i="35" l="1"/>
  <c r="X63" i="35" l="1"/>
  <c r="Y63" i="35" l="1"/>
  <c r="Z63" i="35" l="1"/>
  <c r="J62" i="51" s="1"/>
  <c r="AA63" i="35" l="1"/>
  <c r="AB63" i="35" l="1"/>
  <c r="AC63" i="35" l="1"/>
  <c r="AD63" i="35" l="1"/>
  <c r="AE63" i="35" l="1"/>
  <c r="AF63" i="35" l="1"/>
  <c r="AG63" i="35" l="1"/>
  <c r="AH63" i="35" l="1"/>
  <c r="AI63" i="35" l="1"/>
  <c r="AJ63" i="35" l="1"/>
  <c r="AK63" i="35" l="1"/>
  <c r="AL63" i="35" l="1"/>
  <c r="K62" i="51" s="1"/>
  <c r="AM63" i="35" l="1"/>
  <c r="AN63" i="35" l="1"/>
  <c r="AO63" i="35" l="1"/>
  <c r="AP63" i="35" l="1"/>
  <c r="AQ63" i="35" l="1"/>
  <c r="AR63" i="35" l="1"/>
  <c r="AS63" i="35" l="1"/>
  <c r="AT63" i="35" l="1"/>
  <c r="AU63" i="35" l="1"/>
  <c r="AV63" i="35" l="1"/>
  <c r="AW63" i="35" l="1"/>
  <c r="AX63" i="35" l="1"/>
  <c r="L62" i="51" s="1"/>
  <c r="AY63" i="35" l="1"/>
  <c r="AZ63" i="35" l="1"/>
  <c r="BA63" i="35" l="1"/>
  <c r="BB63" i="35" l="1"/>
  <c r="BC63" i="35" l="1"/>
  <c r="BD63" i="35" l="1"/>
  <c r="BE63" i="35" l="1"/>
  <c r="BF63" i="35" l="1"/>
  <c r="BG63" i="35" l="1"/>
  <c r="BH63" i="35" l="1"/>
  <c r="BI63" i="35" l="1"/>
  <c r="BJ63" i="35" l="1"/>
  <c r="M62" i="51" s="1"/>
  <c r="H111" i="34" l="1"/>
  <c r="I107" i="34" l="1"/>
  <c r="I110" i="34" s="1"/>
  <c r="I19" i="35"/>
  <c r="I99" i="34" l="1"/>
  <c r="I100" i="34" s="1"/>
  <c r="I16" i="35"/>
  <c r="I111" i="34"/>
  <c r="I104" i="34" l="1"/>
  <c r="J19" i="35"/>
  <c r="J107" i="34"/>
  <c r="J110" i="34" s="1"/>
  <c r="J20" i="30"/>
  <c r="J8" i="30"/>
  <c r="J80" i="30"/>
  <c r="J56" i="30"/>
  <c r="J44" i="30"/>
  <c r="J68" i="30"/>
  <c r="J32" i="30"/>
  <c r="J49" i="35"/>
  <c r="J25" i="30" l="1"/>
  <c r="J183" i="30"/>
  <c r="J49" i="30"/>
  <c r="J185" i="30"/>
  <c r="J188" i="30"/>
  <c r="J85" i="30"/>
  <c r="J37" i="30"/>
  <c r="J184" i="30"/>
  <c r="J111" i="34"/>
  <c r="J61" i="30"/>
  <c r="J186" i="30"/>
  <c r="J182" i="30"/>
  <c r="J13" i="30"/>
  <c r="J73" i="30"/>
  <c r="J187" i="30"/>
  <c r="J190" i="30" l="1"/>
  <c r="I15" i="34" s="1"/>
  <c r="I19" i="34" s="1"/>
  <c r="K19" i="35"/>
  <c r="K107" i="34"/>
  <c r="K110" i="34" s="1"/>
  <c r="K28" i="30"/>
  <c r="J129" i="30"/>
  <c r="J133" i="30"/>
  <c r="K76" i="30"/>
  <c r="J99" i="34"/>
  <c r="J100" i="34" s="1"/>
  <c r="J16" i="35"/>
  <c r="K40" i="30"/>
  <c r="J130" i="30"/>
  <c r="K4" i="30"/>
  <c r="K5" i="30" s="1"/>
  <c r="J127" i="30"/>
  <c r="K16" i="30"/>
  <c r="J128" i="30"/>
  <c r="J131" i="30"/>
  <c r="K52" i="30"/>
  <c r="J132" i="30"/>
  <c r="K64" i="30"/>
  <c r="J104" i="34" l="1"/>
  <c r="J42" i="35"/>
  <c r="I26" i="34"/>
  <c r="I22" i="34"/>
  <c r="I27" i="34" s="1"/>
  <c r="J5" i="35"/>
  <c r="J10" i="34"/>
  <c r="K66" i="30"/>
  <c r="K165" i="30" s="1"/>
  <c r="K65" i="30"/>
  <c r="K220" i="30" s="1"/>
  <c r="K215" i="30"/>
  <c r="K6" i="30"/>
  <c r="K160" i="30" s="1"/>
  <c r="K29" i="30"/>
  <c r="K217" i="30" s="1"/>
  <c r="K30" i="30"/>
  <c r="K162" i="30" s="1"/>
  <c r="K18" i="30"/>
  <c r="K161" i="30" s="1"/>
  <c r="K17" i="30"/>
  <c r="K216" i="30" s="1"/>
  <c r="K49" i="35"/>
  <c r="K77" i="30"/>
  <c r="K221" i="30" s="1"/>
  <c r="K78" i="30"/>
  <c r="K166" i="30" s="1"/>
  <c r="K111" i="34"/>
  <c r="J135" i="30"/>
  <c r="K22" i="30" s="1"/>
  <c r="K205" i="30" s="1"/>
  <c r="K54" i="30"/>
  <c r="K164" i="30" s="1"/>
  <c r="K53" i="30"/>
  <c r="K219" i="30" s="1"/>
  <c r="K41" i="30"/>
  <c r="K218" i="30" s="1"/>
  <c r="K42" i="30"/>
  <c r="K163" i="30" s="1"/>
  <c r="K10" i="30" l="1"/>
  <c r="K204" i="30" s="1"/>
  <c r="K82" i="30"/>
  <c r="K210" i="30" s="1"/>
  <c r="K58" i="30"/>
  <c r="K208" i="30" s="1"/>
  <c r="K45" i="30"/>
  <c r="K196" i="30" s="1"/>
  <c r="K80" i="30"/>
  <c r="K188" i="30" s="1"/>
  <c r="K46" i="30"/>
  <c r="K207" i="30" s="1"/>
  <c r="I28" i="34"/>
  <c r="I32" i="34" s="1"/>
  <c r="I34" i="34" s="1"/>
  <c r="J31" i="34" s="1"/>
  <c r="K56" i="30"/>
  <c r="K186" i="30" s="1"/>
  <c r="K9" i="30"/>
  <c r="K193" i="30" s="1"/>
  <c r="K33" i="30"/>
  <c r="K195" i="30" s="1"/>
  <c r="K34" i="30"/>
  <c r="K206" i="30" s="1"/>
  <c r="K57" i="30"/>
  <c r="K197" i="30" s="1"/>
  <c r="K81" i="30"/>
  <c r="K199" i="30" s="1"/>
  <c r="K168" i="30"/>
  <c r="J18" i="34" s="1"/>
  <c r="K29" i="35" s="1"/>
  <c r="K223" i="30"/>
  <c r="J11" i="34" s="1"/>
  <c r="L19" i="35"/>
  <c r="L107" i="34"/>
  <c r="L110" i="34" s="1"/>
  <c r="K69" i="30"/>
  <c r="K198" i="30" s="1"/>
  <c r="I8" i="34"/>
  <c r="K32" i="30"/>
  <c r="K184" i="30" s="1"/>
  <c r="K44" i="30"/>
  <c r="K185" i="30" s="1"/>
  <c r="K68" i="30"/>
  <c r="K187" i="30" s="1"/>
  <c r="K8" i="30"/>
  <c r="K182" i="30" s="1"/>
  <c r="K20" i="30"/>
  <c r="K183" i="30" s="1"/>
  <c r="K70" i="30"/>
  <c r="K209" i="30" s="1"/>
  <c r="K21" i="30"/>
  <c r="K194" i="30" s="1"/>
  <c r="J71" i="35" l="1"/>
  <c r="K85" i="30"/>
  <c r="K133" i="30" s="1"/>
  <c r="K212" i="30"/>
  <c r="K35" i="35" s="1"/>
  <c r="K201" i="30"/>
  <c r="K34" i="35" s="1"/>
  <c r="K61" i="30"/>
  <c r="K131" i="30" s="1"/>
  <c r="K13" i="30"/>
  <c r="L4" i="30" s="1"/>
  <c r="J6" i="35"/>
  <c r="I35" i="34"/>
  <c r="J20" i="34"/>
  <c r="K58" i="35"/>
  <c r="K49" i="30"/>
  <c r="K73" i="30"/>
  <c r="K25" i="30"/>
  <c r="K37" i="30"/>
  <c r="L111" i="34"/>
  <c r="K16" i="35"/>
  <c r="K99" i="34"/>
  <c r="K100" i="34" s="1"/>
  <c r="K190" i="30"/>
  <c r="K104" i="34" l="1"/>
  <c r="J17" i="34"/>
  <c r="L5" i="30"/>
  <c r="L215" i="30" s="1"/>
  <c r="L160" i="30"/>
  <c r="L76" i="30"/>
  <c r="L77" i="30" s="1"/>
  <c r="L221" i="30" s="1"/>
  <c r="J16" i="34"/>
  <c r="L52" i="30"/>
  <c r="L54" i="30" s="1"/>
  <c r="L164" i="30" s="1"/>
  <c r="K127" i="30"/>
  <c r="M19" i="35"/>
  <c r="M107" i="34"/>
  <c r="M110" i="34" s="1"/>
  <c r="K78" i="35"/>
  <c r="L16" i="30"/>
  <c r="K128" i="30"/>
  <c r="L49" i="35"/>
  <c r="K132" i="30"/>
  <c r="L64" i="30"/>
  <c r="K129" i="30"/>
  <c r="L28" i="30"/>
  <c r="J15" i="34"/>
  <c r="K42" i="35"/>
  <c r="K130" i="30"/>
  <c r="L40" i="30"/>
  <c r="L78" i="30" l="1"/>
  <c r="L166" i="30" s="1"/>
  <c r="L53" i="30"/>
  <c r="L219" i="30" s="1"/>
  <c r="J19" i="34"/>
  <c r="K135" i="30"/>
  <c r="L80" i="30" s="1"/>
  <c r="L188" i="30" s="1"/>
  <c r="L29" i="30"/>
  <c r="L217" i="30" s="1"/>
  <c r="L30" i="30"/>
  <c r="L162" i="30" s="1"/>
  <c r="L41" i="30"/>
  <c r="L218" i="30" s="1"/>
  <c r="L42" i="30"/>
  <c r="L163" i="30" s="1"/>
  <c r="L17" i="30"/>
  <c r="L216" i="30" s="1"/>
  <c r="L18" i="30"/>
  <c r="L161" i="30" s="1"/>
  <c r="M111" i="34"/>
  <c r="L65" i="30"/>
  <c r="L220" i="30" s="1"/>
  <c r="L66" i="30"/>
  <c r="L165" i="30" s="1"/>
  <c r="L20" i="30" l="1"/>
  <c r="L183" i="30" s="1"/>
  <c r="L33" i="30"/>
  <c r="L195" i="30" s="1"/>
  <c r="L10" i="30"/>
  <c r="L204" i="30" s="1"/>
  <c r="L58" i="30"/>
  <c r="L208" i="30" s="1"/>
  <c r="L68" i="30"/>
  <c r="L187" i="30" s="1"/>
  <c r="L21" i="30"/>
  <c r="L194" i="30" s="1"/>
  <c r="L69" i="30"/>
  <c r="L198" i="30" s="1"/>
  <c r="L34" i="30"/>
  <c r="L206" i="30" s="1"/>
  <c r="J8" i="34"/>
  <c r="K10" i="34"/>
  <c r="K5" i="35"/>
  <c r="L56" i="30"/>
  <c r="L186" i="30" s="1"/>
  <c r="L44" i="30"/>
  <c r="L185" i="30" s="1"/>
  <c r="L46" i="30"/>
  <c r="L207" i="30" s="1"/>
  <c r="L45" i="30"/>
  <c r="L196" i="30" s="1"/>
  <c r="L57" i="30"/>
  <c r="L197" i="30" s="1"/>
  <c r="L9" i="30"/>
  <c r="L193" i="30" s="1"/>
  <c r="L32" i="30"/>
  <c r="L184" i="30" s="1"/>
  <c r="L70" i="30"/>
  <c r="L209" i="30" s="1"/>
  <c r="L22" i="30"/>
  <c r="L205" i="30" s="1"/>
  <c r="J22" i="34"/>
  <c r="J27" i="34" s="1"/>
  <c r="J26" i="34"/>
  <c r="L8" i="30"/>
  <c r="L182" i="30" s="1"/>
  <c r="L81" i="30"/>
  <c r="L199" i="30" s="1"/>
  <c r="L82" i="30"/>
  <c r="L210" i="30" s="1"/>
  <c r="L168" i="30"/>
  <c r="K18" i="34" s="1"/>
  <c r="L29" i="35" s="1"/>
  <c r="L223" i="30"/>
  <c r="K11" i="34" s="1"/>
  <c r="L16" i="35"/>
  <c r="L99" i="34"/>
  <c r="L100" i="34" s="1"/>
  <c r="N107" i="34"/>
  <c r="N110" i="34" s="1"/>
  <c r="N19" i="35"/>
  <c r="I19" i="51" s="1"/>
  <c r="I83" i="51" s="1"/>
  <c r="L104" i="34" l="1"/>
  <c r="K20" i="34"/>
  <c r="J28" i="34"/>
  <c r="J32" i="34" s="1"/>
  <c r="L212" i="30"/>
  <c r="K17" i="34" s="1"/>
  <c r="L190" i="30"/>
  <c r="L42" i="35" s="1"/>
  <c r="L25" i="30"/>
  <c r="L128" i="30" s="1"/>
  <c r="L201" i="30"/>
  <c r="L34" i="35" s="1"/>
  <c r="L13" i="30"/>
  <c r="L127" i="30" s="1"/>
  <c r="L73" i="30"/>
  <c r="L132" i="30" s="1"/>
  <c r="L49" i="30"/>
  <c r="M40" i="30" s="1"/>
  <c r="M42" i="30" s="1"/>
  <c r="M163" i="30" s="1"/>
  <c r="L37" i="30"/>
  <c r="M28" i="30" s="1"/>
  <c r="L61" i="30"/>
  <c r="M52" i="30" s="1"/>
  <c r="M53" i="30" s="1"/>
  <c r="M219" i="30" s="1"/>
  <c r="L85" i="30"/>
  <c r="L133" i="30" s="1"/>
  <c r="L58" i="35"/>
  <c r="M49" i="35"/>
  <c r="N111" i="34"/>
  <c r="K71" i="35" l="1"/>
  <c r="J34" i="34"/>
  <c r="L35" i="35"/>
  <c r="K16" i="34"/>
  <c r="K15" i="34"/>
  <c r="L78" i="35"/>
  <c r="M16" i="30"/>
  <c r="M17" i="30" s="1"/>
  <c r="M216" i="30" s="1"/>
  <c r="M4" i="30"/>
  <c r="M5" i="30" s="1"/>
  <c r="M215" i="30" s="1"/>
  <c r="M64" i="30"/>
  <c r="M65" i="30" s="1"/>
  <c r="M220" i="30" s="1"/>
  <c r="M41" i="30"/>
  <c r="M218" i="30" s="1"/>
  <c r="L131" i="30"/>
  <c r="L129" i="30"/>
  <c r="M76" i="30"/>
  <c r="M78" i="30" s="1"/>
  <c r="M166" i="30" s="1"/>
  <c r="L130" i="30"/>
  <c r="M54" i="30"/>
  <c r="M164" i="30" s="1"/>
  <c r="O107" i="34"/>
  <c r="O110" i="34" s="1"/>
  <c r="O19" i="35"/>
  <c r="M29" i="30"/>
  <c r="M217" i="30" s="1"/>
  <c r="M30" i="30"/>
  <c r="M162" i="30" s="1"/>
  <c r="K31" i="34" l="1"/>
  <c r="J35" i="34"/>
  <c r="K6" i="35"/>
  <c r="K19" i="34"/>
  <c r="M18" i="30"/>
  <c r="M161" i="30" s="1"/>
  <c r="M66" i="30"/>
  <c r="M165" i="30" s="1"/>
  <c r="M6" i="30"/>
  <c r="M160" i="30" s="1"/>
  <c r="M77" i="30"/>
  <c r="M221" i="30" s="1"/>
  <c r="M223" i="30" s="1"/>
  <c r="L11" i="34" s="1"/>
  <c r="M58" i="35" s="1"/>
  <c r="L135" i="30"/>
  <c r="M80" i="30" s="1"/>
  <c r="M188" i="30" s="1"/>
  <c r="O111" i="34"/>
  <c r="K26" i="34" l="1"/>
  <c r="L5" i="35"/>
  <c r="L10" i="34"/>
  <c r="L20" i="34" s="1"/>
  <c r="K22" i="34"/>
  <c r="K27" i="34" s="1"/>
  <c r="M81" i="30"/>
  <c r="M199" i="30" s="1"/>
  <c r="M21" i="30"/>
  <c r="M194" i="30" s="1"/>
  <c r="M168" i="30"/>
  <c r="L18" i="34" s="1"/>
  <c r="M29" i="35" s="1"/>
  <c r="M10" i="30"/>
  <c r="M204" i="30" s="1"/>
  <c r="K8" i="34"/>
  <c r="M68" i="30"/>
  <c r="M187" i="30" s="1"/>
  <c r="M9" i="30"/>
  <c r="M193" i="30" s="1"/>
  <c r="M32" i="30"/>
  <c r="M184" i="30" s="1"/>
  <c r="M58" i="30"/>
  <c r="M208" i="30" s="1"/>
  <c r="M69" i="30"/>
  <c r="M198" i="30" s="1"/>
  <c r="M44" i="30"/>
  <c r="M185" i="30" s="1"/>
  <c r="M57" i="30"/>
  <c r="M197" i="30" s="1"/>
  <c r="M45" i="30"/>
  <c r="M196" i="30" s="1"/>
  <c r="M34" i="30"/>
  <c r="M206" i="30" s="1"/>
  <c r="M22" i="30"/>
  <c r="M205" i="30" s="1"/>
  <c r="M33" i="30"/>
  <c r="M195" i="30" s="1"/>
  <c r="M56" i="30"/>
  <c r="M186" i="30" s="1"/>
  <c r="M46" i="30"/>
  <c r="M207" i="30" s="1"/>
  <c r="M20" i="30"/>
  <c r="M183" i="30" s="1"/>
  <c r="M70" i="30"/>
  <c r="M209" i="30" s="1"/>
  <c r="M8" i="30"/>
  <c r="M182" i="30" s="1"/>
  <c r="M82" i="30"/>
  <c r="M210" i="30" s="1"/>
  <c r="P19" i="35"/>
  <c r="P107" i="34"/>
  <c r="P110" i="34" s="1"/>
  <c r="M78" i="35"/>
  <c r="K28" i="34" l="1"/>
  <c r="K32" i="34" s="1"/>
  <c r="M201" i="30"/>
  <c r="L16" i="34" s="1"/>
  <c r="M37" i="30"/>
  <c r="M129" i="30" s="1"/>
  <c r="M49" i="30"/>
  <c r="N40" i="30" s="1"/>
  <c r="M61" i="30"/>
  <c r="M131" i="30" s="1"/>
  <c r="M212" i="30"/>
  <c r="L17" i="34" s="1"/>
  <c r="M13" i="30"/>
  <c r="N4" i="30" s="1"/>
  <c r="N5" i="30" s="1"/>
  <c r="M25" i="30"/>
  <c r="M128" i="30" s="1"/>
  <c r="M73" i="30"/>
  <c r="M132" i="30" s="1"/>
  <c r="M85" i="30"/>
  <c r="M190" i="30"/>
  <c r="L15" i="34" s="1"/>
  <c r="K34" i="34" l="1"/>
  <c r="L71" i="35"/>
  <c r="M130" i="30"/>
  <c r="N28" i="30"/>
  <c r="N29" i="30" s="1"/>
  <c r="N217" i="30" s="1"/>
  <c r="M34" i="35"/>
  <c r="N52" i="30"/>
  <c r="N53" i="30" s="1"/>
  <c r="N219" i="30" s="1"/>
  <c r="M35" i="35"/>
  <c r="M127" i="30"/>
  <c r="N16" i="30"/>
  <c r="N17" i="30" s="1"/>
  <c r="N216" i="30" s="1"/>
  <c r="N64" i="30"/>
  <c r="N65" i="30" s="1"/>
  <c r="N220" i="30" s="1"/>
  <c r="L19" i="34"/>
  <c r="N76" i="30"/>
  <c r="M133" i="30"/>
  <c r="M42" i="35"/>
  <c r="N42" i="30"/>
  <c r="N163" i="30" s="1"/>
  <c r="N41" i="30"/>
  <c r="N218" i="30" s="1"/>
  <c r="P111" i="34"/>
  <c r="N160" i="30"/>
  <c r="N215" i="30"/>
  <c r="L31" i="34" l="1"/>
  <c r="K35" i="34"/>
  <c r="L6" i="35"/>
  <c r="N54" i="30"/>
  <c r="N164" i="30" s="1"/>
  <c r="N30" i="30"/>
  <c r="N162" i="30" s="1"/>
  <c r="N66" i="30"/>
  <c r="N165" i="30" s="1"/>
  <c r="M135" i="30"/>
  <c r="N44" i="30" s="1"/>
  <c r="N185" i="30" s="1"/>
  <c r="N18" i="30"/>
  <c r="N161" i="30" s="1"/>
  <c r="M5" i="35"/>
  <c r="L22" i="34"/>
  <c r="L27" i="34" s="1"/>
  <c r="M10" i="34"/>
  <c r="L26" i="34"/>
  <c r="N77" i="30"/>
  <c r="N221" i="30" s="1"/>
  <c r="N223" i="30" s="1"/>
  <c r="M11" i="34" s="1"/>
  <c r="N78" i="30"/>
  <c r="N166" i="30" s="1"/>
  <c r="Q19" i="35"/>
  <c r="Q107" i="34"/>
  <c r="Q110" i="34" s="1"/>
  <c r="N45" i="30" l="1"/>
  <c r="N196" i="30" s="1"/>
  <c r="N10" i="30"/>
  <c r="N204" i="30" s="1"/>
  <c r="N69" i="30"/>
  <c r="N198" i="30" s="1"/>
  <c r="N58" i="30"/>
  <c r="N208" i="30" s="1"/>
  <c r="N56" i="30"/>
  <c r="N186" i="30" s="1"/>
  <c r="N57" i="30"/>
  <c r="N197" i="30" s="1"/>
  <c r="N34" i="30"/>
  <c r="N206" i="30" s="1"/>
  <c r="N33" i="30"/>
  <c r="N195" i="30" s="1"/>
  <c r="N70" i="30"/>
  <c r="N209" i="30" s="1"/>
  <c r="N32" i="30"/>
  <c r="N184" i="30" s="1"/>
  <c r="N46" i="30"/>
  <c r="N207" i="30" s="1"/>
  <c r="N68" i="30"/>
  <c r="N187" i="30" s="1"/>
  <c r="N80" i="30"/>
  <c r="N188" i="30" s="1"/>
  <c r="N22" i="30"/>
  <c r="N205" i="30" s="1"/>
  <c r="N21" i="30"/>
  <c r="N194" i="30" s="1"/>
  <c r="N20" i="30"/>
  <c r="N183" i="30" s="1"/>
  <c r="N82" i="30"/>
  <c r="N210" i="30" s="1"/>
  <c r="N168" i="30"/>
  <c r="M18" i="34" s="1"/>
  <c r="N29" i="35" s="1"/>
  <c r="I29" i="51" s="1"/>
  <c r="N81" i="30"/>
  <c r="N199" i="30" s="1"/>
  <c r="N8" i="30"/>
  <c r="N182" i="30" s="1"/>
  <c r="L8" i="34"/>
  <c r="N9" i="30"/>
  <c r="N193" i="30" s="1"/>
  <c r="L28" i="34"/>
  <c r="L32" i="34" s="1"/>
  <c r="M71" i="35" s="1"/>
  <c r="M20" i="34"/>
  <c r="N58" i="35"/>
  <c r="I57" i="51" s="1"/>
  <c r="Q111" i="34"/>
  <c r="L34" i="34" l="1"/>
  <c r="L35" i="34" s="1"/>
  <c r="N61" i="30"/>
  <c r="N131" i="30" s="1"/>
  <c r="N37" i="30"/>
  <c r="O28" i="30" s="1"/>
  <c r="N49" i="30"/>
  <c r="N130" i="30" s="1"/>
  <c r="N25" i="30"/>
  <c r="O16" i="30" s="1"/>
  <c r="N73" i="30"/>
  <c r="N132" i="30" s="1"/>
  <c r="N212" i="30"/>
  <c r="M17" i="34" s="1"/>
  <c r="N85" i="30"/>
  <c r="O76" i="30" s="1"/>
  <c r="N201" i="30"/>
  <c r="N34" i="35" s="1"/>
  <c r="I34" i="51" s="1"/>
  <c r="N13" i="30"/>
  <c r="O4" i="30" s="1"/>
  <c r="O5" i="30" s="1"/>
  <c r="O215" i="30" s="1"/>
  <c r="N190" i="30"/>
  <c r="N42" i="35" s="1"/>
  <c r="I42" i="51" s="1"/>
  <c r="N78" i="35"/>
  <c r="R19" i="35"/>
  <c r="R107" i="34"/>
  <c r="R110" i="34" s="1"/>
  <c r="N129" i="30" l="1"/>
  <c r="M31" i="34"/>
  <c r="M6" i="35"/>
  <c r="O64" i="30"/>
  <c r="O66" i="30" s="1"/>
  <c r="O165" i="30" s="1"/>
  <c r="O52" i="30"/>
  <c r="O53" i="30" s="1"/>
  <c r="O219" i="30" s="1"/>
  <c r="N128" i="30"/>
  <c r="N133" i="30"/>
  <c r="O40" i="30"/>
  <c r="O41" i="30" s="1"/>
  <c r="O218" i="30" s="1"/>
  <c r="N35" i="35"/>
  <c r="I35" i="51" s="1"/>
  <c r="M16" i="34"/>
  <c r="O6" i="30"/>
  <c r="O160" i="30" s="1"/>
  <c r="N2" i="30"/>
  <c r="N127" i="30"/>
  <c r="E59" i="56" s="1"/>
  <c r="E66" i="56" s="1"/>
  <c r="E67" i="56" s="1"/>
  <c r="M15" i="34"/>
  <c r="O17" i="30"/>
  <c r="O216" i="30" s="1"/>
  <c r="O18" i="30"/>
  <c r="O161" i="30" s="1"/>
  <c r="O30" i="30"/>
  <c r="O162" i="30" s="1"/>
  <c r="O29" i="30"/>
  <c r="O217" i="30" s="1"/>
  <c r="O78" i="30"/>
  <c r="O166" i="30" s="1"/>
  <c r="O77" i="30"/>
  <c r="O221" i="30" s="1"/>
  <c r="O65" i="30" l="1"/>
  <c r="O220" i="30" s="1"/>
  <c r="O223" i="30" s="1"/>
  <c r="N11" i="34" s="1"/>
  <c r="O54" i="30"/>
  <c r="O164" i="30" s="1"/>
  <c r="O42" i="30"/>
  <c r="O163" i="30" s="1"/>
  <c r="N135" i="30"/>
  <c r="O70" i="30" s="1"/>
  <c r="O209" i="30" s="1"/>
  <c r="M19" i="34"/>
  <c r="R111" i="34"/>
  <c r="O168" i="30" l="1"/>
  <c r="N18" i="34" s="1"/>
  <c r="O29" i="35" s="1"/>
  <c r="M22" i="34"/>
  <c r="M27" i="34" s="1"/>
  <c r="N10" i="34"/>
  <c r="N20" i="34" s="1"/>
  <c r="N5" i="35"/>
  <c r="I5" i="51" s="1"/>
  <c r="I89" i="51" s="1"/>
  <c r="O32" i="30"/>
  <c r="O184" i="30" s="1"/>
  <c r="O44" i="30"/>
  <c r="O185" i="30" s="1"/>
  <c r="O69" i="30"/>
  <c r="O198" i="30" s="1"/>
  <c r="O68" i="30"/>
  <c r="O187" i="30" s="1"/>
  <c r="O20" i="30"/>
  <c r="O183" i="30" s="1"/>
  <c r="O34" i="30"/>
  <c r="O206" i="30" s="1"/>
  <c r="O57" i="30"/>
  <c r="O197" i="30" s="1"/>
  <c r="O56" i="30"/>
  <c r="O186" i="30" s="1"/>
  <c r="O9" i="30"/>
  <c r="O193" i="30" s="1"/>
  <c r="O46" i="30"/>
  <c r="O207" i="30" s="1"/>
  <c r="O45" i="30"/>
  <c r="O196" i="30" s="1"/>
  <c r="O8" i="30"/>
  <c r="O182" i="30" s="1"/>
  <c r="O33" i="30"/>
  <c r="O195" i="30" s="1"/>
  <c r="M8" i="34"/>
  <c r="O58" i="30"/>
  <c r="O208" i="30" s="1"/>
  <c r="O82" i="30"/>
  <c r="O210" i="30" s="1"/>
  <c r="O80" i="30"/>
  <c r="O188" i="30" s="1"/>
  <c r="O21" i="30"/>
  <c r="O194" i="30" s="1"/>
  <c r="O22" i="30"/>
  <c r="O205" i="30" s="1"/>
  <c r="O10" i="30"/>
  <c r="O204" i="30" s="1"/>
  <c r="O81" i="30"/>
  <c r="O199" i="30" s="1"/>
  <c r="M26" i="34"/>
  <c r="O58" i="35"/>
  <c r="S107" i="34"/>
  <c r="S110" i="34" s="1"/>
  <c r="S19" i="35"/>
  <c r="I26" i="51" l="1"/>
  <c r="M28" i="34"/>
  <c r="M32" i="34" s="1"/>
  <c r="I85" i="51"/>
  <c r="O78" i="35"/>
  <c r="O201" i="30"/>
  <c r="O34" i="35" s="1"/>
  <c r="O37" i="30"/>
  <c r="O129" i="30" s="1"/>
  <c r="O25" i="30"/>
  <c r="O128" i="30" s="1"/>
  <c r="O13" i="30"/>
  <c r="O127" i="30" s="1"/>
  <c r="O49" i="30"/>
  <c r="O130" i="30" s="1"/>
  <c r="O212" i="30"/>
  <c r="N17" i="34" s="1"/>
  <c r="O85" i="30"/>
  <c r="P76" i="30" s="1"/>
  <c r="P77" i="30" s="1"/>
  <c r="P221" i="30" s="1"/>
  <c r="O73" i="30"/>
  <c r="O132" i="30" s="1"/>
  <c r="O61" i="30"/>
  <c r="O131" i="30" s="1"/>
  <c r="S111" i="34"/>
  <c r="O190" i="30"/>
  <c r="M34" i="34" l="1"/>
  <c r="N71" i="35"/>
  <c r="I70" i="51" s="1"/>
  <c r="P28" i="30"/>
  <c r="P29" i="30" s="1"/>
  <c r="P217" i="30" s="1"/>
  <c r="O35" i="35"/>
  <c r="N16" i="34"/>
  <c r="P4" i="30"/>
  <c r="P5" i="30" s="1"/>
  <c r="P215" i="30" s="1"/>
  <c r="P16" i="30"/>
  <c r="P17" i="30" s="1"/>
  <c r="P216" i="30" s="1"/>
  <c r="P40" i="30"/>
  <c r="P42" i="30" s="1"/>
  <c r="P163" i="30" s="1"/>
  <c r="P78" i="30"/>
  <c r="P166" i="30" s="1"/>
  <c r="P64" i="30"/>
  <c r="O133" i="30"/>
  <c r="O135" i="30" s="1"/>
  <c r="P10" i="30" s="1"/>
  <c r="P204" i="30" s="1"/>
  <c r="P52" i="30"/>
  <c r="P54" i="30" s="1"/>
  <c r="P164" i="30" s="1"/>
  <c r="T19" i="35"/>
  <c r="T107" i="34"/>
  <c r="T110" i="34" s="1"/>
  <c r="N15" i="34"/>
  <c r="O42" i="35"/>
  <c r="P30" i="30" l="1"/>
  <c r="P162" i="30" s="1"/>
  <c r="N6" i="35"/>
  <c r="I6" i="51" s="1"/>
  <c r="I78" i="51" s="1"/>
  <c r="N31" i="34"/>
  <c r="M35" i="34"/>
  <c r="N19" i="34"/>
  <c r="N22" i="34" s="1"/>
  <c r="N27" i="34" s="1"/>
  <c r="P41" i="30"/>
  <c r="P218" i="30" s="1"/>
  <c r="P18" i="30"/>
  <c r="P161" i="30" s="1"/>
  <c r="P6" i="30"/>
  <c r="P160" i="30" s="1"/>
  <c r="P53" i="30"/>
  <c r="P219" i="30" s="1"/>
  <c r="P65" i="30"/>
  <c r="P220" i="30" s="1"/>
  <c r="P66" i="30"/>
  <c r="P165" i="30" s="1"/>
  <c r="P21" i="30"/>
  <c r="P194" i="30" s="1"/>
  <c r="P22" i="30"/>
  <c r="P205" i="30" s="1"/>
  <c r="P32" i="30"/>
  <c r="P184" i="30" s="1"/>
  <c r="P44" i="30"/>
  <c r="P185" i="30" s="1"/>
  <c r="P34" i="30"/>
  <c r="P206" i="30" s="1"/>
  <c r="P46" i="30"/>
  <c r="P207" i="30" s="1"/>
  <c r="P57" i="30"/>
  <c r="P197" i="30" s="1"/>
  <c r="P45" i="30"/>
  <c r="P196" i="30" s="1"/>
  <c r="P8" i="30"/>
  <c r="P182" i="30" s="1"/>
  <c r="P56" i="30"/>
  <c r="P186" i="30" s="1"/>
  <c r="P9" i="30"/>
  <c r="P193" i="30" s="1"/>
  <c r="P58" i="30"/>
  <c r="P208" i="30" s="1"/>
  <c r="P69" i="30"/>
  <c r="P198" i="30" s="1"/>
  <c r="P70" i="30"/>
  <c r="P209" i="30" s="1"/>
  <c r="P68" i="30"/>
  <c r="P82" i="30"/>
  <c r="P210" i="30" s="1"/>
  <c r="P80" i="30"/>
  <c r="P81" i="30"/>
  <c r="P199" i="30" s="1"/>
  <c r="P33" i="30"/>
  <c r="P195" i="30" s="1"/>
  <c r="P20" i="30"/>
  <c r="N26" i="34" l="1"/>
  <c r="O5" i="35"/>
  <c r="N8" i="34"/>
  <c r="O10" i="34"/>
  <c r="P168" i="30"/>
  <c r="O18" i="34" s="1"/>
  <c r="P29" i="35" s="1"/>
  <c r="P223" i="30"/>
  <c r="O11" i="34" s="1"/>
  <c r="P13" i="30"/>
  <c r="P127" i="30" s="1"/>
  <c r="P49" i="30"/>
  <c r="P130" i="30" s="1"/>
  <c r="P212" i="30"/>
  <c r="O17" i="34" s="1"/>
  <c r="P201" i="30"/>
  <c r="O16" i="34" s="1"/>
  <c r="P61" i="30"/>
  <c r="Q52" i="30" s="1"/>
  <c r="P188" i="30"/>
  <c r="P85" i="30"/>
  <c r="P187" i="30"/>
  <c r="P73" i="30"/>
  <c r="P37" i="30"/>
  <c r="N28" i="34"/>
  <c r="N32" i="34" s="1"/>
  <c r="O71" i="35" s="1"/>
  <c r="P183" i="30"/>
  <c r="P25" i="30"/>
  <c r="T111" i="34"/>
  <c r="O20" i="34" l="1"/>
  <c r="N34" i="34"/>
  <c r="O31" i="34" s="1"/>
  <c r="P58" i="35"/>
  <c r="P78" i="35" s="1"/>
  <c r="P35" i="35"/>
  <c r="P34" i="35"/>
  <c r="P131" i="30"/>
  <c r="Q4" i="30"/>
  <c r="Q5" i="30" s="1"/>
  <c r="Q215" i="30" s="1"/>
  <c r="P190" i="30"/>
  <c r="O15" i="34" s="1"/>
  <c r="O19" i="34" s="1"/>
  <c r="Q40" i="30"/>
  <c r="Q42" i="30" s="1"/>
  <c r="Q163" i="30" s="1"/>
  <c r="P133" i="30"/>
  <c r="Q76" i="30"/>
  <c r="Q53" i="30"/>
  <c r="Q219" i="30" s="1"/>
  <c r="Q54" i="30"/>
  <c r="Q164" i="30" s="1"/>
  <c r="P132" i="30"/>
  <c r="Q64" i="30"/>
  <c r="P128" i="30"/>
  <c r="Q16" i="30"/>
  <c r="Q28" i="30"/>
  <c r="P129" i="30"/>
  <c r="U19" i="35"/>
  <c r="U107" i="34"/>
  <c r="U110" i="34" s="1"/>
  <c r="Q6" i="30" l="1"/>
  <c r="Q160" i="30" s="1"/>
  <c r="O6" i="35"/>
  <c r="N35" i="34"/>
  <c r="P42" i="35"/>
  <c r="Q41" i="30"/>
  <c r="Q218" i="30" s="1"/>
  <c r="Q66" i="30"/>
  <c r="Q165" i="30" s="1"/>
  <c r="Q65" i="30"/>
  <c r="Q220" i="30" s="1"/>
  <c r="Q30" i="30"/>
  <c r="Q162" i="30" s="1"/>
  <c r="Q29" i="30"/>
  <c r="Q217" i="30" s="1"/>
  <c r="Q77" i="30"/>
  <c r="Q221" i="30" s="1"/>
  <c r="Q78" i="30"/>
  <c r="Q166" i="30" s="1"/>
  <c r="Q17" i="30"/>
  <c r="Q216" i="30" s="1"/>
  <c r="Q18" i="30"/>
  <c r="Q161" i="30" s="1"/>
  <c r="O22" i="34"/>
  <c r="O27" i="34" s="1"/>
  <c r="O26" i="34"/>
  <c r="P5" i="35"/>
  <c r="P10" i="34"/>
  <c r="P135" i="30"/>
  <c r="Q70" i="30" s="1"/>
  <c r="Q209" i="30" s="1"/>
  <c r="U111" i="34"/>
  <c r="Q168" i="30" l="1"/>
  <c r="P18" i="34" s="1"/>
  <c r="Q29" i="35" s="1"/>
  <c r="Q223" i="30"/>
  <c r="P11" i="34" s="1"/>
  <c r="Q58" i="35" s="1"/>
  <c r="Q68" i="30"/>
  <c r="Q187" i="30" s="1"/>
  <c r="Q69" i="30"/>
  <c r="Q198" i="30" s="1"/>
  <c r="O8" i="34"/>
  <c r="Q82" i="30"/>
  <c r="Q210" i="30" s="1"/>
  <c r="Q81" i="30"/>
  <c r="Q199" i="30" s="1"/>
  <c r="O28" i="34"/>
  <c r="O32" i="34" s="1"/>
  <c r="P71" i="35" s="1"/>
  <c r="V19" i="35"/>
  <c r="V107" i="34"/>
  <c r="V110" i="34" s="1"/>
  <c r="Q33" i="30"/>
  <c r="Q195" i="30" s="1"/>
  <c r="Q34" i="30"/>
  <c r="Q206" i="30" s="1"/>
  <c r="Q46" i="30"/>
  <c r="Q207" i="30" s="1"/>
  <c r="Q56" i="30"/>
  <c r="Q45" i="30"/>
  <c r="Q196" i="30" s="1"/>
  <c r="Q10" i="30"/>
  <c r="Q204" i="30" s="1"/>
  <c r="Q9" i="30"/>
  <c r="Q193" i="30" s="1"/>
  <c r="Q44" i="30"/>
  <c r="Q58" i="30"/>
  <c r="Q208" i="30" s="1"/>
  <c r="Q57" i="30"/>
  <c r="Q197" i="30" s="1"/>
  <c r="Q8" i="30"/>
  <c r="Q20" i="30"/>
  <c r="Q183" i="30" s="1"/>
  <c r="Q21" i="30"/>
  <c r="Q194" i="30" s="1"/>
  <c r="Q22" i="30"/>
  <c r="Q205" i="30" s="1"/>
  <c r="Q80" i="30"/>
  <c r="Q188" i="30" s="1"/>
  <c r="Q32" i="30"/>
  <c r="Q184" i="30" s="1"/>
  <c r="O34" i="34" l="1"/>
  <c r="P6" i="35" s="1"/>
  <c r="P20" i="34"/>
  <c r="Q73" i="30"/>
  <c r="Q132" i="30" s="1"/>
  <c r="Q85" i="30"/>
  <c r="R76" i="30" s="1"/>
  <c r="Q186" i="30"/>
  <c r="Q61" i="30"/>
  <c r="Q78" i="35"/>
  <c r="Q185" i="30"/>
  <c r="Q49" i="30"/>
  <c r="Q182" i="30"/>
  <c r="Q13" i="30"/>
  <c r="Q201" i="30"/>
  <c r="Q25" i="30"/>
  <c r="Q37" i="30"/>
  <c r="Q212" i="30"/>
  <c r="O35" i="34" l="1"/>
  <c r="P31" i="34"/>
  <c r="R64" i="30"/>
  <c r="R65" i="30" s="1"/>
  <c r="R220" i="30" s="1"/>
  <c r="Q133" i="30"/>
  <c r="P17" i="34"/>
  <c r="Q35" i="35"/>
  <c r="Q131" i="30"/>
  <c r="R52" i="30"/>
  <c r="Q128" i="30"/>
  <c r="R16" i="30"/>
  <c r="Q34" i="35"/>
  <c r="P16" i="34"/>
  <c r="R77" i="30"/>
  <c r="R221" i="30" s="1"/>
  <c r="R78" i="30"/>
  <c r="R166" i="30" s="1"/>
  <c r="Q129" i="30"/>
  <c r="R28" i="30"/>
  <c r="R40" i="30"/>
  <c r="Q130" i="30"/>
  <c r="R4" i="30"/>
  <c r="Q127" i="30"/>
  <c r="V111" i="34"/>
  <c r="Q190" i="30"/>
  <c r="R5" i="30" l="1"/>
  <c r="R215" i="30" s="1"/>
  <c r="R6" i="30"/>
  <c r="R160" i="30" s="1"/>
  <c r="R66" i="30"/>
  <c r="R165" i="30" s="1"/>
  <c r="R42" i="30"/>
  <c r="R163" i="30" s="1"/>
  <c r="R41" i="30"/>
  <c r="R218" i="30" s="1"/>
  <c r="R17" i="30"/>
  <c r="R216" i="30" s="1"/>
  <c r="R18" i="30"/>
  <c r="R161" i="30" s="1"/>
  <c r="P15" i="34"/>
  <c r="P19" i="34" s="1"/>
  <c r="Q42" i="35"/>
  <c r="R54" i="30"/>
  <c r="R164" i="30" s="1"/>
  <c r="R53" i="30"/>
  <c r="R219" i="30" s="1"/>
  <c r="W19" i="35"/>
  <c r="W107" i="34"/>
  <c r="W110" i="34" s="1"/>
  <c r="R29" i="30"/>
  <c r="R217" i="30" s="1"/>
  <c r="R30" i="30"/>
  <c r="R162" i="30" s="1"/>
  <c r="Q135" i="30"/>
  <c r="R22" i="30" s="1"/>
  <c r="R205" i="30" s="1"/>
  <c r="R56" i="30" l="1"/>
  <c r="R186" i="30" s="1"/>
  <c r="R8" i="30"/>
  <c r="R182" i="30" s="1"/>
  <c r="R223" i="30"/>
  <c r="Q11" i="34" s="1"/>
  <c r="R58" i="35" s="1"/>
  <c r="P8" i="34"/>
  <c r="Q5" i="35"/>
  <c r="P26" i="34"/>
  <c r="Q10" i="34"/>
  <c r="P22" i="34"/>
  <c r="P27" i="34" s="1"/>
  <c r="R57" i="30"/>
  <c r="R197" i="30" s="1"/>
  <c r="R9" i="30"/>
  <c r="R193" i="30" s="1"/>
  <c r="R33" i="30"/>
  <c r="R195" i="30" s="1"/>
  <c r="W111" i="34"/>
  <c r="R21" i="30"/>
  <c r="R194" i="30" s="1"/>
  <c r="R20" i="30"/>
  <c r="R183" i="30" s="1"/>
  <c r="R34" i="30"/>
  <c r="R206" i="30" s="1"/>
  <c r="R68" i="30"/>
  <c r="R81" i="30"/>
  <c r="R199" i="30" s="1"/>
  <c r="R80" i="30"/>
  <c r="R70" i="30"/>
  <c r="R209" i="30" s="1"/>
  <c r="R69" i="30"/>
  <c r="R198" i="30" s="1"/>
  <c r="R82" i="30"/>
  <c r="R210" i="30" s="1"/>
  <c r="R10" i="30"/>
  <c r="R204" i="30" s="1"/>
  <c r="R32" i="30"/>
  <c r="R184" i="30" s="1"/>
  <c r="R44" i="30"/>
  <c r="R185" i="30" s="1"/>
  <c r="R45" i="30"/>
  <c r="R196" i="30" s="1"/>
  <c r="R58" i="30"/>
  <c r="R208" i="30" s="1"/>
  <c r="R46" i="30"/>
  <c r="R207" i="30" s="1"/>
  <c r="R168" i="30"/>
  <c r="Q18" i="34" s="1"/>
  <c r="R29" i="35" s="1"/>
  <c r="R37" i="30" l="1"/>
  <c r="R129" i="30" s="1"/>
  <c r="R212" i="30"/>
  <c r="R35" i="35" s="1"/>
  <c r="X19" i="35"/>
  <c r="X107" i="34"/>
  <c r="X110" i="34" s="1"/>
  <c r="R201" i="30"/>
  <c r="P28" i="34"/>
  <c r="P32" i="34" s="1"/>
  <c r="Q71" i="35" s="1"/>
  <c r="R188" i="30"/>
  <c r="R85" i="30"/>
  <c r="Q20" i="34"/>
  <c r="R25" i="30"/>
  <c r="R78" i="35"/>
  <c r="R13" i="30"/>
  <c r="R187" i="30"/>
  <c r="R73" i="30"/>
  <c r="R49" i="30"/>
  <c r="R61" i="30"/>
  <c r="Q17" i="34" l="1"/>
  <c r="P34" i="34"/>
  <c r="Q6" i="35" s="1"/>
  <c r="S28" i="30"/>
  <c r="S30" i="30" s="1"/>
  <c r="S162" i="30" s="1"/>
  <c r="R190" i="30"/>
  <c r="Q15" i="34" s="1"/>
  <c r="R34" i="35"/>
  <c r="Q16" i="34"/>
  <c r="R130" i="30"/>
  <c r="S40" i="30"/>
  <c r="R133" i="30"/>
  <c r="S76" i="30"/>
  <c r="S52" i="30"/>
  <c r="R131" i="30"/>
  <c r="R132" i="30"/>
  <c r="S64" i="30"/>
  <c r="R127" i="30"/>
  <c r="S4" i="30"/>
  <c r="S5" i="30" s="1"/>
  <c r="S16" i="30"/>
  <c r="R128" i="30"/>
  <c r="P35" i="34" l="1"/>
  <c r="Q31" i="34"/>
  <c r="S29" i="30"/>
  <c r="S217" i="30" s="1"/>
  <c r="R42" i="35"/>
  <c r="S42" i="30"/>
  <c r="S163" i="30" s="1"/>
  <c r="S41" i="30"/>
  <c r="S218" i="30" s="1"/>
  <c r="R135" i="30"/>
  <c r="S44" i="30" s="1"/>
  <c r="S185" i="30" s="1"/>
  <c r="S54" i="30"/>
  <c r="S164" i="30" s="1"/>
  <c r="S53" i="30"/>
  <c r="S219" i="30" s="1"/>
  <c r="S17" i="30"/>
  <c r="S216" i="30" s="1"/>
  <c r="S18" i="30"/>
  <c r="S161" i="30" s="1"/>
  <c r="X111" i="34"/>
  <c r="S6" i="30"/>
  <c r="S160" i="30" s="1"/>
  <c r="S215" i="30"/>
  <c r="S78" i="30"/>
  <c r="S166" i="30" s="1"/>
  <c r="S77" i="30"/>
  <c r="S221" i="30" s="1"/>
  <c r="S66" i="30"/>
  <c r="S165" i="30" s="1"/>
  <c r="S65" i="30"/>
  <c r="S220" i="30" s="1"/>
  <c r="Q19" i="34"/>
  <c r="S45" i="30" l="1"/>
  <c r="S196" i="30" s="1"/>
  <c r="S80" i="30"/>
  <c r="S188" i="30" s="1"/>
  <c r="S46" i="30"/>
  <c r="S207" i="30" s="1"/>
  <c r="S20" i="30"/>
  <c r="S183" i="30" s="1"/>
  <c r="S22" i="30"/>
  <c r="S205" i="30" s="1"/>
  <c r="S58" i="30"/>
  <c r="S208" i="30" s="1"/>
  <c r="S68" i="30"/>
  <c r="S187" i="30" s="1"/>
  <c r="S70" i="30"/>
  <c r="S209" i="30" s="1"/>
  <c r="S69" i="30"/>
  <c r="S198" i="30" s="1"/>
  <c r="S56" i="30"/>
  <c r="S186" i="30" s="1"/>
  <c r="S8" i="30"/>
  <c r="S182" i="30" s="1"/>
  <c r="S82" i="30"/>
  <c r="S210" i="30" s="1"/>
  <c r="S10" i="30"/>
  <c r="S204" i="30" s="1"/>
  <c r="S223" i="30"/>
  <c r="R11" i="34" s="1"/>
  <c r="S58" i="35" s="1"/>
  <c r="S81" i="30"/>
  <c r="S199" i="30" s="1"/>
  <c r="S168" i="30"/>
  <c r="R18" i="34" s="1"/>
  <c r="S29" i="35" s="1"/>
  <c r="Q26" i="34"/>
  <c r="R5" i="35"/>
  <c r="Q22" i="34"/>
  <c r="Q27" i="34" s="1"/>
  <c r="R10" i="34"/>
  <c r="Q8" i="34"/>
  <c r="Y19" i="35"/>
  <c r="Y107" i="34"/>
  <c r="Y110" i="34" s="1"/>
  <c r="S34" i="30"/>
  <c r="S206" i="30" s="1"/>
  <c r="S32" i="30"/>
  <c r="S33" i="30"/>
  <c r="S195" i="30" s="1"/>
  <c r="S21" i="30"/>
  <c r="S194" i="30" s="1"/>
  <c r="S57" i="30"/>
  <c r="S197" i="30" s="1"/>
  <c r="S9" i="30"/>
  <c r="S193" i="30" s="1"/>
  <c r="R20" i="34" l="1"/>
  <c r="S49" i="30"/>
  <c r="T40" i="30" s="1"/>
  <c r="S73" i="30"/>
  <c r="S132" i="30" s="1"/>
  <c r="S212" i="30"/>
  <c r="S35" i="35" s="1"/>
  <c r="S85" i="30"/>
  <c r="S133" i="30" s="1"/>
  <c r="S25" i="30"/>
  <c r="S201" i="30"/>
  <c r="Y111" i="34"/>
  <c r="Q28" i="34"/>
  <c r="Q32" i="34" s="1"/>
  <c r="R71" i="35" s="1"/>
  <c r="S61" i="30"/>
  <c r="S184" i="30"/>
  <c r="S190" i="30" s="1"/>
  <c r="S37" i="30"/>
  <c r="S13" i="30"/>
  <c r="S78" i="35"/>
  <c r="Q34" i="34" l="1"/>
  <c r="R31" i="34" s="1"/>
  <c r="S130" i="30"/>
  <c r="R17" i="34"/>
  <c r="T64" i="30"/>
  <c r="T66" i="30" s="1"/>
  <c r="T165" i="30" s="1"/>
  <c r="T76" i="30"/>
  <c r="T77" i="30" s="1"/>
  <c r="T221" i="30" s="1"/>
  <c r="T42" i="30"/>
  <c r="T163" i="30" s="1"/>
  <c r="T41" i="30"/>
  <c r="T218" i="30" s="1"/>
  <c r="S131" i="30"/>
  <c r="T52" i="30"/>
  <c r="S34" i="35"/>
  <c r="R16" i="34"/>
  <c r="Z107" i="34"/>
  <c r="Z110" i="34" s="1"/>
  <c r="Z19" i="35"/>
  <c r="J19" i="51" s="1"/>
  <c r="S129" i="30"/>
  <c r="T28" i="30"/>
  <c r="T4" i="30"/>
  <c r="T5" i="30" s="1"/>
  <c r="S127" i="30"/>
  <c r="R15" i="34"/>
  <c r="S42" i="35"/>
  <c r="T16" i="30"/>
  <c r="S128" i="30"/>
  <c r="R6" i="35" l="1"/>
  <c r="Q35" i="34"/>
  <c r="T78" i="30"/>
  <c r="T166" i="30" s="1"/>
  <c r="T65" i="30"/>
  <c r="T220" i="30" s="1"/>
  <c r="S135" i="30"/>
  <c r="T8" i="30" s="1"/>
  <c r="T182" i="30" s="1"/>
  <c r="Z111" i="34"/>
  <c r="T18" i="30"/>
  <c r="T161" i="30" s="1"/>
  <c r="T17" i="30"/>
  <c r="T216" i="30" s="1"/>
  <c r="T29" i="30"/>
  <c r="T217" i="30" s="1"/>
  <c r="T30" i="30"/>
  <c r="T162" i="30" s="1"/>
  <c r="T215" i="30"/>
  <c r="T6" i="30"/>
  <c r="T160" i="30" s="1"/>
  <c r="T53" i="30"/>
  <c r="T219" i="30" s="1"/>
  <c r="T54" i="30"/>
  <c r="T164" i="30" s="1"/>
  <c r="R19" i="34"/>
  <c r="T57" i="30" l="1"/>
  <c r="T197" i="30" s="1"/>
  <c r="T32" i="30"/>
  <c r="T184" i="30" s="1"/>
  <c r="T58" i="30"/>
  <c r="T208" i="30" s="1"/>
  <c r="T33" i="30"/>
  <c r="T195" i="30" s="1"/>
  <c r="T34" i="30"/>
  <c r="T206" i="30" s="1"/>
  <c r="T56" i="30"/>
  <c r="T186" i="30" s="1"/>
  <c r="T20" i="30"/>
  <c r="T183" i="30" s="1"/>
  <c r="T21" i="30"/>
  <c r="T194" i="30" s="1"/>
  <c r="AA19" i="35"/>
  <c r="AA107" i="34"/>
  <c r="AA110" i="34" s="1"/>
  <c r="T168" i="30"/>
  <c r="S18" i="34" s="1"/>
  <c r="T29" i="35" s="1"/>
  <c r="R26" i="34"/>
  <c r="R8" i="34"/>
  <c r="S5" i="35"/>
  <c r="R22" i="34"/>
  <c r="R27" i="34" s="1"/>
  <c r="S10" i="34"/>
  <c r="T223" i="30"/>
  <c r="S11" i="34" s="1"/>
  <c r="T80" i="30"/>
  <c r="T44" i="30"/>
  <c r="T70" i="30"/>
  <c r="T209" i="30" s="1"/>
  <c r="T69" i="30"/>
  <c r="T198" i="30" s="1"/>
  <c r="T46" i="30"/>
  <c r="T207" i="30" s="1"/>
  <c r="T68" i="30"/>
  <c r="T45" i="30"/>
  <c r="T196" i="30" s="1"/>
  <c r="T81" i="30"/>
  <c r="T199" i="30" s="1"/>
  <c r="T82" i="30"/>
  <c r="T210" i="30" s="1"/>
  <c r="T9" i="30"/>
  <c r="T193" i="30" s="1"/>
  <c r="J83" i="51"/>
  <c r="T22" i="30"/>
  <c r="T205" i="30" s="1"/>
  <c r="T10" i="30"/>
  <c r="T204" i="30" s="1"/>
  <c r="T61" i="30" l="1"/>
  <c r="U52" i="30" s="1"/>
  <c r="T37" i="30"/>
  <c r="U28" i="30" s="1"/>
  <c r="T25" i="30"/>
  <c r="T128" i="30" s="1"/>
  <c r="AA111" i="34"/>
  <c r="T187" i="30"/>
  <c r="T73" i="30"/>
  <c r="T212" i="30"/>
  <c r="T185" i="30"/>
  <c r="T49" i="30"/>
  <c r="R28" i="34"/>
  <c r="R32" i="34" s="1"/>
  <c r="R34" i="34" s="1"/>
  <c r="T201" i="30"/>
  <c r="T188" i="30"/>
  <c r="T85" i="30"/>
  <c r="T13" i="30"/>
  <c r="S20" i="34"/>
  <c r="T58" i="35"/>
  <c r="S71" i="35" l="1"/>
  <c r="T131" i="30"/>
  <c r="T129" i="30"/>
  <c r="U16" i="30"/>
  <c r="U18" i="30" s="1"/>
  <c r="U161" i="30" s="1"/>
  <c r="T190" i="30"/>
  <c r="S15" i="34" s="1"/>
  <c r="T133" i="30"/>
  <c r="U76" i="30"/>
  <c r="U17" i="30"/>
  <c r="U216" i="30" s="1"/>
  <c r="U64" i="30"/>
  <c r="T132" i="30"/>
  <c r="T78" i="35"/>
  <c r="AB19" i="35"/>
  <c r="AB107" i="34"/>
  <c r="AB110" i="34" s="1"/>
  <c r="S16" i="34"/>
  <c r="T34" i="35"/>
  <c r="T35" i="35"/>
  <c r="S17" i="34"/>
  <c r="S6" i="35"/>
  <c r="R35" i="34"/>
  <c r="S31" i="34"/>
  <c r="U53" i="30"/>
  <c r="U219" i="30" s="1"/>
  <c r="U54" i="30"/>
  <c r="U164" i="30" s="1"/>
  <c r="U29" i="30"/>
  <c r="U217" i="30" s="1"/>
  <c r="U30" i="30"/>
  <c r="U162" i="30" s="1"/>
  <c r="U4" i="30"/>
  <c r="U5" i="30" s="1"/>
  <c r="T127" i="30"/>
  <c r="T130" i="30"/>
  <c r="U40" i="30"/>
  <c r="T42" i="35" l="1"/>
  <c r="S19" i="34"/>
  <c r="T135" i="30"/>
  <c r="U8" i="30" s="1"/>
  <c r="U182" i="30" s="1"/>
  <c r="AB111" i="34"/>
  <c r="U6" i="30"/>
  <c r="U160" i="30" s="1"/>
  <c r="U215" i="30"/>
  <c r="U42" i="30"/>
  <c r="U163" i="30" s="1"/>
  <c r="U41" i="30"/>
  <c r="U218" i="30" s="1"/>
  <c r="U77" i="30"/>
  <c r="U221" i="30" s="1"/>
  <c r="U78" i="30"/>
  <c r="U166" i="30" s="1"/>
  <c r="U66" i="30"/>
  <c r="U165" i="30" s="1"/>
  <c r="U65" i="30"/>
  <c r="U220" i="30" s="1"/>
  <c r="U80" i="30" l="1"/>
  <c r="U188" i="30" s="1"/>
  <c r="U45" i="30"/>
  <c r="U196" i="30" s="1"/>
  <c r="U82" i="30"/>
  <c r="U210" i="30" s="1"/>
  <c r="S26" i="34"/>
  <c r="U46" i="30"/>
  <c r="U207" i="30" s="1"/>
  <c r="T5" i="35"/>
  <c r="T10" i="34"/>
  <c r="S8" i="34"/>
  <c r="S22" i="34"/>
  <c r="S27" i="34" s="1"/>
  <c r="U81" i="30"/>
  <c r="U199" i="30" s="1"/>
  <c r="U69" i="30"/>
  <c r="U198" i="30" s="1"/>
  <c r="U168" i="30"/>
  <c r="T18" i="34" s="1"/>
  <c r="U29" i="35" s="1"/>
  <c r="U70" i="30"/>
  <c r="U209" i="30" s="1"/>
  <c r="U223" i="30"/>
  <c r="T11" i="34" s="1"/>
  <c r="U32" i="30"/>
  <c r="U57" i="30"/>
  <c r="U197" i="30" s="1"/>
  <c r="U58" i="30"/>
  <c r="U208" i="30" s="1"/>
  <c r="U56" i="30"/>
  <c r="U34" i="30"/>
  <c r="U206" i="30" s="1"/>
  <c r="U21" i="30"/>
  <c r="U194" i="30" s="1"/>
  <c r="U22" i="30"/>
  <c r="U205" i="30" s="1"/>
  <c r="U20" i="30"/>
  <c r="U33" i="30"/>
  <c r="U195" i="30" s="1"/>
  <c r="U10" i="30"/>
  <c r="U204" i="30" s="1"/>
  <c r="U9" i="30"/>
  <c r="U193" i="30" s="1"/>
  <c r="AC19" i="35"/>
  <c r="AC107" i="34"/>
  <c r="AC110" i="34" s="1"/>
  <c r="U44" i="30"/>
  <c r="U185" i="30" s="1"/>
  <c r="U68" i="30"/>
  <c r="U187" i="30" s="1"/>
  <c r="S28" i="34" l="1"/>
  <c r="S32" i="34" s="1"/>
  <c r="T71" i="35" s="1"/>
  <c r="U85" i="30"/>
  <c r="V76" i="30" s="1"/>
  <c r="U13" i="30"/>
  <c r="V4" i="30" s="1"/>
  <c r="V5" i="30" s="1"/>
  <c r="U73" i="30"/>
  <c r="U132" i="30" s="1"/>
  <c r="U184" i="30"/>
  <c r="U37" i="30"/>
  <c r="U201" i="30"/>
  <c r="U183" i="30"/>
  <c r="U25" i="30"/>
  <c r="U58" i="35"/>
  <c r="T20" i="34"/>
  <c r="U49" i="30"/>
  <c r="U212" i="30"/>
  <c r="U186" i="30"/>
  <c r="U61" i="30"/>
  <c r="S34" i="34" l="1"/>
  <c r="S35" i="34" s="1"/>
  <c r="U133" i="30"/>
  <c r="U127" i="30"/>
  <c r="V64" i="30"/>
  <c r="V66" i="30" s="1"/>
  <c r="V165" i="30" s="1"/>
  <c r="V52" i="30"/>
  <c r="U131" i="30"/>
  <c r="T17" i="34"/>
  <c r="U35" i="35"/>
  <c r="U130" i="30"/>
  <c r="V40" i="30"/>
  <c r="V28" i="30"/>
  <c r="U129" i="30"/>
  <c r="V6" i="30"/>
  <c r="V160" i="30" s="1"/>
  <c r="V215" i="30"/>
  <c r="U190" i="30"/>
  <c r="V78" i="30"/>
  <c r="V166" i="30" s="1"/>
  <c r="V77" i="30"/>
  <c r="V221" i="30" s="1"/>
  <c r="AC111" i="34"/>
  <c r="V16" i="30"/>
  <c r="U128" i="30"/>
  <c r="T16" i="34"/>
  <c r="U34" i="35"/>
  <c r="U78" i="35"/>
  <c r="T6" i="35" l="1"/>
  <c r="T31" i="34"/>
  <c r="V65" i="30"/>
  <c r="V220" i="30" s="1"/>
  <c r="U135" i="30"/>
  <c r="V81" i="30" s="1"/>
  <c r="V199" i="30" s="1"/>
  <c r="V30" i="30"/>
  <c r="V162" i="30" s="1"/>
  <c r="V29" i="30"/>
  <c r="V217" i="30" s="1"/>
  <c r="V42" i="30"/>
  <c r="V163" i="30" s="1"/>
  <c r="V41" i="30"/>
  <c r="V218" i="30" s="1"/>
  <c r="T15" i="34"/>
  <c r="T19" i="34" s="1"/>
  <c r="U42" i="35"/>
  <c r="V18" i="30"/>
  <c r="V161" i="30" s="1"/>
  <c r="V17" i="30"/>
  <c r="V216" i="30" s="1"/>
  <c r="AD19" i="35"/>
  <c r="AD107" i="34"/>
  <c r="AD110" i="34" s="1"/>
  <c r="V53" i="30"/>
  <c r="V219" i="30" s="1"/>
  <c r="V54" i="30"/>
  <c r="V164" i="30" s="1"/>
  <c r="V70" i="30" l="1"/>
  <c r="V209" i="30" s="1"/>
  <c r="V32" i="30"/>
  <c r="V184" i="30" s="1"/>
  <c r="V57" i="30"/>
  <c r="V197" i="30" s="1"/>
  <c r="V21" i="30"/>
  <c r="V194" i="30" s="1"/>
  <c r="V10" i="30"/>
  <c r="V204" i="30" s="1"/>
  <c r="V20" i="30"/>
  <c r="V183" i="30" s="1"/>
  <c r="V58" i="30"/>
  <c r="V208" i="30" s="1"/>
  <c r="V34" i="30"/>
  <c r="V206" i="30" s="1"/>
  <c r="V68" i="30"/>
  <c r="V187" i="30" s="1"/>
  <c r="V22" i="30"/>
  <c r="V205" i="30" s="1"/>
  <c r="V56" i="30"/>
  <c r="V186" i="30" s="1"/>
  <c r="V9" i="30"/>
  <c r="V193" i="30" s="1"/>
  <c r="V80" i="30"/>
  <c r="V188" i="30" s="1"/>
  <c r="V44" i="30"/>
  <c r="V185" i="30" s="1"/>
  <c r="V45" i="30"/>
  <c r="V196" i="30" s="1"/>
  <c r="V33" i="30"/>
  <c r="V195" i="30" s="1"/>
  <c r="V46" i="30"/>
  <c r="V207" i="30" s="1"/>
  <c r="V82" i="30"/>
  <c r="V210" i="30" s="1"/>
  <c r="V69" i="30"/>
  <c r="V198" i="30" s="1"/>
  <c r="V8" i="30"/>
  <c r="V182" i="30" s="1"/>
  <c r="V223" i="30"/>
  <c r="U11" i="34" s="1"/>
  <c r="V58" i="35" s="1"/>
  <c r="V168" i="30"/>
  <c r="U18" i="34" s="1"/>
  <c r="V29" i="35" s="1"/>
  <c r="U10" i="34"/>
  <c r="T8" i="34"/>
  <c r="U5" i="35"/>
  <c r="T26" i="34"/>
  <c r="T22" i="34"/>
  <c r="T27" i="34" s="1"/>
  <c r="V25" i="30" l="1"/>
  <c r="V128" i="30" s="1"/>
  <c r="V61" i="30"/>
  <c r="W52" i="30" s="1"/>
  <c r="V190" i="30"/>
  <c r="V42" i="35" s="1"/>
  <c r="V73" i="30"/>
  <c r="V132" i="30" s="1"/>
  <c r="V49" i="30"/>
  <c r="V130" i="30" s="1"/>
  <c r="V85" i="30"/>
  <c r="V133" i="30" s="1"/>
  <c r="V37" i="30"/>
  <c r="V129" i="30" s="1"/>
  <c r="V212" i="30"/>
  <c r="V35" i="35" s="1"/>
  <c r="V201" i="30"/>
  <c r="U16" i="34" s="1"/>
  <c r="V13" i="30"/>
  <c r="V127" i="30" s="1"/>
  <c r="T28" i="34"/>
  <c r="T32" i="34" s="1"/>
  <c r="U71" i="35" s="1"/>
  <c r="V78" i="35"/>
  <c r="AD111" i="34"/>
  <c r="U20" i="34"/>
  <c r="W16" i="30" l="1"/>
  <c r="W18" i="30" s="1"/>
  <c r="W161" i="30" s="1"/>
  <c r="T34" i="34"/>
  <c r="U31" i="34" s="1"/>
  <c r="W40" i="30"/>
  <c r="W41" i="30" s="1"/>
  <c r="W218" i="30" s="1"/>
  <c r="V131" i="30"/>
  <c r="V135" i="30" s="1"/>
  <c r="W21" i="30" s="1"/>
  <c r="W194" i="30" s="1"/>
  <c r="W64" i="30"/>
  <c r="W65" i="30" s="1"/>
  <c r="W220" i="30" s="1"/>
  <c r="U15" i="34"/>
  <c r="U17" i="34"/>
  <c r="W76" i="30"/>
  <c r="W77" i="30" s="1"/>
  <c r="W221" i="30" s="1"/>
  <c r="V34" i="35"/>
  <c r="W28" i="30"/>
  <c r="W29" i="30" s="1"/>
  <c r="W217" i="30" s="1"/>
  <c r="W4" i="30"/>
  <c r="W5" i="30" s="1"/>
  <c r="W215" i="30" s="1"/>
  <c r="AE19" i="35"/>
  <c r="AE107" i="34"/>
  <c r="AE110" i="34" s="1"/>
  <c r="W54" i="30"/>
  <c r="W164" i="30" s="1"/>
  <c r="W53" i="30"/>
  <c r="W219" i="30" s="1"/>
  <c r="W17" i="30" l="1"/>
  <c r="W216" i="30" s="1"/>
  <c r="T35" i="34"/>
  <c r="U6" i="35"/>
  <c r="W42" i="30"/>
  <c r="W163" i="30" s="1"/>
  <c r="W66" i="30"/>
  <c r="W165" i="30" s="1"/>
  <c r="U19" i="34"/>
  <c r="W78" i="30"/>
  <c r="W166" i="30" s="1"/>
  <c r="W30" i="30"/>
  <c r="W162" i="30" s="1"/>
  <c r="W6" i="30"/>
  <c r="W160" i="30" s="1"/>
  <c r="W82" i="30"/>
  <c r="W210" i="30" s="1"/>
  <c r="W81" i="30"/>
  <c r="W199" i="30" s="1"/>
  <c r="W56" i="30"/>
  <c r="W186" i="30" s="1"/>
  <c r="W80" i="30"/>
  <c r="W188" i="30" s="1"/>
  <c r="W44" i="30"/>
  <c r="W185" i="30" s="1"/>
  <c r="W8" i="30"/>
  <c r="W182" i="30" s="1"/>
  <c r="W9" i="30"/>
  <c r="W193" i="30" s="1"/>
  <c r="W57" i="30"/>
  <c r="W197" i="30" s="1"/>
  <c r="W46" i="30"/>
  <c r="W207" i="30" s="1"/>
  <c r="W58" i="30"/>
  <c r="W208" i="30" s="1"/>
  <c r="W32" i="30"/>
  <c r="W184" i="30" s="1"/>
  <c r="W45" i="30"/>
  <c r="W196" i="30" s="1"/>
  <c r="W33" i="30"/>
  <c r="W195" i="30" s="1"/>
  <c r="W34" i="30"/>
  <c r="W206" i="30" s="1"/>
  <c r="W10" i="30"/>
  <c r="W204" i="30" s="1"/>
  <c r="W223" i="30"/>
  <c r="V11" i="34" s="1"/>
  <c r="W68" i="30"/>
  <c r="W187" i="30" s="1"/>
  <c r="W20" i="30"/>
  <c r="W183" i="30" s="1"/>
  <c r="W69" i="30"/>
  <c r="W198" i="30" s="1"/>
  <c r="W22" i="30"/>
  <c r="W205" i="30" s="1"/>
  <c r="W70" i="30"/>
  <c r="W209" i="30" s="1"/>
  <c r="U8" i="34" l="1"/>
  <c r="V10" i="34"/>
  <c r="V20" i="34" s="1"/>
  <c r="U22" i="34"/>
  <c r="U27" i="34" s="1"/>
  <c r="U26" i="34"/>
  <c r="W168" i="30"/>
  <c r="V18" i="34" s="1"/>
  <c r="W29" i="35" s="1"/>
  <c r="V5" i="35"/>
  <c r="W85" i="30"/>
  <c r="W133" i="30" s="1"/>
  <c r="W37" i="30"/>
  <c r="X28" i="30" s="1"/>
  <c r="W61" i="30"/>
  <c r="X52" i="30" s="1"/>
  <c r="W49" i="30"/>
  <c r="X40" i="30" s="1"/>
  <c r="W201" i="30"/>
  <c r="V16" i="34" s="1"/>
  <c r="W190" i="30"/>
  <c r="V15" i="34" s="1"/>
  <c r="W13" i="30"/>
  <c r="W127" i="30" s="1"/>
  <c r="W58" i="35"/>
  <c r="W25" i="30"/>
  <c r="W212" i="30"/>
  <c r="W73" i="30"/>
  <c r="AE111" i="34"/>
  <c r="U28" i="34" l="1"/>
  <c r="U32" i="34" s="1"/>
  <c r="U34" i="34" s="1"/>
  <c r="V31" i="34" s="1"/>
  <c r="W42" i="35"/>
  <c r="X76" i="30"/>
  <c r="X77" i="30" s="1"/>
  <c r="X221" i="30" s="1"/>
  <c r="W131" i="30"/>
  <c r="W129" i="30"/>
  <c r="W34" i="35"/>
  <c r="W130" i="30"/>
  <c r="X4" i="30"/>
  <c r="W78" i="35"/>
  <c r="AF19" i="35"/>
  <c r="AF107" i="34"/>
  <c r="AF110" i="34" s="1"/>
  <c r="X29" i="30"/>
  <c r="X217" i="30" s="1"/>
  <c r="X30" i="30"/>
  <c r="X162" i="30" s="1"/>
  <c r="W132" i="30"/>
  <c r="X64" i="30"/>
  <c r="X16" i="30"/>
  <c r="W128" i="30"/>
  <c r="X41" i="30"/>
  <c r="X218" i="30" s="1"/>
  <c r="X42" i="30"/>
  <c r="X163" i="30" s="1"/>
  <c r="X53" i="30"/>
  <c r="X219" i="30" s="1"/>
  <c r="X54" i="30"/>
  <c r="X164" i="30" s="1"/>
  <c r="W35" i="35"/>
  <c r="V17" i="34"/>
  <c r="V19" i="34" s="1"/>
  <c r="V71" i="35" l="1"/>
  <c r="V6" i="35"/>
  <c r="U35" i="34"/>
  <c r="X78" i="30"/>
  <c r="X166" i="30" s="1"/>
  <c r="X5" i="30"/>
  <c r="X215" i="30" s="1"/>
  <c r="X6" i="30"/>
  <c r="X160" i="30" s="1"/>
  <c r="W135" i="30"/>
  <c r="X70" i="30" s="1"/>
  <c r="X209" i="30" s="1"/>
  <c r="V22" i="34"/>
  <c r="V27" i="34" s="1"/>
  <c r="W5" i="35"/>
  <c r="W10" i="34"/>
  <c r="V26" i="34"/>
  <c r="X65" i="30"/>
  <c r="X220" i="30" s="1"/>
  <c r="X66" i="30"/>
  <c r="X165" i="30" s="1"/>
  <c r="AF111" i="34"/>
  <c r="X18" i="30"/>
  <c r="X161" i="30" s="1"/>
  <c r="X17" i="30"/>
  <c r="X216" i="30" s="1"/>
  <c r="X82" i="30" l="1"/>
  <c r="X210" i="30" s="1"/>
  <c r="X81" i="30"/>
  <c r="X199" i="30" s="1"/>
  <c r="X32" i="30"/>
  <c r="X184" i="30" s="1"/>
  <c r="X46" i="30"/>
  <c r="X207" i="30" s="1"/>
  <c r="X44" i="30"/>
  <c r="X185" i="30" s="1"/>
  <c r="X69" i="30"/>
  <c r="X198" i="30" s="1"/>
  <c r="X10" i="30"/>
  <c r="X204" i="30" s="1"/>
  <c r="X45" i="30"/>
  <c r="X196" i="30" s="1"/>
  <c r="X9" i="30"/>
  <c r="X193" i="30" s="1"/>
  <c r="X20" i="30"/>
  <c r="X183" i="30" s="1"/>
  <c r="X56" i="30"/>
  <c r="X186" i="30" s="1"/>
  <c r="X58" i="30"/>
  <c r="X208" i="30" s="1"/>
  <c r="V8" i="34"/>
  <c r="X57" i="30"/>
  <c r="X197" i="30" s="1"/>
  <c r="X223" i="30"/>
  <c r="W11" i="34" s="1"/>
  <c r="X58" i="35" s="1"/>
  <c r="X33" i="30"/>
  <c r="X195" i="30" s="1"/>
  <c r="X8" i="30"/>
  <c r="X182" i="30" s="1"/>
  <c r="X34" i="30"/>
  <c r="X206" i="30" s="1"/>
  <c r="X21" i="30"/>
  <c r="X194" i="30" s="1"/>
  <c r="X68" i="30"/>
  <c r="X187" i="30" s="1"/>
  <c r="X80" i="30"/>
  <c r="X188" i="30" s="1"/>
  <c r="X22" i="30"/>
  <c r="X205" i="30" s="1"/>
  <c r="X168" i="30"/>
  <c r="W18" i="34" s="1"/>
  <c r="X29" i="35" s="1"/>
  <c r="V28" i="34"/>
  <c r="V32" i="34" s="1"/>
  <c r="W71" i="35" s="1"/>
  <c r="AG19" i="35"/>
  <c r="AG107" i="34"/>
  <c r="AG110" i="34" s="1"/>
  <c r="V34" i="34" l="1"/>
  <c r="V35" i="34" s="1"/>
  <c r="W20" i="34"/>
  <c r="X61" i="30"/>
  <c r="Y52" i="30" s="1"/>
  <c r="Y53" i="30" s="1"/>
  <c r="Y219" i="30" s="1"/>
  <c r="X49" i="30"/>
  <c r="Y40" i="30" s="1"/>
  <c r="X190" i="30"/>
  <c r="W15" i="34" s="1"/>
  <c r="X201" i="30"/>
  <c r="W16" i="34" s="1"/>
  <c r="X212" i="30"/>
  <c r="W17" i="34" s="1"/>
  <c r="X37" i="30"/>
  <c r="X129" i="30" s="1"/>
  <c r="X85" i="30"/>
  <c r="Y76" i="30" s="1"/>
  <c r="X73" i="30"/>
  <c r="X132" i="30" s="1"/>
  <c r="X13" i="30"/>
  <c r="Y4" i="30" s="1"/>
  <c r="Y5" i="30" s="1"/>
  <c r="Y215" i="30" s="1"/>
  <c r="X25" i="30"/>
  <c r="Y16" i="30" s="1"/>
  <c r="X78" i="35"/>
  <c r="W31" i="34" l="1"/>
  <c r="W6" i="35"/>
  <c r="X130" i="30"/>
  <c r="Y54" i="30"/>
  <c r="Y164" i="30" s="1"/>
  <c r="X131" i="30"/>
  <c r="X34" i="35"/>
  <c r="X42" i="35"/>
  <c r="Y28" i="30"/>
  <c r="Y29" i="30" s="1"/>
  <c r="Y217" i="30" s="1"/>
  <c r="X35" i="35"/>
  <c r="X133" i="30"/>
  <c r="X128" i="30"/>
  <c r="Y64" i="30"/>
  <c r="Y66" i="30" s="1"/>
  <c r="Y165" i="30" s="1"/>
  <c r="Y6" i="30"/>
  <c r="Y160" i="30" s="1"/>
  <c r="X127" i="30"/>
  <c r="Y42" i="30"/>
  <c r="Y163" i="30" s="1"/>
  <c r="Y41" i="30"/>
  <c r="Y218" i="30" s="1"/>
  <c r="W19" i="34"/>
  <c r="Y77" i="30"/>
  <c r="Y221" i="30" s="1"/>
  <c r="Y78" i="30"/>
  <c r="Y166" i="30" s="1"/>
  <c r="Y17" i="30"/>
  <c r="Y216" i="30" s="1"/>
  <c r="Y18" i="30"/>
  <c r="Y161" i="30" s="1"/>
  <c r="AG111" i="34"/>
  <c r="Y30" i="30" l="1"/>
  <c r="Y162" i="30" s="1"/>
  <c r="Y168" i="30" s="1"/>
  <c r="X18" i="34" s="1"/>
  <c r="Y29" i="35" s="1"/>
  <c r="Y65" i="30"/>
  <c r="Y220" i="30" s="1"/>
  <c r="Y223" i="30" s="1"/>
  <c r="X11" i="34" s="1"/>
  <c r="Y58" i="35" s="1"/>
  <c r="X135" i="30"/>
  <c r="Y81" i="30" s="1"/>
  <c r="Y199" i="30" s="1"/>
  <c r="W26" i="34"/>
  <c r="X10" i="34"/>
  <c r="W22" i="34"/>
  <c r="W27" i="34" s="1"/>
  <c r="X5" i="35"/>
  <c r="AH19" i="35"/>
  <c r="AH107" i="34"/>
  <c r="AH110" i="34" s="1"/>
  <c r="Y69" i="30" l="1"/>
  <c r="Y198" i="30" s="1"/>
  <c r="Y46" i="30"/>
  <c r="Y207" i="30" s="1"/>
  <c r="Y68" i="30"/>
  <c r="Y187" i="30" s="1"/>
  <c r="Y82" i="30"/>
  <c r="Y210" i="30" s="1"/>
  <c r="Y8" i="30"/>
  <c r="Y182" i="30" s="1"/>
  <c r="Y58" i="30"/>
  <c r="Y208" i="30" s="1"/>
  <c r="Y21" i="30"/>
  <c r="Y194" i="30" s="1"/>
  <c r="W8" i="34"/>
  <c r="Y33" i="30"/>
  <c r="Y195" i="30" s="1"/>
  <c r="Y34" i="30"/>
  <c r="Y206" i="30" s="1"/>
  <c r="Y44" i="30"/>
  <c r="Y185" i="30" s="1"/>
  <c r="Y70" i="30"/>
  <c r="Y209" i="30" s="1"/>
  <c r="Y32" i="30"/>
  <c r="Y184" i="30" s="1"/>
  <c r="Y80" i="30"/>
  <c r="Y188" i="30" s="1"/>
  <c r="Y22" i="30"/>
  <c r="Y205" i="30" s="1"/>
  <c r="Y45" i="30"/>
  <c r="Y196" i="30" s="1"/>
  <c r="Y20" i="30"/>
  <c r="Y183" i="30" s="1"/>
  <c r="Y57" i="30"/>
  <c r="Y197" i="30" s="1"/>
  <c r="Y56" i="30"/>
  <c r="Y186" i="30" s="1"/>
  <c r="Y10" i="30"/>
  <c r="Y204" i="30" s="1"/>
  <c r="Y9" i="30"/>
  <c r="Y193" i="30" s="1"/>
  <c r="X71" i="35"/>
  <c r="W34" i="34"/>
  <c r="AH111" i="34"/>
  <c r="X20" i="34"/>
  <c r="W28" i="34"/>
  <c r="W32" i="34" s="1"/>
  <c r="Y78" i="35"/>
  <c r="Y61" i="30" l="1"/>
  <c r="Z52" i="30" s="1"/>
  <c r="Y201" i="30"/>
  <c r="X16" i="34" s="1"/>
  <c r="Y73" i="30"/>
  <c r="Y132" i="30" s="1"/>
  <c r="Y212" i="30"/>
  <c r="X17" i="34" s="1"/>
  <c r="Y85" i="30"/>
  <c r="Y133" i="30" s="1"/>
  <c r="Y37" i="30"/>
  <c r="Z28" i="30" s="1"/>
  <c r="Y25" i="30"/>
  <c r="Y128" i="30" s="1"/>
  <c r="Y49" i="30"/>
  <c r="Z40" i="30" s="1"/>
  <c r="Y13" i="30"/>
  <c r="Y127" i="30" s="1"/>
  <c r="Y190" i="30"/>
  <c r="X31" i="34"/>
  <c r="X6" i="35"/>
  <c r="W35" i="34"/>
  <c r="AI19" i="35"/>
  <c r="AI107" i="34"/>
  <c r="AI110" i="34" s="1"/>
  <c r="Y131" i="30" l="1"/>
  <c r="Y34" i="35"/>
  <c r="Z64" i="30"/>
  <c r="Z66" i="30" s="1"/>
  <c r="Z165" i="30" s="1"/>
  <c r="Y35" i="35"/>
  <c r="Y129" i="30"/>
  <c r="Z76" i="30"/>
  <c r="Z78" i="30" s="1"/>
  <c r="Z166" i="30" s="1"/>
  <c r="Z16" i="30"/>
  <c r="Z18" i="30" s="1"/>
  <c r="Z161" i="30" s="1"/>
  <c r="Y130" i="30"/>
  <c r="Z4" i="30"/>
  <c r="Z5" i="30" s="1"/>
  <c r="Z215" i="30" s="1"/>
  <c r="X15" i="34"/>
  <c r="X19" i="34" s="1"/>
  <c r="Y42" i="35"/>
  <c r="Z30" i="30"/>
  <c r="Z162" i="30" s="1"/>
  <c r="Z29" i="30"/>
  <c r="Z217" i="30" s="1"/>
  <c r="Z53" i="30"/>
  <c r="Z219" i="30" s="1"/>
  <c r="Z54" i="30"/>
  <c r="Z164" i="30" s="1"/>
  <c r="Z65" i="30"/>
  <c r="Z220" i="30" s="1"/>
  <c r="Z41" i="30"/>
  <c r="Z218" i="30" s="1"/>
  <c r="Z42" i="30"/>
  <c r="Z163" i="30" s="1"/>
  <c r="AI111" i="34"/>
  <c r="Y135" i="30" l="1"/>
  <c r="Z8" i="30" s="1"/>
  <c r="Z182" i="30" s="1"/>
  <c r="Z77" i="30"/>
  <c r="Z221" i="30" s="1"/>
  <c r="Z17" i="30"/>
  <c r="Z216" i="30" s="1"/>
  <c r="Z6" i="30"/>
  <c r="Z160" i="30" s="1"/>
  <c r="Z168" i="30" s="1"/>
  <c r="Y18" i="34" s="1"/>
  <c r="Z29" i="35" s="1"/>
  <c r="J29" i="51" s="1"/>
  <c r="AJ19" i="35"/>
  <c r="AJ107" i="34"/>
  <c r="AJ110" i="34" s="1"/>
  <c r="X22" i="34"/>
  <c r="X27" i="34" s="1"/>
  <c r="X26" i="34"/>
  <c r="Y10" i="34"/>
  <c r="Y5" i="35"/>
  <c r="Z21" i="30" l="1"/>
  <c r="Z194" i="30" s="1"/>
  <c r="X8" i="34"/>
  <c r="Z45" i="30"/>
  <c r="Z196" i="30" s="1"/>
  <c r="Z10" i="30"/>
  <c r="Z204" i="30" s="1"/>
  <c r="Z82" i="30"/>
  <c r="Z210" i="30" s="1"/>
  <c r="Z56" i="30"/>
  <c r="Z186" i="30" s="1"/>
  <c r="Z80" i="30"/>
  <c r="Z188" i="30" s="1"/>
  <c r="Z70" i="30"/>
  <c r="Z209" i="30" s="1"/>
  <c r="Z9" i="30"/>
  <c r="Z193" i="30" s="1"/>
  <c r="Z81" i="30"/>
  <c r="Z199" i="30" s="1"/>
  <c r="Z20" i="30"/>
  <c r="Z183" i="30" s="1"/>
  <c r="Z68" i="30"/>
  <c r="Z187" i="30" s="1"/>
  <c r="Z69" i="30"/>
  <c r="Z198" i="30" s="1"/>
  <c r="Z44" i="30"/>
  <c r="Z185" i="30" s="1"/>
  <c r="Z32" i="30"/>
  <c r="Z184" i="30" s="1"/>
  <c r="Z34" i="30"/>
  <c r="Z206" i="30" s="1"/>
  <c r="Z22" i="30"/>
  <c r="Z205" i="30" s="1"/>
  <c r="Z46" i="30"/>
  <c r="Z207" i="30" s="1"/>
  <c r="Z33" i="30"/>
  <c r="Z195" i="30" s="1"/>
  <c r="Z58" i="30"/>
  <c r="Z208" i="30" s="1"/>
  <c r="Z57" i="30"/>
  <c r="Z197" i="30" s="1"/>
  <c r="Z223" i="30"/>
  <c r="Y11" i="34" s="1"/>
  <c r="Y20" i="34" s="1"/>
  <c r="X28" i="34"/>
  <c r="X32" i="34" s="1"/>
  <c r="Y71" i="35" s="1"/>
  <c r="X34" i="34" l="1"/>
  <c r="Y6" i="35" s="1"/>
  <c r="Z212" i="30"/>
  <c r="Z35" i="35" s="1"/>
  <c r="J35" i="51" s="1"/>
  <c r="Z85" i="30"/>
  <c r="AA76" i="30" s="1"/>
  <c r="Z201" i="30"/>
  <c r="Z34" i="35" s="1"/>
  <c r="J34" i="51" s="1"/>
  <c r="Z73" i="30"/>
  <c r="AA64" i="30" s="1"/>
  <c r="Z25" i="30"/>
  <c r="Z128" i="30" s="1"/>
  <c r="Z13" i="30"/>
  <c r="Z127" i="30" s="1"/>
  <c r="Z190" i="30"/>
  <c r="Y15" i="34" s="1"/>
  <c r="Z37" i="30"/>
  <c r="AA28" i="30" s="1"/>
  <c r="Z49" i="30"/>
  <c r="Z130" i="30" s="1"/>
  <c r="Z61" i="30"/>
  <c r="AA52" i="30" s="1"/>
  <c r="AA54" i="30" s="1"/>
  <c r="AA164" i="30" s="1"/>
  <c r="Z58" i="35"/>
  <c r="J57" i="51" s="1"/>
  <c r="AJ111" i="34"/>
  <c r="Z133" i="30" l="1"/>
  <c r="X35" i="34"/>
  <c r="Y31" i="34"/>
  <c r="Y17" i="34"/>
  <c r="Z132" i="30"/>
  <c r="Y16" i="34"/>
  <c r="AA16" i="30"/>
  <c r="AA17" i="30" s="1"/>
  <c r="AA216" i="30" s="1"/>
  <c r="Z42" i="35"/>
  <c r="J42" i="51" s="1"/>
  <c r="Z129" i="30"/>
  <c r="AA4" i="30"/>
  <c r="AA5" i="30" s="1"/>
  <c r="AA215" i="30" s="1"/>
  <c r="Z78" i="35"/>
  <c r="AA40" i="30"/>
  <c r="AA42" i="30" s="1"/>
  <c r="AA163" i="30" s="1"/>
  <c r="AA53" i="30"/>
  <c r="AA219" i="30" s="1"/>
  <c r="Z131" i="30"/>
  <c r="AK19" i="35"/>
  <c r="AK107" i="34"/>
  <c r="AK110" i="34" s="1"/>
  <c r="AA29" i="30"/>
  <c r="AA217" i="30" s="1"/>
  <c r="AA30" i="30"/>
  <c r="AA162" i="30" s="1"/>
  <c r="AA66" i="30"/>
  <c r="AA165" i="30" s="1"/>
  <c r="AA65" i="30"/>
  <c r="AA220" i="30" s="1"/>
  <c r="AA78" i="30"/>
  <c r="AA166" i="30" s="1"/>
  <c r="AA77" i="30"/>
  <c r="AA221" i="30" s="1"/>
  <c r="Y19" i="34" l="1"/>
  <c r="Y26" i="34" s="1"/>
  <c r="Z135" i="30"/>
  <c r="AA10" i="30" s="1"/>
  <c r="AA204" i="30" s="1"/>
  <c r="AA18" i="30"/>
  <c r="AA161" i="30" s="1"/>
  <c r="AA41" i="30"/>
  <c r="AA218" i="30" s="1"/>
  <c r="AA223" i="30" s="1"/>
  <c r="Z11" i="34" s="1"/>
  <c r="AA58" i="35" s="1"/>
  <c r="AA6" i="30"/>
  <c r="AA160" i="30" s="1"/>
  <c r="AK111" i="34"/>
  <c r="Y22" i="34" l="1"/>
  <c r="Y27" i="34" s="1"/>
  <c r="Y28" i="34" s="1"/>
  <c r="Y32" i="34" s="1"/>
  <c r="Z71" i="35" s="1"/>
  <c r="J70" i="51" s="1"/>
  <c r="Z5" i="35"/>
  <c r="J5" i="51" s="1"/>
  <c r="J89" i="51" s="1"/>
  <c r="Z10" i="34"/>
  <c r="AA70" i="30"/>
  <c r="AA209" i="30" s="1"/>
  <c r="AA44" i="30"/>
  <c r="AA185" i="30" s="1"/>
  <c r="AA69" i="30"/>
  <c r="AA198" i="30" s="1"/>
  <c r="AA82" i="30"/>
  <c r="AA210" i="30" s="1"/>
  <c r="AA33" i="30"/>
  <c r="AA195" i="30" s="1"/>
  <c r="AA45" i="30"/>
  <c r="AA196" i="30" s="1"/>
  <c r="AA21" i="30"/>
  <c r="AA194" i="30" s="1"/>
  <c r="Y8" i="34"/>
  <c r="AA57" i="30"/>
  <c r="AA197" i="30" s="1"/>
  <c r="AA81" i="30"/>
  <c r="AA199" i="30" s="1"/>
  <c r="AA80" i="30"/>
  <c r="AA188" i="30" s="1"/>
  <c r="AA9" i="30"/>
  <c r="AA193" i="30" s="1"/>
  <c r="AA32" i="30"/>
  <c r="AA184" i="30" s="1"/>
  <c r="AA22" i="30"/>
  <c r="AA205" i="30" s="1"/>
  <c r="AA56" i="30"/>
  <c r="AA186" i="30" s="1"/>
  <c r="AA58" i="30"/>
  <c r="AA208" i="30" s="1"/>
  <c r="AA34" i="30"/>
  <c r="AA206" i="30" s="1"/>
  <c r="AA68" i="30"/>
  <c r="AA187" i="30" s="1"/>
  <c r="AA8" i="30"/>
  <c r="AA182" i="30" s="1"/>
  <c r="AA46" i="30"/>
  <c r="AA207" i="30" s="1"/>
  <c r="AA20" i="30"/>
  <c r="AA183" i="30" s="1"/>
  <c r="AA168" i="30"/>
  <c r="Z18" i="34" s="1"/>
  <c r="AA29" i="35" s="1"/>
  <c r="J85" i="51"/>
  <c r="Z20" i="34"/>
  <c r="AL107" i="34"/>
  <c r="AL110" i="34" s="1"/>
  <c r="AL19" i="35"/>
  <c r="K19" i="51" s="1"/>
  <c r="AA78" i="35" l="1"/>
  <c r="J26" i="51"/>
  <c r="AA201" i="30"/>
  <c r="Z16" i="34" s="1"/>
  <c r="AA13" i="30"/>
  <c r="AA127" i="30" s="1"/>
  <c r="AA85" i="30"/>
  <c r="AA133" i="30" s="1"/>
  <c r="AA190" i="30"/>
  <c r="Z15" i="34" s="1"/>
  <c r="AA49" i="30"/>
  <c r="AB40" i="30" s="1"/>
  <c r="AB41" i="30" s="1"/>
  <c r="AB218" i="30" s="1"/>
  <c r="AA212" i="30"/>
  <c r="Z17" i="34" s="1"/>
  <c r="AA73" i="30"/>
  <c r="AB64" i="30" s="1"/>
  <c r="AB65" i="30" s="1"/>
  <c r="AB220" i="30" s="1"/>
  <c r="AA37" i="30"/>
  <c r="AA129" i="30" s="1"/>
  <c r="AA61" i="30"/>
  <c r="AA131" i="30" s="1"/>
  <c r="Y34" i="34"/>
  <c r="Y35" i="34" s="1"/>
  <c r="AA25" i="30"/>
  <c r="AB16" i="30" s="1"/>
  <c r="AB18" i="30" s="1"/>
  <c r="AB161" i="30" s="1"/>
  <c r="AL111" i="34"/>
  <c r="AA34" i="35" l="1"/>
  <c r="AB76" i="30"/>
  <c r="AB78" i="30" s="1"/>
  <c r="AB166" i="30" s="1"/>
  <c r="AB4" i="30"/>
  <c r="AB5" i="30" s="1"/>
  <c r="AB215" i="30" s="1"/>
  <c r="AA130" i="30"/>
  <c r="AB42" i="30"/>
  <c r="AB163" i="30" s="1"/>
  <c r="AB28" i="30"/>
  <c r="AB30" i="30" s="1"/>
  <c r="AB162" i="30" s="1"/>
  <c r="Z19" i="34"/>
  <c r="AA10" i="34" s="1"/>
  <c r="AB52" i="30"/>
  <c r="AB54" i="30" s="1"/>
  <c r="AB164" i="30" s="1"/>
  <c r="AA132" i="30"/>
  <c r="AB66" i="30"/>
  <c r="AB165" i="30" s="1"/>
  <c r="AA35" i="35"/>
  <c r="AA42" i="35"/>
  <c r="AA128" i="30"/>
  <c r="Z31" i="34"/>
  <c r="AB17" i="30"/>
  <c r="AB216" i="30" s="1"/>
  <c r="Z6" i="35"/>
  <c r="J6" i="51" s="1"/>
  <c r="J78" i="51" s="1"/>
  <c r="K83" i="51"/>
  <c r="AM19" i="35"/>
  <c r="AM107" i="34"/>
  <c r="AM110" i="34" s="1"/>
  <c r="AB77" i="30" l="1"/>
  <c r="AB221" i="30" s="1"/>
  <c r="AB6" i="30"/>
  <c r="AB160" i="30" s="1"/>
  <c r="AB168" i="30" s="1"/>
  <c r="AA18" i="34" s="1"/>
  <c r="AB29" i="35" s="1"/>
  <c r="AA5" i="35"/>
  <c r="Z22" i="34"/>
  <c r="Z27" i="34" s="1"/>
  <c r="Z26" i="34"/>
  <c r="AB53" i="30"/>
  <c r="AB219" i="30" s="1"/>
  <c r="AB29" i="30"/>
  <c r="AB217" i="30" s="1"/>
  <c r="AA135" i="30"/>
  <c r="AB45" i="30" s="1"/>
  <c r="AB196" i="30" s="1"/>
  <c r="AB223" i="30" l="1"/>
  <c r="AA11" i="34" s="1"/>
  <c r="AB58" i="35" s="1"/>
  <c r="AB78" i="35" s="1"/>
  <c r="AB33" i="30"/>
  <c r="AB195" i="30" s="1"/>
  <c r="AB56" i="30"/>
  <c r="AB186" i="30" s="1"/>
  <c r="Z28" i="34"/>
  <c r="Z32" i="34" s="1"/>
  <c r="AA71" i="35" s="1"/>
  <c r="AB44" i="30"/>
  <c r="AB185" i="30" s="1"/>
  <c r="AB82" i="30"/>
  <c r="AB210" i="30" s="1"/>
  <c r="AB32" i="30"/>
  <c r="AB184" i="30" s="1"/>
  <c r="AB69" i="30"/>
  <c r="AB198" i="30" s="1"/>
  <c r="AB46" i="30"/>
  <c r="AB207" i="30" s="1"/>
  <c r="AB34" i="30"/>
  <c r="AB206" i="30" s="1"/>
  <c r="AB70" i="30"/>
  <c r="AB209" i="30" s="1"/>
  <c r="AB10" i="30"/>
  <c r="AB204" i="30" s="1"/>
  <c r="AB81" i="30"/>
  <c r="AB199" i="30" s="1"/>
  <c r="AB57" i="30"/>
  <c r="AB197" i="30" s="1"/>
  <c r="AB68" i="30"/>
  <c r="AB187" i="30" s="1"/>
  <c r="AB8" i="30"/>
  <c r="AB182" i="30" s="1"/>
  <c r="AB58" i="30"/>
  <c r="AB208" i="30" s="1"/>
  <c r="AB80" i="30"/>
  <c r="AB188" i="30" s="1"/>
  <c r="AB22" i="30"/>
  <c r="AB205" i="30" s="1"/>
  <c r="AB20" i="30"/>
  <c r="AB183" i="30" s="1"/>
  <c r="AB21" i="30"/>
  <c r="AB194" i="30" s="1"/>
  <c r="AB9" i="30"/>
  <c r="AB193" i="30" s="1"/>
  <c r="Z8" i="34"/>
  <c r="AM111" i="34"/>
  <c r="AA20" i="34" l="1"/>
  <c r="Z34" i="34"/>
  <c r="AA6" i="35" s="1"/>
  <c r="AB212" i="30"/>
  <c r="AA17" i="34" s="1"/>
  <c r="AB190" i="30"/>
  <c r="AA15" i="34" s="1"/>
  <c r="AB37" i="30"/>
  <c r="AB129" i="30" s="1"/>
  <c r="AB85" i="30"/>
  <c r="AC76" i="30" s="1"/>
  <c r="AC77" i="30" s="1"/>
  <c r="AC221" i="30" s="1"/>
  <c r="AB201" i="30"/>
  <c r="AA16" i="34" s="1"/>
  <c r="AB73" i="30"/>
  <c r="AB132" i="30" s="1"/>
  <c r="AB49" i="30"/>
  <c r="AB130" i="30" s="1"/>
  <c r="AB25" i="30"/>
  <c r="AB128" i="30" s="1"/>
  <c r="AB61" i="30"/>
  <c r="AB131" i="30" s="1"/>
  <c r="AB13" i="30"/>
  <c r="AB127" i="30" s="1"/>
  <c r="AN19" i="35"/>
  <c r="AN107" i="34"/>
  <c r="AN110" i="34" s="1"/>
  <c r="AB35" i="35" l="1"/>
  <c r="Z35" i="34"/>
  <c r="AA19" i="34"/>
  <c r="AB10" i="34" s="1"/>
  <c r="AC28" i="30"/>
  <c r="AC30" i="30" s="1"/>
  <c r="AC162" i="30" s="1"/>
  <c r="AA31" i="34"/>
  <c r="AB42" i="35"/>
  <c r="AC78" i="30"/>
  <c r="AC166" i="30" s="1"/>
  <c r="AB34" i="35"/>
  <c r="AB133" i="30"/>
  <c r="AB135" i="30" s="1"/>
  <c r="AC82" i="30" s="1"/>
  <c r="AC210" i="30" s="1"/>
  <c r="AC64" i="30"/>
  <c r="AC66" i="30" s="1"/>
  <c r="AC165" i="30" s="1"/>
  <c r="AC40" i="30"/>
  <c r="AC4" i="30"/>
  <c r="AC5" i="30" s="1"/>
  <c r="AC215" i="30" s="1"/>
  <c r="AC52" i="30"/>
  <c r="AC53" i="30" s="1"/>
  <c r="AC219" i="30" s="1"/>
  <c r="AC16" i="30"/>
  <c r="AC29" i="30"/>
  <c r="AC217" i="30" s="1"/>
  <c r="AN111" i="34"/>
  <c r="AA22" i="34" l="1"/>
  <c r="AA27" i="34" s="1"/>
  <c r="AA26" i="34"/>
  <c r="AB5" i="35"/>
  <c r="AC70" i="30"/>
  <c r="AC209" i="30" s="1"/>
  <c r="AC80" i="30"/>
  <c r="AC188" i="30" s="1"/>
  <c r="AC57" i="30"/>
  <c r="AC197" i="30" s="1"/>
  <c r="AC58" i="30"/>
  <c r="AC208" i="30" s="1"/>
  <c r="AC9" i="30"/>
  <c r="AC193" i="30" s="1"/>
  <c r="AC44" i="30"/>
  <c r="AC185" i="30" s="1"/>
  <c r="AC34" i="30"/>
  <c r="AC206" i="30" s="1"/>
  <c r="AC81" i="30"/>
  <c r="AC199" i="30" s="1"/>
  <c r="AC8" i="30"/>
  <c r="AC182" i="30" s="1"/>
  <c r="AC56" i="30"/>
  <c r="AC186" i="30" s="1"/>
  <c r="AA8" i="34"/>
  <c r="AC20" i="30"/>
  <c r="AC183" i="30" s="1"/>
  <c r="AC33" i="30"/>
  <c r="AC195" i="30" s="1"/>
  <c r="AC22" i="30"/>
  <c r="AC205" i="30" s="1"/>
  <c r="AC65" i="30"/>
  <c r="AC220" i="30" s="1"/>
  <c r="AC45" i="30"/>
  <c r="AC196" i="30" s="1"/>
  <c r="AC69" i="30"/>
  <c r="AC198" i="30" s="1"/>
  <c r="AC46" i="30"/>
  <c r="AC207" i="30" s="1"/>
  <c r="AC6" i="30"/>
  <c r="AC160" i="30" s="1"/>
  <c r="AC68" i="30"/>
  <c r="AC187" i="30" s="1"/>
  <c r="AC32" i="30"/>
  <c r="AC184" i="30" s="1"/>
  <c r="AC10" i="30"/>
  <c r="AC204" i="30" s="1"/>
  <c r="AC21" i="30"/>
  <c r="AC194" i="30" s="1"/>
  <c r="AC54" i="30"/>
  <c r="AC164" i="30" s="1"/>
  <c r="AC41" i="30"/>
  <c r="AC218" i="30" s="1"/>
  <c r="AC42" i="30"/>
  <c r="AC163" i="30" s="1"/>
  <c r="AC17" i="30"/>
  <c r="AC216" i="30" s="1"/>
  <c r="AC18" i="30"/>
  <c r="AC161" i="30" s="1"/>
  <c r="AO19" i="35"/>
  <c r="AO107" i="34"/>
  <c r="AO110" i="34" s="1"/>
  <c r="AA28" i="34" l="1"/>
  <c r="AA32" i="34" s="1"/>
  <c r="AC37" i="30"/>
  <c r="AD28" i="30" s="1"/>
  <c r="AC85" i="30"/>
  <c r="AC133" i="30" s="1"/>
  <c r="AC212" i="30"/>
  <c r="AB17" i="34" s="1"/>
  <c r="AC223" i="30"/>
  <c r="AB11" i="34" s="1"/>
  <c r="AB20" i="34" s="1"/>
  <c r="AC13" i="30"/>
  <c r="AD4" i="30" s="1"/>
  <c r="AC201" i="30"/>
  <c r="AB16" i="34" s="1"/>
  <c r="AC168" i="30"/>
  <c r="AB18" i="34" s="1"/>
  <c r="AC29" i="35" s="1"/>
  <c r="AC73" i="30"/>
  <c r="AD64" i="30" s="1"/>
  <c r="AC25" i="30"/>
  <c r="AD16" i="30" s="1"/>
  <c r="AC49" i="30"/>
  <c r="AC130" i="30" s="1"/>
  <c r="AC61" i="30"/>
  <c r="AC131" i="30" s="1"/>
  <c r="AA34" i="34"/>
  <c r="AB71" i="35"/>
  <c r="AC35" i="35"/>
  <c r="AC190" i="30"/>
  <c r="AC129" i="30" l="1"/>
  <c r="AD76" i="30"/>
  <c r="AD77" i="30" s="1"/>
  <c r="AD221" i="30" s="1"/>
  <c r="AC58" i="35"/>
  <c r="AC78" i="35" s="1"/>
  <c r="AC34" i="35"/>
  <c r="AC127" i="30"/>
  <c r="AC128" i="30"/>
  <c r="AC132" i="30"/>
  <c r="AD52" i="30"/>
  <c r="AD54" i="30" s="1"/>
  <c r="AD164" i="30" s="1"/>
  <c r="AD40" i="30"/>
  <c r="AD42" i="30" s="1"/>
  <c r="AD163" i="30" s="1"/>
  <c r="AB31" i="34"/>
  <c r="AA35" i="34"/>
  <c r="AB6" i="35"/>
  <c r="AD5" i="30"/>
  <c r="AD215" i="30" s="1"/>
  <c r="AD6" i="30"/>
  <c r="AD160" i="30" s="1"/>
  <c r="AD29" i="30"/>
  <c r="AD217" i="30" s="1"/>
  <c r="AD30" i="30"/>
  <c r="AD162" i="30" s="1"/>
  <c r="AD17" i="30"/>
  <c r="AD216" i="30" s="1"/>
  <c r="AD18" i="30"/>
  <c r="AD161" i="30" s="1"/>
  <c r="AD66" i="30"/>
  <c r="AD165" i="30" s="1"/>
  <c r="AD65" i="30"/>
  <c r="AD220" i="30" s="1"/>
  <c r="AO111" i="34"/>
  <c r="AB15" i="34"/>
  <c r="AB19" i="34" s="1"/>
  <c r="AC42" i="35"/>
  <c r="AD78" i="30" l="1"/>
  <c r="AD166" i="30" s="1"/>
  <c r="AD168" i="30" s="1"/>
  <c r="AC18" i="34" s="1"/>
  <c r="AD29" i="35" s="1"/>
  <c r="AC135" i="30"/>
  <c r="AD70" i="30" s="1"/>
  <c r="AD209" i="30" s="1"/>
  <c r="AD41" i="30"/>
  <c r="AD218" i="30" s="1"/>
  <c r="AD53" i="30"/>
  <c r="AD219" i="30" s="1"/>
  <c r="AB26" i="34"/>
  <c r="AB22" i="34"/>
  <c r="AB27" i="34" s="1"/>
  <c r="AC10" i="34"/>
  <c r="AC5" i="35"/>
  <c r="AP19" i="35"/>
  <c r="AP107" i="34"/>
  <c r="AP110" i="34" s="1"/>
  <c r="AD9" i="30" l="1"/>
  <c r="AD193" i="30" s="1"/>
  <c r="AD8" i="30"/>
  <c r="AD58" i="30"/>
  <c r="AD208" i="30" s="1"/>
  <c r="AD81" i="30"/>
  <c r="AD199" i="30" s="1"/>
  <c r="AD80" i="30"/>
  <c r="AD188" i="30" s="1"/>
  <c r="AB8" i="34"/>
  <c r="AD33" i="30"/>
  <c r="AD195" i="30" s="1"/>
  <c r="AD32" i="30"/>
  <c r="AD184" i="30" s="1"/>
  <c r="AD46" i="30"/>
  <c r="AD207" i="30" s="1"/>
  <c r="AD223" i="30"/>
  <c r="AC11" i="34" s="1"/>
  <c r="AD58" i="35" s="1"/>
  <c r="AD20" i="30"/>
  <c r="AD183" i="30" s="1"/>
  <c r="AD68" i="30"/>
  <c r="AD187" i="30" s="1"/>
  <c r="AD44" i="30"/>
  <c r="AD185" i="30" s="1"/>
  <c r="AD34" i="30"/>
  <c r="AD206" i="30" s="1"/>
  <c r="AD56" i="30"/>
  <c r="AD186" i="30" s="1"/>
  <c r="AD45" i="30"/>
  <c r="AD196" i="30" s="1"/>
  <c r="AD22" i="30"/>
  <c r="AD205" i="30" s="1"/>
  <c r="AD21" i="30"/>
  <c r="AD194" i="30" s="1"/>
  <c r="AD10" i="30"/>
  <c r="AD204" i="30" s="1"/>
  <c r="AD82" i="30"/>
  <c r="AD210" i="30" s="1"/>
  <c r="AD69" i="30"/>
  <c r="AD198" i="30" s="1"/>
  <c r="AD57" i="30"/>
  <c r="AD197" i="30" s="1"/>
  <c r="AB28" i="34"/>
  <c r="AB32" i="34" s="1"/>
  <c r="AC71" i="35" s="1"/>
  <c r="AD182" i="30"/>
  <c r="AP111" i="34"/>
  <c r="AC20" i="34" l="1"/>
  <c r="AD73" i="30"/>
  <c r="AE64" i="30" s="1"/>
  <c r="AD85" i="30"/>
  <c r="AE76" i="30" s="1"/>
  <c r="AD37" i="30"/>
  <c r="AD129" i="30" s="1"/>
  <c r="AD201" i="30"/>
  <c r="AC16" i="34" s="1"/>
  <c r="AD49" i="30"/>
  <c r="AD130" i="30" s="1"/>
  <c r="AD61" i="30"/>
  <c r="AD131" i="30" s="1"/>
  <c r="AD212" i="30"/>
  <c r="AC17" i="34" s="1"/>
  <c r="AD25" i="30"/>
  <c r="AD128" i="30" s="1"/>
  <c r="AD13" i="30"/>
  <c r="AE4" i="30" s="1"/>
  <c r="AE5" i="30" s="1"/>
  <c r="AB34" i="34"/>
  <c r="AC6" i="35" s="1"/>
  <c r="AD190" i="30"/>
  <c r="AC15" i="34" s="1"/>
  <c r="AQ19" i="35"/>
  <c r="AQ107" i="34"/>
  <c r="AQ110" i="34" s="1"/>
  <c r="AD78" i="35"/>
  <c r="AE28" i="30" l="1"/>
  <c r="AD34" i="35"/>
  <c r="AD132" i="30"/>
  <c r="AD133" i="30"/>
  <c r="AD35" i="35"/>
  <c r="AE40" i="30"/>
  <c r="AE42" i="30" s="1"/>
  <c r="AE163" i="30" s="1"/>
  <c r="AC31" i="34"/>
  <c r="AE52" i="30"/>
  <c r="AE54" i="30" s="1"/>
  <c r="AE164" i="30" s="1"/>
  <c r="AD127" i="30"/>
  <c r="AB35" i="34"/>
  <c r="AE16" i="30"/>
  <c r="AE17" i="30" s="1"/>
  <c r="AE216" i="30" s="1"/>
  <c r="AD42" i="35"/>
  <c r="AE30" i="30"/>
  <c r="AE162" i="30" s="1"/>
  <c r="AE29" i="30"/>
  <c r="AE217" i="30" s="1"/>
  <c r="AE6" i="30"/>
  <c r="AE160" i="30" s="1"/>
  <c r="AE215" i="30"/>
  <c r="AE65" i="30"/>
  <c r="AE220" i="30" s="1"/>
  <c r="AE66" i="30"/>
  <c r="AE165" i="30" s="1"/>
  <c r="AE78" i="30"/>
  <c r="AE166" i="30" s="1"/>
  <c r="AE77" i="30"/>
  <c r="AE221" i="30" s="1"/>
  <c r="AQ111" i="34"/>
  <c r="AC19" i="34"/>
  <c r="AD135" i="30" l="1"/>
  <c r="AE82" i="30" s="1"/>
  <c r="AE210" i="30" s="1"/>
  <c r="AE53" i="30"/>
  <c r="AE219" i="30" s="1"/>
  <c r="AE41" i="30"/>
  <c r="AE218" i="30" s="1"/>
  <c r="AE18" i="30"/>
  <c r="AE161" i="30" s="1"/>
  <c r="AE168" i="30" s="1"/>
  <c r="AD18" i="34" s="1"/>
  <c r="AE29" i="35" s="1"/>
  <c r="AE81" i="30"/>
  <c r="AE199" i="30" s="1"/>
  <c r="AR19" i="35"/>
  <c r="AR107" i="34"/>
  <c r="AR110" i="34" s="1"/>
  <c r="AE46" i="30"/>
  <c r="AE207" i="30" s="1"/>
  <c r="AE45" i="30"/>
  <c r="AE196" i="30" s="1"/>
  <c r="AE32" i="30"/>
  <c r="AE56" i="30"/>
  <c r="AE186" i="30" s="1"/>
  <c r="AE21" i="30"/>
  <c r="AE194" i="30" s="1"/>
  <c r="AE34" i="30"/>
  <c r="AE206" i="30" s="1"/>
  <c r="AE22" i="30"/>
  <c r="AE205" i="30" s="1"/>
  <c r="AE33" i="30"/>
  <c r="AE195" i="30" s="1"/>
  <c r="AE58" i="30"/>
  <c r="AE208" i="30" s="1"/>
  <c r="AE68" i="30"/>
  <c r="AE187" i="30" s="1"/>
  <c r="AC22" i="34"/>
  <c r="AC27" i="34" s="1"/>
  <c r="AC8" i="34"/>
  <c r="AC26" i="34"/>
  <c r="AD5" i="35"/>
  <c r="AD10" i="34"/>
  <c r="AE69" i="30"/>
  <c r="AE198" i="30" s="1"/>
  <c r="AE80" i="30"/>
  <c r="AE70" i="30"/>
  <c r="AE209" i="30" s="1"/>
  <c r="AE8" i="30"/>
  <c r="AE182" i="30" s="1"/>
  <c r="AE223" i="30"/>
  <c r="AD11" i="34" s="1"/>
  <c r="AE10" i="30" l="1"/>
  <c r="AE204" i="30" s="1"/>
  <c r="AE212" i="30" s="1"/>
  <c r="AE20" i="30"/>
  <c r="AE183" i="30" s="1"/>
  <c r="AE9" i="30"/>
  <c r="AE193" i="30" s="1"/>
  <c r="AE57" i="30"/>
  <c r="AE197" i="30" s="1"/>
  <c r="AE44" i="30"/>
  <c r="AE185" i="30" s="1"/>
  <c r="AC28" i="34"/>
  <c r="AC32" i="34" s="1"/>
  <c r="AD71" i="35" s="1"/>
  <c r="AE73" i="30"/>
  <c r="AE188" i="30"/>
  <c r="AE85" i="30"/>
  <c r="AE184" i="30"/>
  <c r="AE37" i="30"/>
  <c r="AR111" i="34"/>
  <c r="AE58" i="35"/>
  <c r="AD20" i="34"/>
  <c r="AE25" i="30" l="1"/>
  <c r="AE128" i="30" s="1"/>
  <c r="AE61" i="30"/>
  <c r="AF52" i="30" s="1"/>
  <c r="AE49" i="30"/>
  <c r="AE130" i="30" s="1"/>
  <c r="AE201" i="30"/>
  <c r="AD16" i="34" s="1"/>
  <c r="AE13" i="30"/>
  <c r="AE127" i="30" s="1"/>
  <c r="AC34" i="34"/>
  <c r="AD6" i="35" s="1"/>
  <c r="AE190" i="30"/>
  <c r="AD15" i="34" s="1"/>
  <c r="AF76" i="30"/>
  <c r="AE133" i="30"/>
  <c r="AE129" i="30"/>
  <c r="AF28" i="30"/>
  <c r="AE35" i="35"/>
  <c r="AD17" i="34"/>
  <c r="AF40" i="30"/>
  <c r="AE131" i="30"/>
  <c r="AS19" i="35"/>
  <c r="AS107" i="34"/>
  <c r="AS110" i="34" s="1"/>
  <c r="AF16" i="30"/>
  <c r="AE78" i="35"/>
  <c r="AE132" i="30"/>
  <c r="AF64" i="30"/>
  <c r="AC35" i="34" l="1"/>
  <c r="AD31" i="34"/>
  <c r="AE34" i="35"/>
  <c r="AF4" i="30"/>
  <c r="AF5" i="30" s="1"/>
  <c r="AF215" i="30" s="1"/>
  <c r="AE42" i="35"/>
  <c r="AE135" i="30"/>
  <c r="AF10" i="30" s="1"/>
  <c r="AF204" i="30" s="1"/>
  <c r="AS111" i="34"/>
  <c r="AF77" i="30"/>
  <c r="AF221" i="30" s="1"/>
  <c r="AF78" i="30"/>
  <c r="AF166" i="30" s="1"/>
  <c r="AF29" i="30"/>
  <c r="AF217" i="30" s="1"/>
  <c r="AF30" i="30"/>
  <c r="AF162" i="30" s="1"/>
  <c r="AF41" i="30"/>
  <c r="AF218" i="30" s="1"/>
  <c r="AF42" i="30"/>
  <c r="AF163" i="30" s="1"/>
  <c r="AF54" i="30"/>
  <c r="AF164" i="30" s="1"/>
  <c r="AF53" i="30"/>
  <c r="AF219" i="30" s="1"/>
  <c r="AF66" i="30"/>
  <c r="AF165" i="30" s="1"/>
  <c r="AF65" i="30"/>
  <c r="AF220" i="30" s="1"/>
  <c r="AF17" i="30"/>
  <c r="AF216" i="30" s="1"/>
  <c r="AF18" i="30"/>
  <c r="AF161" i="30" s="1"/>
  <c r="AD19" i="34"/>
  <c r="AF6" i="30" l="1"/>
  <c r="AF160" i="30" s="1"/>
  <c r="AF168" i="30" s="1"/>
  <c r="AE18" i="34" s="1"/>
  <c r="AF29" i="35" s="1"/>
  <c r="AF80" i="30"/>
  <c r="AF188" i="30" s="1"/>
  <c r="AF69" i="30"/>
  <c r="AF198" i="30" s="1"/>
  <c r="AF82" i="30"/>
  <c r="AF210" i="30" s="1"/>
  <c r="AF81" i="30"/>
  <c r="AF199" i="30" s="1"/>
  <c r="AF56" i="30"/>
  <c r="AF186" i="30" s="1"/>
  <c r="AF45" i="30"/>
  <c r="AF196" i="30" s="1"/>
  <c r="AF70" i="30"/>
  <c r="AF209" i="30" s="1"/>
  <c r="AF46" i="30"/>
  <c r="AF207" i="30" s="1"/>
  <c r="AF57" i="30"/>
  <c r="AF197" i="30" s="1"/>
  <c r="AF20" i="30"/>
  <c r="AF183" i="30" s="1"/>
  <c r="AF58" i="30"/>
  <c r="AF208" i="30" s="1"/>
  <c r="AF34" i="30"/>
  <c r="AF206" i="30" s="1"/>
  <c r="AF44" i="30"/>
  <c r="AF185" i="30" s="1"/>
  <c r="AF21" i="30"/>
  <c r="AF194" i="30" s="1"/>
  <c r="AF32" i="30"/>
  <c r="AF184" i="30" s="1"/>
  <c r="AF22" i="30"/>
  <c r="AF205" i="30" s="1"/>
  <c r="AF68" i="30"/>
  <c r="AF187" i="30" s="1"/>
  <c r="AF33" i="30"/>
  <c r="AF195" i="30" s="1"/>
  <c r="AF8" i="30"/>
  <c r="AF9" i="30"/>
  <c r="AF193" i="30" s="1"/>
  <c r="AF223" i="30"/>
  <c r="AE11" i="34" s="1"/>
  <c r="AF58" i="35" s="1"/>
  <c r="AT19" i="35"/>
  <c r="AT107" i="34"/>
  <c r="AT110" i="34" s="1"/>
  <c r="AD22" i="34"/>
  <c r="AD27" i="34" s="1"/>
  <c r="AE10" i="34"/>
  <c r="AD26" i="34"/>
  <c r="AE5" i="35"/>
  <c r="AD8" i="34"/>
  <c r="AF13" i="30" l="1"/>
  <c r="AF127" i="30" s="1"/>
  <c r="AF182" i="30"/>
  <c r="AF190" i="30" s="1"/>
  <c r="AE15" i="34" s="1"/>
  <c r="AF201" i="30"/>
  <c r="AE16" i="34" s="1"/>
  <c r="AF212" i="30"/>
  <c r="AE17" i="34" s="1"/>
  <c r="AF85" i="30"/>
  <c r="AG76" i="30" s="1"/>
  <c r="AF25" i="30"/>
  <c r="AF128" i="30" s="1"/>
  <c r="AF37" i="30"/>
  <c r="AF129" i="30" s="1"/>
  <c r="AF73" i="30"/>
  <c r="AG64" i="30" s="1"/>
  <c r="AG66" i="30" s="1"/>
  <c r="AG165" i="30" s="1"/>
  <c r="AF61" i="30"/>
  <c r="AG52" i="30" s="1"/>
  <c r="AG54" i="30" s="1"/>
  <c r="AG164" i="30" s="1"/>
  <c r="AF49" i="30"/>
  <c r="AF130" i="30" s="1"/>
  <c r="AT111" i="34"/>
  <c r="AE20" i="34"/>
  <c r="AF78" i="35"/>
  <c r="AD28" i="34"/>
  <c r="AD32" i="34" s="1"/>
  <c r="AE71" i="35" s="1"/>
  <c r="AD34" i="34" l="1"/>
  <c r="AE31" i="34" s="1"/>
  <c r="AG4" i="30"/>
  <c r="AG5" i="30" s="1"/>
  <c r="AG215" i="30" s="1"/>
  <c r="AF34" i="35"/>
  <c r="AF133" i="30"/>
  <c r="AF35" i="35"/>
  <c r="AG16" i="30"/>
  <c r="AG18" i="30" s="1"/>
  <c r="AG161" i="30" s="1"/>
  <c r="AF131" i="30"/>
  <c r="AG65" i="30"/>
  <c r="AG220" i="30" s="1"/>
  <c r="AG53" i="30"/>
  <c r="AG219" i="30" s="1"/>
  <c r="AF132" i="30"/>
  <c r="AF42" i="35"/>
  <c r="AG28" i="30"/>
  <c r="AG30" i="30" s="1"/>
  <c r="AG162" i="30" s="1"/>
  <c r="AG40" i="30"/>
  <c r="AG42" i="30" s="1"/>
  <c r="AG163" i="30" s="1"/>
  <c r="AE19" i="34"/>
  <c r="AG77" i="30"/>
  <c r="AG221" i="30" s="1"/>
  <c r="AG78" i="30"/>
  <c r="AG166" i="30" s="1"/>
  <c r="AU19" i="35"/>
  <c r="AU107" i="34"/>
  <c r="AU110" i="34" s="1"/>
  <c r="AG6" i="30" l="1"/>
  <c r="AG160" i="30" s="1"/>
  <c r="AG168" i="30" s="1"/>
  <c r="AF18" i="34" s="1"/>
  <c r="AG29" i="35" s="1"/>
  <c r="AD35" i="34"/>
  <c r="AE6" i="35"/>
  <c r="AE22" i="34"/>
  <c r="AE27" i="34" s="1"/>
  <c r="AF135" i="30"/>
  <c r="AG80" i="30" s="1"/>
  <c r="AG188" i="30" s="1"/>
  <c r="AG17" i="30"/>
  <c r="AG216" i="30" s="1"/>
  <c r="AG41" i="30"/>
  <c r="AG218" i="30" s="1"/>
  <c r="AG29" i="30"/>
  <c r="AG217" i="30" s="1"/>
  <c r="AF10" i="34"/>
  <c r="AF5" i="35"/>
  <c r="AE26" i="34"/>
  <c r="AU111" i="34"/>
  <c r="AG32" i="30" l="1"/>
  <c r="AG184" i="30" s="1"/>
  <c r="AG44" i="30"/>
  <c r="AG185" i="30" s="1"/>
  <c r="AE28" i="34"/>
  <c r="AE32" i="34" s="1"/>
  <c r="AF71" i="35" s="1"/>
  <c r="AG82" i="30"/>
  <c r="AG210" i="30" s="1"/>
  <c r="AG10" i="30"/>
  <c r="AG204" i="30" s="1"/>
  <c r="AG81" i="30"/>
  <c r="AG199" i="30" s="1"/>
  <c r="AG21" i="30"/>
  <c r="AG194" i="30" s="1"/>
  <c r="AG9" i="30"/>
  <c r="AG193" i="30" s="1"/>
  <c r="AG22" i="30"/>
  <c r="AG205" i="30" s="1"/>
  <c r="AG8" i="30"/>
  <c r="AG182" i="30" s="1"/>
  <c r="AG45" i="30"/>
  <c r="AG196" i="30" s="1"/>
  <c r="AG57" i="30"/>
  <c r="AG197" i="30" s="1"/>
  <c r="AG68" i="30"/>
  <c r="AG187" i="30" s="1"/>
  <c r="AG69" i="30"/>
  <c r="AG198" i="30" s="1"/>
  <c r="AG58" i="30"/>
  <c r="AG208" i="30" s="1"/>
  <c r="AG70" i="30"/>
  <c r="AG209" i="30" s="1"/>
  <c r="AG56" i="30"/>
  <c r="AG186" i="30" s="1"/>
  <c r="AE8" i="34"/>
  <c r="AG33" i="30"/>
  <c r="AG195" i="30" s="1"/>
  <c r="AG20" i="30"/>
  <c r="AG183" i="30" s="1"/>
  <c r="AG34" i="30"/>
  <c r="AG206" i="30" s="1"/>
  <c r="AG46" i="30"/>
  <c r="AG207" i="30" s="1"/>
  <c r="AG223" i="30"/>
  <c r="AF11" i="34" s="1"/>
  <c r="AG58" i="35" s="1"/>
  <c r="AG85" i="30"/>
  <c r="AH76" i="30" s="1"/>
  <c r="AV19" i="35"/>
  <c r="AV107" i="34"/>
  <c r="AV110" i="34" s="1"/>
  <c r="AE34" i="34" l="1"/>
  <c r="AF31" i="34" s="1"/>
  <c r="AG78" i="35"/>
  <c r="AG13" i="30"/>
  <c r="AH4" i="30" s="1"/>
  <c r="AH5" i="30" s="1"/>
  <c r="AG201" i="30"/>
  <c r="AG34" i="35" s="1"/>
  <c r="AG73" i="30"/>
  <c r="AH64" i="30" s="1"/>
  <c r="AG61" i="30"/>
  <c r="AG131" i="30" s="1"/>
  <c r="AG25" i="30"/>
  <c r="AH16" i="30" s="1"/>
  <c r="AG49" i="30"/>
  <c r="AH40" i="30" s="1"/>
  <c r="AG37" i="30"/>
  <c r="AG129" i="30" s="1"/>
  <c r="AG212" i="30"/>
  <c r="AG35" i="35" s="1"/>
  <c r="AF20" i="34"/>
  <c r="AG133" i="30"/>
  <c r="AG190" i="30"/>
  <c r="AF15" i="34" s="1"/>
  <c r="AH78" i="30"/>
  <c r="AH166" i="30" s="1"/>
  <c r="AH77" i="30"/>
  <c r="AH221" i="30" s="1"/>
  <c r="AV111" i="34"/>
  <c r="AE35" i="34" l="1"/>
  <c r="AF6" i="35"/>
  <c r="AF16" i="34"/>
  <c r="AG132" i="30"/>
  <c r="AG127" i="30"/>
  <c r="AH52" i="30"/>
  <c r="AH53" i="30" s="1"/>
  <c r="AH219" i="30" s="1"/>
  <c r="AG128" i="30"/>
  <c r="AG130" i="30"/>
  <c r="AH28" i="30"/>
  <c r="AH29" i="30" s="1"/>
  <c r="AH217" i="30" s="1"/>
  <c r="AF17" i="34"/>
  <c r="AG42" i="35"/>
  <c r="AH65" i="30"/>
  <c r="AH220" i="30" s="1"/>
  <c r="AH66" i="30"/>
  <c r="AH165" i="30" s="1"/>
  <c r="AH41" i="30"/>
  <c r="AH218" i="30" s="1"/>
  <c r="AH42" i="30"/>
  <c r="AH163" i="30" s="1"/>
  <c r="AH6" i="30"/>
  <c r="AH160" i="30" s="1"/>
  <c r="AH215" i="30"/>
  <c r="AH17" i="30"/>
  <c r="AH216" i="30" s="1"/>
  <c r="AH18" i="30"/>
  <c r="AH161" i="30" s="1"/>
  <c r="AW19" i="35"/>
  <c r="AW107" i="34"/>
  <c r="AW110" i="34" s="1"/>
  <c r="AH54" i="30" l="1"/>
  <c r="AH164" i="30" s="1"/>
  <c r="AF19" i="34"/>
  <c r="AG135" i="30"/>
  <c r="AH57" i="30" s="1"/>
  <c r="AH197" i="30" s="1"/>
  <c r="AH30" i="30"/>
  <c r="AH162" i="30" s="1"/>
  <c r="AW111" i="34"/>
  <c r="AH223" i="30"/>
  <c r="AG11" i="34" s="1"/>
  <c r="AH168" i="30" l="1"/>
  <c r="AG18" i="34" s="1"/>
  <c r="AH29" i="35" s="1"/>
  <c r="AG5" i="35"/>
  <c r="AF26" i="34"/>
  <c r="AG10" i="34"/>
  <c r="AH21" i="30"/>
  <c r="AH194" i="30" s="1"/>
  <c r="AH34" i="30"/>
  <c r="AH206" i="30" s="1"/>
  <c r="AH10" i="30"/>
  <c r="AH204" i="30" s="1"/>
  <c r="AH22" i="30"/>
  <c r="AH205" i="30" s="1"/>
  <c r="AH9" i="30"/>
  <c r="AH193" i="30" s="1"/>
  <c r="AH20" i="30"/>
  <c r="AH183" i="30" s="1"/>
  <c r="AH69" i="30"/>
  <c r="AH198" i="30" s="1"/>
  <c r="AH45" i="30"/>
  <c r="AH196" i="30" s="1"/>
  <c r="AH46" i="30"/>
  <c r="AH207" i="30" s="1"/>
  <c r="AH32" i="30"/>
  <c r="AH184" i="30" s="1"/>
  <c r="AH56" i="30"/>
  <c r="AH186" i="30" s="1"/>
  <c r="AH33" i="30"/>
  <c r="AH195" i="30" s="1"/>
  <c r="AF22" i="34"/>
  <c r="AF27" i="34" s="1"/>
  <c r="AH70" i="30"/>
  <c r="AH209" i="30" s="1"/>
  <c r="AH44" i="30"/>
  <c r="AH185" i="30" s="1"/>
  <c r="AH58" i="30"/>
  <c r="AH208" i="30" s="1"/>
  <c r="AH80" i="30"/>
  <c r="AH188" i="30" s="1"/>
  <c r="AF8" i="34"/>
  <c r="AH82" i="30"/>
  <c r="AH210" i="30" s="1"/>
  <c r="AH81" i="30"/>
  <c r="AH199" i="30" s="1"/>
  <c r="AH68" i="30"/>
  <c r="AH187" i="30" s="1"/>
  <c r="AH8" i="30"/>
  <c r="AH182" i="30" s="1"/>
  <c r="AH58" i="35"/>
  <c r="AX107" i="34"/>
  <c r="AX110" i="34" s="1"/>
  <c r="AX19" i="35"/>
  <c r="L19" i="51" s="1"/>
  <c r="AG20" i="34" l="1"/>
  <c r="AF28" i="34"/>
  <c r="AF32" i="34" s="1"/>
  <c r="AH61" i="30"/>
  <c r="AH131" i="30" s="1"/>
  <c r="AH212" i="30"/>
  <c r="AG17" i="34" s="1"/>
  <c r="AH201" i="30"/>
  <c r="AH34" i="35" s="1"/>
  <c r="AH85" i="30"/>
  <c r="AH133" i="30" s="1"/>
  <c r="AH37" i="30"/>
  <c r="AH129" i="30" s="1"/>
  <c r="AH13" i="30"/>
  <c r="AH127" i="30" s="1"/>
  <c r="AH25" i="30"/>
  <c r="AH128" i="30" s="1"/>
  <c r="AH49" i="30"/>
  <c r="AI40" i="30" s="1"/>
  <c r="AH73" i="30"/>
  <c r="AH132" i="30" s="1"/>
  <c r="AH190" i="30"/>
  <c r="AG15" i="34" s="1"/>
  <c r="AH78" i="35"/>
  <c r="AX111" i="34"/>
  <c r="AH35" i="35"/>
  <c r="AG16" i="34" l="1"/>
  <c r="AG19" i="34" s="1"/>
  <c r="AF34" i="34"/>
  <c r="AG71" i="35"/>
  <c r="AI52" i="30"/>
  <c r="AI53" i="30" s="1"/>
  <c r="AI219" i="30" s="1"/>
  <c r="AI76" i="30"/>
  <c r="AI77" i="30" s="1"/>
  <c r="AI221" i="30" s="1"/>
  <c r="AI4" i="30"/>
  <c r="AI5" i="30" s="1"/>
  <c r="AI215" i="30" s="1"/>
  <c r="AH130" i="30"/>
  <c r="AH135" i="30" s="1"/>
  <c r="AI82" i="30" s="1"/>
  <c r="AI28" i="30"/>
  <c r="AI30" i="30" s="1"/>
  <c r="AI162" i="30" s="1"/>
  <c r="AI16" i="30"/>
  <c r="AI18" i="30" s="1"/>
  <c r="AI161" i="30" s="1"/>
  <c r="AI64" i="30"/>
  <c r="AI66" i="30" s="1"/>
  <c r="AI165" i="30" s="1"/>
  <c r="AH42" i="35"/>
  <c r="AY19" i="35"/>
  <c r="AY107" i="34"/>
  <c r="AY110" i="34" s="1"/>
  <c r="AI42" i="30"/>
  <c r="AI163" i="30" s="1"/>
  <c r="AI41" i="30"/>
  <c r="AI218" i="30" s="1"/>
  <c r="AI78" i="30"/>
  <c r="AI166" i="30" s="1"/>
  <c r="L83" i="51"/>
  <c r="AI54" i="30" l="1"/>
  <c r="AI164" i="30" s="1"/>
  <c r="AF35" i="34"/>
  <c r="AG31" i="34"/>
  <c r="AG6" i="35"/>
  <c r="AI29" i="30"/>
  <c r="AI217" i="30" s="1"/>
  <c r="AI65" i="30"/>
  <c r="AI220" i="30" s="1"/>
  <c r="AI6" i="30"/>
  <c r="AI160" i="30" s="1"/>
  <c r="AI17" i="30"/>
  <c r="AI216" i="30" s="1"/>
  <c r="AI45" i="30"/>
  <c r="AI196" i="30" s="1"/>
  <c r="AI57" i="30"/>
  <c r="AI197" i="30" s="1"/>
  <c r="AI44" i="30"/>
  <c r="AI185" i="30" s="1"/>
  <c r="AI32" i="30"/>
  <c r="AI184" i="30" s="1"/>
  <c r="AI80" i="30"/>
  <c r="AI188" i="30" s="1"/>
  <c r="AI81" i="30"/>
  <c r="AI199" i="30" s="1"/>
  <c r="AI34" i="30"/>
  <c r="AI206" i="30" s="1"/>
  <c r="AI56" i="30"/>
  <c r="AI186" i="30" s="1"/>
  <c r="AI210" i="30"/>
  <c r="AG8" i="34"/>
  <c r="AH5" i="35"/>
  <c r="AH10" i="34"/>
  <c r="AG22" i="34"/>
  <c r="AG27" i="34" s="1"/>
  <c r="AG26" i="34"/>
  <c r="AI22" i="30"/>
  <c r="AI205" i="30" s="1"/>
  <c r="AI21" i="30"/>
  <c r="AI194" i="30" s="1"/>
  <c r="AI20" i="30"/>
  <c r="AI69" i="30"/>
  <c r="AI198" i="30" s="1"/>
  <c r="AI68" i="30"/>
  <c r="AI10" i="30"/>
  <c r="AI204" i="30" s="1"/>
  <c r="AI8" i="30"/>
  <c r="AI9" i="30"/>
  <c r="AI193" i="30" s="1"/>
  <c r="AI70" i="30"/>
  <c r="AI209" i="30" s="1"/>
  <c r="AI46" i="30"/>
  <c r="AI207" i="30" s="1"/>
  <c r="AI58" i="30"/>
  <c r="AI208" i="30" s="1"/>
  <c r="AI33" i="30"/>
  <c r="AI195" i="30" s="1"/>
  <c r="AI168" i="30" l="1"/>
  <c r="AH18" i="34" s="1"/>
  <c r="AI29" i="35" s="1"/>
  <c r="AI223" i="30"/>
  <c r="AH11" i="34" s="1"/>
  <c r="AI58" i="35" s="1"/>
  <c r="AI78" i="35" s="1"/>
  <c r="AG28" i="34"/>
  <c r="AG32" i="34" s="1"/>
  <c r="AH71" i="35" s="1"/>
  <c r="AI61" i="30"/>
  <c r="AJ52" i="30" s="1"/>
  <c r="AI85" i="30"/>
  <c r="AJ76" i="30" s="1"/>
  <c r="AI37" i="30"/>
  <c r="AI129" i="30" s="1"/>
  <c r="AI49" i="30"/>
  <c r="AI130" i="30" s="1"/>
  <c r="AI187" i="30"/>
  <c r="AI73" i="30"/>
  <c r="AI201" i="30"/>
  <c r="AI183" i="30"/>
  <c r="AI25" i="30"/>
  <c r="AI182" i="30"/>
  <c r="AI13" i="30"/>
  <c r="AI212" i="30"/>
  <c r="AY111" i="34"/>
  <c r="AG34" i="34" l="1"/>
  <c r="AH6" i="35" s="1"/>
  <c r="AH20" i="34"/>
  <c r="AI190" i="30"/>
  <c r="AH15" i="34" s="1"/>
  <c r="AI131" i="30"/>
  <c r="AI133" i="30"/>
  <c r="AJ40" i="30"/>
  <c r="AJ42" i="30" s="1"/>
  <c r="AJ163" i="30" s="1"/>
  <c r="AJ28" i="30"/>
  <c r="AJ30" i="30" s="1"/>
  <c r="AJ162" i="30" s="1"/>
  <c r="AJ53" i="30"/>
  <c r="AJ219" i="30" s="1"/>
  <c r="AJ54" i="30"/>
  <c r="AJ164" i="30" s="1"/>
  <c r="AJ77" i="30"/>
  <c r="AJ221" i="30" s="1"/>
  <c r="AJ78" i="30"/>
  <c r="AJ166" i="30" s="1"/>
  <c r="AI128" i="30"/>
  <c r="AJ16" i="30"/>
  <c r="AI34" i="35"/>
  <c r="AH16" i="34"/>
  <c r="AZ19" i="35"/>
  <c r="AZ107" i="34"/>
  <c r="AZ110" i="34" s="1"/>
  <c r="AI132" i="30"/>
  <c r="AJ64" i="30"/>
  <c r="AI127" i="30"/>
  <c r="AJ4" i="30"/>
  <c r="AH17" i="34"/>
  <c r="AI35" i="35"/>
  <c r="AH31" i="34" l="1"/>
  <c r="AG35" i="34"/>
  <c r="AI42" i="35"/>
  <c r="AJ5" i="30"/>
  <c r="AJ215" i="30" s="1"/>
  <c r="AJ6" i="30"/>
  <c r="AJ160" i="30" s="1"/>
  <c r="AJ41" i="30"/>
  <c r="AJ218" i="30" s="1"/>
  <c r="AJ29" i="30"/>
  <c r="AJ217" i="30" s="1"/>
  <c r="AZ111" i="34"/>
  <c r="AJ17" i="30"/>
  <c r="AJ216" i="30" s="1"/>
  <c r="AJ18" i="30"/>
  <c r="AJ161" i="30" s="1"/>
  <c r="AH19" i="34"/>
  <c r="AI135" i="30"/>
  <c r="AJ69" i="30" s="1"/>
  <c r="AJ198" i="30" s="1"/>
  <c r="AJ65" i="30"/>
  <c r="AJ220" i="30" s="1"/>
  <c r="AJ66" i="30"/>
  <c r="AJ165" i="30" s="1"/>
  <c r="AJ22" i="30" l="1"/>
  <c r="AJ205" i="30" s="1"/>
  <c r="AJ21" i="30"/>
  <c r="AJ194" i="30" s="1"/>
  <c r="AJ8" i="30"/>
  <c r="AJ182" i="30" s="1"/>
  <c r="AJ168" i="30"/>
  <c r="AI18" i="34" s="1"/>
  <c r="AJ29" i="35" s="1"/>
  <c r="AJ9" i="30"/>
  <c r="AJ193" i="30" s="1"/>
  <c r="AJ10" i="30"/>
  <c r="AJ204" i="30" s="1"/>
  <c r="AJ20" i="30"/>
  <c r="AJ183" i="30" s="1"/>
  <c r="AJ68" i="30"/>
  <c r="AJ187" i="30" s="1"/>
  <c r="AH26" i="34"/>
  <c r="AH22" i="34"/>
  <c r="AH27" i="34" s="1"/>
  <c r="AI5" i="35"/>
  <c r="AH8" i="34"/>
  <c r="AI10" i="34"/>
  <c r="BA19" i="35"/>
  <c r="BA107" i="34"/>
  <c r="BA110" i="34" s="1"/>
  <c r="AJ81" i="30"/>
  <c r="AJ199" i="30" s="1"/>
  <c r="AJ44" i="30"/>
  <c r="AJ80" i="30"/>
  <c r="AJ58" i="30"/>
  <c r="AJ208" i="30" s="1"/>
  <c r="AJ57" i="30"/>
  <c r="AJ197" i="30" s="1"/>
  <c r="AJ33" i="30"/>
  <c r="AJ195" i="30" s="1"/>
  <c r="AJ56" i="30"/>
  <c r="AJ34" i="30"/>
  <c r="AJ206" i="30" s="1"/>
  <c r="AJ46" i="30"/>
  <c r="AJ207" i="30" s="1"/>
  <c r="AJ32" i="30"/>
  <c r="AJ82" i="30"/>
  <c r="AJ210" i="30" s="1"/>
  <c r="AJ45" i="30"/>
  <c r="AJ196" i="30" s="1"/>
  <c r="AJ223" i="30"/>
  <c r="AI11" i="34" s="1"/>
  <c r="AJ70" i="30"/>
  <c r="AJ209" i="30" s="1"/>
  <c r="AJ13" i="30" l="1"/>
  <c r="AJ127" i="30" s="1"/>
  <c r="AJ25" i="30"/>
  <c r="AJ128" i="30" s="1"/>
  <c r="AJ212" i="30"/>
  <c r="AI17" i="34" s="1"/>
  <c r="AJ201" i="30"/>
  <c r="AI16" i="34" s="1"/>
  <c r="AH28" i="34"/>
  <c r="AH32" i="34" s="1"/>
  <c r="AI71" i="35" s="1"/>
  <c r="BA111" i="34"/>
  <c r="AJ184" i="30"/>
  <c r="AJ37" i="30"/>
  <c r="AJ185" i="30"/>
  <c r="AJ49" i="30"/>
  <c r="AJ73" i="30"/>
  <c r="AJ188" i="30"/>
  <c r="AJ85" i="30"/>
  <c r="AJ186" i="30"/>
  <c r="AJ61" i="30"/>
  <c r="AJ58" i="35"/>
  <c r="AI20" i="34"/>
  <c r="AH34" i="34" l="1"/>
  <c r="AH35" i="34" s="1"/>
  <c r="AJ35" i="35"/>
  <c r="AK4" i="30"/>
  <c r="AK5" i="30" s="1"/>
  <c r="AK215" i="30" s="1"/>
  <c r="AK16" i="30"/>
  <c r="AK17" i="30" s="1"/>
  <c r="AK216" i="30" s="1"/>
  <c r="AJ34" i="35"/>
  <c r="AJ190" i="30"/>
  <c r="AI15" i="34" s="1"/>
  <c r="AI19" i="34" s="1"/>
  <c r="AJ129" i="30"/>
  <c r="AK28" i="30"/>
  <c r="AJ130" i="30"/>
  <c r="AK40" i="30"/>
  <c r="BB19" i="35"/>
  <c r="BB107" i="34"/>
  <c r="BB110" i="34" s="1"/>
  <c r="AJ133" i="30"/>
  <c r="AK76" i="30"/>
  <c r="AJ78" i="35"/>
  <c r="AJ131" i="30"/>
  <c r="AK52" i="30"/>
  <c r="AJ132" i="30"/>
  <c r="AK64" i="30"/>
  <c r="AI6" i="35" l="1"/>
  <c r="AI31" i="34"/>
  <c r="AK18" i="30"/>
  <c r="AK161" i="30" s="1"/>
  <c r="AK6" i="30"/>
  <c r="AK160" i="30" s="1"/>
  <c r="AJ42" i="35"/>
  <c r="AK53" i="30"/>
  <c r="AK219" i="30" s="1"/>
  <c r="AK54" i="30"/>
  <c r="AK164" i="30" s="1"/>
  <c r="AK78" i="30"/>
  <c r="AK166" i="30" s="1"/>
  <c r="AK77" i="30"/>
  <c r="AK221" i="30" s="1"/>
  <c r="AK42" i="30"/>
  <c r="AK163" i="30" s="1"/>
  <c r="AK41" i="30"/>
  <c r="AK218" i="30" s="1"/>
  <c r="AK30" i="30"/>
  <c r="AK162" i="30" s="1"/>
  <c r="AK29" i="30"/>
  <c r="AK217" i="30" s="1"/>
  <c r="AK65" i="30"/>
  <c r="AK220" i="30" s="1"/>
  <c r="AK66" i="30"/>
  <c r="AK165" i="30" s="1"/>
  <c r="AJ135" i="30"/>
  <c r="AK46" i="30" s="1"/>
  <c r="AK207" i="30" s="1"/>
  <c r="AI22" i="34"/>
  <c r="AI27" i="34" s="1"/>
  <c r="AI26" i="34"/>
  <c r="AJ5" i="35"/>
  <c r="AJ10" i="34"/>
  <c r="AI28" i="34" l="1"/>
  <c r="AI32" i="34" s="1"/>
  <c r="AJ71" i="35" s="1"/>
  <c r="AK168" i="30"/>
  <c r="AJ18" i="34" s="1"/>
  <c r="AK29" i="35" s="1"/>
  <c r="AK82" i="30"/>
  <c r="AK210" i="30" s="1"/>
  <c r="AK44" i="30"/>
  <c r="AK185" i="30" s="1"/>
  <c r="AK223" i="30"/>
  <c r="AJ11" i="34" s="1"/>
  <c r="AJ20" i="34" s="1"/>
  <c r="AK80" i="30"/>
  <c r="AK34" i="30"/>
  <c r="AK206" i="30" s="1"/>
  <c r="AK81" i="30"/>
  <c r="AK199" i="30" s="1"/>
  <c r="AK9" i="30"/>
  <c r="AK193" i="30" s="1"/>
  <c r="AK8" i="30"/>
  <c r="AK21" i="30"/>
  <c r="AK194" i="30" s="1"/>
  <c r="AK22" i="30"/>
  <c r="AK205" i="30" s="1"/>
  <c r="AK10" i="30"/>
  <c r="AK204" i="30" s="1"/>
  <c r="AK20" i="30"/>
  <c r="AK68" i="30"/>
  <c r="AK187" i="30" s="1"/>
  <c r="AK45" i="30"/>
  <c r="AK196" i="30" s="1"/>
  <c r="AK56" i="30"/>
  <c r="AK186" i="30" s="1"/>
  <c r="AK69" i="30"/>
  <c r="AK198" i="30" s="1"/>
  <c r="AK58" i="30"/>
  <c r="AK208" i="30" s="1"/>
  <c r="AK70" i="30"/>
  <c r="AK209" i="30" s="1"/>
  <c r="AK57" i="30"/>
  <c r="AK197" i="30" s="1"/>
  <c r="AK32" i="30"/>
  <c r="AI8" i="34"/>
  <c r="BB111" i="34"/>
  <c r="AK33" i="30"/>
  <c r="AK195" i="30" s="1"/>
  <c r="AI34" i="34" l="1"/>
  <c r="AI35" i="34" s="1"/>
  <c r="AK58" i="35"/>
  <c r="AK49" i="30"/>
  <c r="AL40" i="30" s="1"/>
  <c r="AK212" i="30"/>
  <c r="AK35" i="35" s="1"/>
  <c r="AK183" i="30"/>
  <c r="AK25" i="30"/>
  <c r="AK188" i="30"/>
  <c r="AK85" i="30"/>
  <c r="AK182" i="30"/>
  <c r="AK13" i="30"/>
  <c r="AK73" i="30"/>
  <c r="AK184" i="30"/>
  <c r="AK37" i="30"/>
  <c r="AK61" i="30"/>
  <c r="AK201" i="30"/>
  <c r="BC19" i="35"/>
  <c r="BC107" i="34"/>
  <c r="BC110" i="34" s="1"/>
  <c r="AJ31" i="34" l="1"/>
  <c r="AJ6" i="35"/>
  <c r="AJ17" i="34"/>
  <c r="AK78" i="35"/>
  <c r="AK130" i="30"/>
  <c r="AK132" i="30"/>
  <c r="AL64" i="30"/>
  <c r="AK190" i="30"/>
  <c r="AK128" i="30"/>
  <c r="AL16" i="30"/>
  <c r="AK127" i="30"/>
  <c r="AL4" i="30"/>
  <c r="AL5" i="30" s="1"/>
  <c r="AL42" i="30"/>
  <c r="AL163" i="30" s="1"/>
  <c r="AL41" i="30"/>
  <c r="AL218" i="30" s="1"/>
  <c r="AJ16" i="34"/>
  <c r="AK34" i="35"/>
  <c r="BC111" i="34"/>
  <c r="AK131" i="30"/>
  <c r="AL52" i="30"/>
  <c r="AK133" i="30"/>
  <c r="AL76" i="30"/>
  <c r="AL28" i="30"/>
  <c r="AK129" i="30"/>
  <c r="AK135" i="30" l="1"/>
  <c r="AL8" i="30" s="1"/>
  <c r="AL182" i="30" s="1"/>
  <c r="AL17" i="30"/>
  <c r="AL216" i="30" s="1"/>
  <c r="AL18" i="30"/>
  <c r="AL161" i="30" s="1"/>
  <c r="AJ15" i="34"/>
  <c r="AJ19" i="34" s="1"/>
  <c r="AK42" i="35"/>
  <c r="BD19" i="35"/>
  <c r="BD107" i="34"/>
  <c r="BD110" i="34" s="1"/>
  <c r="AL66" i="30"/>
  <c r="AL165" i="30" s="1"/>
  <c r="AL65" i="30"/>
  <c r="AL220" i="30" s="1"/>
  <c r="AL53" i="30"/>
  <c r="AL219" i="30" s="1"/>
  <c r="AL54" i="30"/>
  <c r="AL164" i="30" s="1"/>
  <c r="AL30" i="30"/>
  <c r="AL162" i="30" s="1"/>
  <c r="AL29" i="30"/>
  <c r="AL217" i="30" s="1"/>
  <c r="AL77" i="30"/>
  <c r="AL221" i="30" s="1"/>
  <c r="AL78" i="30"/>
  <c r="AL166" i="30" s="1"/>
  <c r="AL6" i="30"/>
  <c r="AL160" i="30" s="1"/>
  <c r="AL215" i="30"/>
  <c r="AL70" i="30" l="1"/>
  <c r="AL209" i="30" s="1"/>
  <c r="AL33" i="30"/>
  <c r="AL195" i="30" s="1"/>
  <c r="AL69" i="30"/>
  <c r="AL198" i="30" s="1"/>
  <c r="AL32" i="30"/>
  <c r="AL184" i="30" s="1"/>
  <c r="AL34" i="30"/>
  <c r="AL206" i="30" s="1"/>
  <c r="AL56" i="30"/>
  <c r="AL186" i="30" s="1"/>
  <c r="AL20" i="30"/>
  <c r="AL183" i="30" s="1"/>
  <c r="AL68" i="30"/>
  <c r="AL187" i="30" s="1"/>
  <c r="AL57" i="30"/>
  <c r="AL197" i="30" s="1"/>
  <c r="AL22" i="30"/>
  <c r="AL205" i="30" s="1"/>
  <c r="AL58" i="30"/>
  <c r="AL208" i="30" s="1"/>
  <c r="AL21" i="30"/>
  <c r="AL194" i="30" s="1"/>
  <c r="AL80" i="30"/>
  <c r="AL188" i="30" s="1"/>
  <c r="AL81" i="30"/>
  <c r="AL199" i="30" s="1"/>
  <c r="AL82" i="30"/>
  <c r="AL210" i="30" s="1"/>
  <c r="BD111" i="34"/>
  <c r="AJ26" i="34"/>
  <c r="AJ22" i="34"/>
  <c r="AJ27" i="34" s="1"/>
  <c r="AK5" i="35"/>
  <c r="AJ8" i="34"/>
  <c r="AK10" i="34"/>
  <c r="AL46" i="30"/>
  <c r="AL207" i="30" s="1"/>
  <c r="AL45" i="30"/>
  <c r="AL196" i="30" s="1"/>
  <c r="AL44" i="30"/>
  <c r="AL168" i="30"/>
  <c r="AK18" i="34" s="1"/>
  <c r="AL29" i="35" s="1"/>
  <c r="K29" i="51" s="1"/>
  <c r="AL10" i="30"/>
  <c r="AL204" i="30" s="1"/>
  <c r="AL223" i="30"/>
  <c r="AK11" i="34" s="1"/>
  <c r="AL9" i="30"/>
  <c r="AL37" i="30" l="1"/>
  <c r="AM28" i="30" s="1"/>
  <c r="AM29" i="30" s="1"/>
  <c r="AM217" i="30" s="1"/>
  <c r="AL25" i="30"/>
  <c r="AL128" i="30" s="1"/>
  <c r="AL61" i="30"/>
  <c r="AL131" i="30" s="1"/>
  <c r="AL73" i="30"/>
  <c r="AM64" i="30" s="1"/>
  <c r="AL85" i="30"/>
  <c r="AL133" i="30" s="1"/>
  <c r="AL58" i="35"/>
  <c r="K57" i="51" s="1"/>
  <c r="AK20" i="34"/>
  <c r="BE19" i="35"/>
  <c r="BE107" i="34"/>
  <c r="BE110" i="34" s="1"/>
  <c r="AJ28" i="34"/>
  <c r="AJ32" i="34" s="1"/>
  <c r="AK71" i="35" s="1"/>
  <c r="AL185" i="30"/>
  <c r="AL190" i="30" s="1"/>
  <c r="AL49" i="30"/>
  <c r="AL193" i="30"/>
  <c r="AL201" i="30" s="1"/>
  <c r="AL13" i="30"/>
  <c r="AL212" i="30"/>
  <c r="AJ34" i="34" l="1"/>
  <c r="AL129" i="30"/>
  <c r="AM30" i="30"/>
  <c r="AM162" i="30" s="1"/>
  <c r="AL132" i="30"/>
  <c r="AM16" i="30"/>
  <c r="AM18" i="30" s="1"/>
  <c r="AM161" i="30" s="1"/>
  <c r="AM52" i="30"/>
  <c r="AM53" i="30" s="1"/>
  <c r="AM219" i="30" s="1"/>
  <c r="AM76" i="30"/>
  <c r="AM78" i="30" s="1"/>
  <c r="AM166" i="30" s="1"/>
  <c r="AL130" i="30"/>
  <c r="AM40" i="30"/>
  <c r="AM66" i="30"/>
  <c r="AM165" i="30" s="1"/>
  <c r="AM65" i="30"/>
  <c r="AM220" i="30" s="1"/>
  <c r="BE111" i="34"/>
  <c r="AJ35" i="34"/>
  <c r="AK6" i="35"/>
  <c r="AK31" i="34"/>
  <c r="AK15" i="34"/>
  <c r="AL42" i="35"/>
  <c r="K42" i="51" s="1"/>
  <c r="AL78" i="35"/>
  <c r="AK17" i="34"/>
  <c r="AL35" i="35"/>
  <c r="K35" i="51" s="1"/>
  <c r="AK16" i="34"/>
  <c r="AL34" i="35"/>
  <c r="K34" i="51" s="1"/>
  <c r="AL127" i="30"/>
  <c r="AM4" i="30"/>
  <c r="AM5" i="30" s="1"/>
  <c r="AM77" i="30" l="1"/>
  <c r="AM221" i="30" s="1"/>
  <c r="AM17" i="30"/>
  <c r="AM216" i="30" s="1"/>
  <c r="AM54" i="30"/>
  <c r="AM164" i="30" s="1"/>
  <c r="BF19" i="35"/>
  <c r="BF107" i="34"/>
  <c r="BF110" i="34" s="1"/>
  <c r="AM41" i="30"/>
  <c r="AM218" i="30" s="1"/>
  <c r="AM42" i="30"/>
  <c r="AM163" i="30" s="1"/>
  <c r="AM6" i="30"/>
  <c r="AM160" i="30" s="1"/>
  <c r="AM215" i="30"/>
  <c r="AL135" i="30"/>
  <c r="AM46" i="30" s="1"/>
  <c r="AM207" i="30" s="1"/>
  <c r="AK19" i="34"/>
  <c r="AM223" i="30" l="1"/>
  <c r="AL11" i="34" s="1"/>
  <c r="AM58" i="35" s="1"/>
  <c r="AM8" i="30"/>
  <c r="AM182" i="30" s="1"/>
  <c r="AM168" i="30"/>
  <c r="AL18" i="34" s="1"/>
  <c r="AM29" i="35" s="1"/>
  <c r="AM9" i="30"/>
  <c r="AM193" i="30" s="1"/>
  <c r="AM10" i="30"/>
  <c r="AM204" i="30" s="1"/>
  <c r="AM44" i="30"/>
  <c r="AM185" i="30" s="1"/>
  <c r="BF111" i="34"/>
  <c r="AK26" i="34"/>
  <c r="AK22" i="34"/>
  <c r="AK27" i="34" s="1"/>
  <c r="AL5" i="35"/>
  <c r="K5" i="51" s="1"/>
  <c r="K89" i="51" s="1"/>
  <c r="AL10" i="34"/>
  <c r="AK8" i="34"/>
  <c r="AM32" i="30"/>
  <c r="AM34" i="30"/>
  <c r="AM206" i="30" s="1"/>
  <c r="AM33" i="30"/>
  <c r="AM195" i="30" s="1"/>
  <c r="AM20" i="30"/>
  <c r="AM57" i="30"/>
  <c r="AM197" i="30" s="1"/>
  <c r="AM81" i="30"/>
  <c r="AM199" i="30" s="1"/>
  <c r="AM70" i="30"/>
  <c r="AM209" i="30" s="1"/>
  <c r="AM58" i="30"/>
  <c r="AM208" i="30" s="1"/>
  <c r="AM82" i="30"/>
  <c r="AM210" i="30" s="1"/>
  <c r="AM69" i="30"/>
  <c r="AM198" i="30" s="1"/>
  <c r="AM22" i="30"/>
  <c r="AM205" i="30" s="1"/>
  <c r="AM68" i="30"/>
  <c r="AM56" i="30"/>
  <c r="AM21" i="30"/>
  <c r="AM194" i="30" s="1"/>
  <c r="AM80" i="30"/>
  <c r="AM45" i="30"/>
  <c r="AM196" i="30" s="1"/>
  <c r="AL20" i="34" l="1"/>
  <c r="AM13" i="30"/>
  <c r="AM127" i="30" s="1"/>
  <c r="AM201" i="30"/>
  <c r="AM34" i="35" s="1"/>
  <c r="AM212" i="30"/>
  <c r="AM35" i="35" s="1"/>
  <c r="AM49" i="30"/>
  <c r="AM78" i="35"/>
  <c r="AM188" i="30"/>
  <c r="AM85" i="30"/>
  <c r="K85" i="51"/>
  <c r="K26" i="51"/>
  <c r="BG19" i="35"/>
  <c r="BG107" i="34"/>
  <c r="BG110" i="34" s="1"/>
  <c r="AM186" i="30"/>
  <c r="AM61" i="30"/>
  <c r="AM183" i="30"/>
  <c r="AM25" i="30"/>
  <c r="AM187" i="30"/>
  <c r="AM73" i="30"/>
  <c r="AM184" i="30"/>
  <c r="AM37" i="30"/>
  <c r="AK28" i="34"/>
  <c r="AK32" i="34" s="1"/>
  <c r="AK34" i="34" s="1"/>
  <c r="AL71" i="35" l="1"/>
  <c r="K70" i="51" s="1"/>
  <c r="AN4" i="30"/>
  <c r="AN5" i="30" s="1"/>
  <c r="AN215" i="30" s="1"/>
  <c r="AL16" i="34"/>
  <c r="AL17" i="34"/>
  <c r="AM132" i="30"/>
  <c r="AN64" i="30"/>
  <c r="AM130" i="30"/>
  <c r="AN40" i="30"/>
  <c r="AL31" i="34"/>
  <c r="AL6" i="35"/>
  <c r="K6" i="51" s="1"/>
  <c r="AK35" i="34"/>
  <c r="AM128" i="30"/>
  <c r="AN16" i="30"/>
  <c r="AM131" i="30"/>
  <c r="AN52" i="30"/>
  <c r="AM190" i="30"/>
  <c r="AM129" i="30"/>
  <c r="AN28" i="30"/>
  <c r="BG111" i="34"/>
  <c r="AM133" i="30"/>
  <c r="AN76" i="30"/>
  <c r="AN6" i="30" l="1"/>
  <c r="AN160" i="30" s="1"/>
  <c r="AM135" i="30"/>
  <c r="AN81" i="30" s="1"/>
  <c r="AN199" i="30" s="1"/>
  <c r="K78" i="51"/>
  <c r="AL15" i="34"/>
  <c r="AL19" i="34" s="1"/>
  <c r="AM42" i="35"/>
  <c r="AN78" i="30"/>
  <c r="AN166" i="30" s="1"/>
  <c r="AN77" i="30"/>
  <c r="AN221" i="30" s="1"/>
  <c r="AN65" i="30"/>
  <c r="AN220" i="30" s="1"/>
  <c r="AN66" i="30"/>
  <c r="AN165" i="30" s="1"/>
  <c r="BH19" i="35"/>
  <c r="BH107" i="34"/>
  <c r="BH110" i="34" s="1"/>
  <c r="AN41" i="30"/>
  <c r="AN218" i="30" s="1"/>
  <c r="AN42" i="30"/>
  <c r="AN163" i="30" s="1"/>
  <c r="AN53" i="30"/>
  <c r="AN219" i="30" s="1"/>
  <c r="AN54" i="30"/>
  <c r="AN164" i="30" s="1"/>
  <c r="AN29" i="30"/>
  <c r="AN217" i="30" s="1"/>
  <c r="AN30" i="30"/>
  <c r="AN162" i="30" s="1"/>
  <c r="AN17" i="30"/>
  <c r="AN216" i="30" s="1"/>
  <c r="AN18" i="30"/>
  <c r="AN161" i="30" s="1"/>
  <c r="AN32" i="30" l="1"/>
  <c r="AN184" i="30" s="1"/>
  <c r="AN44" i="30"/>
  <c r="AN185" i="30" s="1"/>
  <c r="AN34" i="30"/>
  <c r="AN206" i="30" s="1"/>
  <c r="AN46" i="30"/>
  <c r="AN207" i="30" s="1"/>
  <c r="AN80" i="30"/>
  <c r="AN188" i="30" s="1"/>
  <c r="AN33" i="30"/>
  <c r="AN195" i="30" s="1"/>
  <c r="AN57" i="30"/>
  <c r="AN197" i="30" s="1"/>
  <c r="AN56" i="30"/>
  <c r="AN186" i="30" s="1"/>
  <c r="AN58" i="30"/>
  <c r="AN208" i="30" s="1"/>
  <c r="AN82" i="30"/>
  <c r="AN210" i="30" s="1"/>
  <c r="AN45" i="30"/>
  <c r="AN196" i="30" s="1"/>
  <c r="AN223" i="30"/>
  <c r="AM11" i="34" s="1"/>
  <c r="AN58" i="35" s="1"/>
  <c r="AN168" i="30"/>
  <c r="AM18" i="34" s="1"/>
  <c r="AN29" i="35" s="1"/>
  <c r="AL22" i="34"/>
  <c r="AL27" i="34" s="1"/>
  <c r="AL8" i="34"/>
  <c r="AM5" i="35"/>
  <c r="AL26" i="34"/>
  <c r="AM10" i="34"/>
  <c r="AN9" i="30"/>
  <c r="AN193" i="30" s="1"/>
  <c r="AN8" i="30"/>
  <c r="AN10" i="30"/>
  <c r="AN204" i="30" s="1"/>
  <c r="AN68" i="30"/>
  <c r="AN187" i="30" s="1"/>
  <c r="AN20" i="30"/>
  <c r="AN69" i="30"/>
  <c r="AN198" i="30" s="1"/>
  <c r="AN22" i="30"/>
  <c r="AN205" i="30" s="1"/>
  <c r="AN70" i="30"/>
  <c r="AN209" i="30" s="1"/>
  <c r="AN21" i="30"/>
  <c r="AN194" i="30" s="1"/>
  <c r="AN49" i="30" l="1"/>
  <c r="AN130" i="30" s="1"/>
  <c r="AN37" i="30"/>
  <c r="AN129" i="30" s="1"/>
  <c r="AN61" i="30"/>
  <c r="AO52" i="30" s="1"/>
  <c r="AN85" i="30"/>
  <c r="AO76" i="30" s="1"/>
  <c r="AL28" i="34"/>
  <c r="AL32" i="34" s="1"/>
  <c r="AL34" i="34" s="1"/>
  <c r="AN73" i="30"/>
  <c r="AM20" i="34"/>
  <c r="AN183" i="30"/>
  <c r="AN25" i="30"/>
  <c r="AN212" i="30"/>
  <c r="AN78" i="35"/>
  <c r="AN182" i="30"/>
  <c r="AN13" i="30"/>
  <c r="BH111" i="34"/>
  <c r="AN201" i="30"/>
  <c r="AM71" i="35" l="1"/>
  <c r="AN131" i="30"/>
  <c r="AO40" i="30"/>
  <c r="AO42" i="30" s="1"/>
  <c r="AO163" i="30" s="1"/>
  <c r="AO28" i="30"/>
  <c r="AO29" i="30" s="1"/>
  <c r="AO217" i="30" s="1"/>
  <c r="AN133" i="30"/>
  <c r="AN190" i="30"/>
  <c r="AM15" i="34" s="1"/>
  <c r="AM17" i="34"/>
  <c r="AN35" i="35"/>
  <c r="AO53" i="30"/>
  <c r="AO219" i="30" s="1"/>
  <c r="AO54" i="30"/>
  <c r="AO164" i="30" s="1"/>
  <c r="AM6" i="35"/>
  <c r="AL35" i="34"/>
  <c r="AM31" i="34"/>
  <c r="AN128" i="30"/>
  <c r="AO16" i="30"/>
  <c r="BI19" i="35"/>
  <c r="BI107" i="34"/>
  <c r="BI110" i="34" s="1"/>
  <c r="AN132" i="30"/>
  <c r="AO64" i="30"/>
  <c r="AN34" i="35"/>
  <c r="AM16" i="34"/>
  <c r="AN127" i="30"/>
  <c r="AO4" i="30"/>
  <c r="AO5" i="30" s="1"/>
  <c r="AO78" i="30"/>
  <c r="AO166" i="30" s="1"/>
  <c r="AO77" i="30"/>
  <c r="AO221" i="30" s="1"/>
  <c r="AO30" i="30" l="1"/>
  <c r="AO162" i="30" s="1"/>
  <c r="AO41" i="30"/>
  <c r="AO218" i="30" s="1"/>
  <c r="AN42" i="35"/>
  <c r="AO18" i="30"/>
  <c r="AO161" i="30" s="1"/>
  <c r="AO17" i="30"/>
  <c r="AO216" i="30" s="1"/>
  <c r="AO6" i="30"/>
  <c r="AO160" i="30" s="1"/>
  <c r="AO215" i="30"/>
  <c r="AN135" i="30"/>
  <c r="AO68" i="30" s="1"/>
  <c r="AO187" i="30" s="1"/>
  <c r="BI111" i="34"/>
  <c r="BJ19" i="35" s="1"/>
  <c r="M19" i="51" s="1"/>
  <c r="AO65" i="30"/>
  <c r="AO220" i="30" s="1"/>
  <c r="AO66" i="30"/>
  <c r="AO165" i="30" s="1"/>
  <c r="AM19" i="34"/>
  <c r="AO8" i="30" l="1"/>
  <c r="AO182" i="30" s="1"/>
  <c r="AO168" i="30"/>
  <c r="AN18" i="34" s="1"/>
  <c r="AO29" i="35" s="1"/>
  <c r="AO22" i="30"/>
  <c r="AO205" i="30" s="1"/>
  <c r="AO223" i="30"/>
  <c r="AN11" i="34" s="1"/>
  <c r="AO46" i="30"/>
  <c r="AO207" i="30" s="1"/>
  <c r="AO57" i="30"/>
  <c r="AO197" i="30" s="1"/>
  <c r="AO45" i="30"/>
  <c r="AO196" i="30" s="1"/>
  <c r="AO58" i="30"/>
  <c r="AO208" i="30" s="1"/>
  <c r="AO82" i="30"/>
  <c r="AO210" i="30" s="1"/>
  <c r="AO44" i="30"/>
  <c r="AO56" i="30"/>
  <c r="AO81" i="30"/>
  <c r="AO199" i="30" s="1"/>
  <c r="AO80" i="30"/>
  <c r="AO33" i="30"/>
  <c r="AO195" i="30" s="1"/>
  <c r="AO34" i="30"/>
  <c r="AO206" i="30" s="1"/>
  <c r="AO32" i="30"/>
  <c r="AO70" i="30"/>
  <c r="AO209" i="30" s="1"/>
  <c r="AO9" i="30"/>
  <c r="AO193" i="30" s="1"/>
  <c r="AM22" i="34"/>
  <c r="AM27" i="34" s="1"/>
  <c r="AM26" i="34"/>
  <c r="AM8" i="34"/>
  <c r="AN5" i="35"/>
  <c r="AN10" i="34"/>
  <c r="AO20" i="30"/>
  <c r="AO69" i="30"/>
  <c r="AO198" i="30" s="1"/>
  <c r="AO10" i="30"/>
  <c r="AO204" i="30" s="1"/>
  <c r="AO21" i="30"/>
  <c r="AO194" i="30" s="1"/>
  <c r="AO212" i="30" l="1"/>
  <c r="AN17" i="34" s="1"/>
  <c r="AO201" i="30"/>
  <c r="AM28" i="34"/>
  <c r="AM32" i="34" s="1"/>
  <c r="AN71" i="35" s="1"/>
  <c r="AO183" i="30"/>
  <c r="AO25" i="30"/>
  <c r="AO186" i="30"/>
  <c r="AO61" i="30"/>
  <c r="AO188" i="30"/>
  <c r="AO85" i="30"/>
  <c r="AO185" i="30"/>
  <c r="AO49" i="30"/>
  <c r="M83" i="51"/>
  <c r="AO73" i="30"/>
  <c r="AO184" i="30"/>
  <c r="AO37" i="30"/>
  <c r="AO13" i="30"/>
  <c r="AO58" i="35"/>
  <c r="AN20" i="34"/>
  <c r="AM34" i="34" l="1"/>
  <c r="AN6" i="35" s="1"/>
  <c r="AO35" i="35"/>
  <c r="AO129" i="30"/>
  <c r="AP28" i="30"/>
  <c r="AO128" i="30"/>
  <c r="AP16" i="30"/>
  <c r="AO131" i="30"/>
  <c r="AP52" i="30"/>
  <c r="AO190" i="30"/>
  <c r="AO78" i="35"/>
  <c r="AO133" i="30"/>
  <c r="AP76" i="30"/>
  <c r="AO130" i="30"/>
  <c r="AP40" i="30"/>
  <c r="AO132" i="30"/>
  <c r="AP64" i="30"/>
  <c r="AO127" i="30"/>
  <c r="AP4" i="30"/>
  <c r="AO34" i="35"/>
  <c r="AN16" i="34"/>
  <c r="AN31" i="34" l="1"/>
  <c r="AM35" i="34"/>
  <c r="AP5" i="30"/>
  <c r="AP215" i="30" s="1"/>
  <c r="AP6" i="30"/>
  <c r="AP160" i="30" s="1"/>
  <c r="AP41" i="30"/>
  <c r="AP218" i="30" s="1"/>
  <c r="AP42" i="30"/>
  <c r="AP163" i="30" s="1"/>
  <c r="AP29" i="30"/>
  <c r="AP217" i="30" s="1"/>
  <c r="AP30" i="30"/>
  <c r="AP162" i="30" s="1"/>
  <c r="AP53" i="30"/>
  <c r="AP219" i="30" s="1"/>
  <c r="AP54" i="30"/>
  <c r="AP164" i="30" s="1"/>
  <c r="AO135" i="30"/>
  <c r="AP10" i="30" s="1"/>
  <c r="AP204" i="30" s="1"/>
  <c r="AN15" i="34"/>
  <c r="AN19" i="34" s="1"/>
  <c r="AO42" i="35"/>
  <c r="AP78" i="30"/>
  <c r="AP166" i="30" s="1"/>
  <c r="AP77" i="30"/>
  <c r="AP221" i="30" s="1"/>
  <c r="AP65" i="30"/>
  <c r="AP220" i="30" s="1"/>
  <c r="AP66" i="30"/>
  <c r="AP165" i="30" s="1"/>
  <c r="AP18" i="30"/>
  <c r="AP161" i="30" s="1"/>
  <c r="AP17" i="30"/>
  <c r="AP216" i="30" s="1"/>
  <c r="AP56" i="30" l="1"/>
  <c r="AP186" i="30" s="1"/>
  <c r="AP32" i="30"/>
  <c r="AP184" i="30" s="1"/>
  <c r="AP68" i="30"/>
  <c r="AP187" i="30" s="1"/>
  <c r="AP69" i="30"/>
  <c r="AP198" i="30" s="1"/>
  <c r="AP33" i="30"/>
  <c r="AP195" i="30" s="1"/>
  <c r="AP44" i="30"/>
  <c r="AP185" i="30" s="1"/>
  <c r="AP70" i="30"/>
  <c r="AP209" i="30" s="1"/>
  <c r="AP223" i="30"/>
  <c r="AO11" i="34" s="1"/>
  <c r="AP57" i="30"/>
  <c r="AP197" i="30" s="1"/>
  <c r="AP34" i="30"/>
  <c r="AP206" i="30" s="1"/>
  <c r="AP45" i="30"/>
  <c r="AP196" i="30" s="1"/>
  <c r="AP20" i="30"/>
  <c r="AP183" i="30" s="1"/>
  <c r="AP168" i="30"/>
  <c r="AO18" i="34" s="1"/>
  <c r="AP29" i="35" s="1"/>
  <c r="AP58" i="30"/>
  <c r="AP208" i="30" s="1"/>
  <c r="AP46" i="30"/>
  <c r="AP207" i="30" s="1"/>
  <c r="AP21" i="30"/>
  <c r="AP194" i="30" s="1"/>
  <c r="AP81" i="30"/>
  <c r="AP199" i="30" s="1"/>
  <c r="AP8" i="30"/>
  <c r="AP22" i="30"/>
  <c r="AP205" i="30" s="1"/>
  <c r="AP80" i="30"/>
  <c r="AP188" i="30" s="1"/>
  <c r="AN26" i="34"/>
  <c r="AN22" i="34"/>
  <c r="AN27" i="34" s="1"/>
  <c r="AN8" i="34"/>
  <c r="AO5" i="35"/>
  <c r="AO10" i="34"/>
  <c r="AP9" i="30"/>
  <c r="AP193" i="30" s="1"/>
  <c r="AP82" i="30"/>
  <c r="AP210" i="30" s="1"/>
  <c r="AP61" i="30" l="1"/>
  <c r="AP131" i="30" s="1"/>
  <c r="AP212" i="30"/>
  <c r="AO17" i="34" s="1"/>
  <c r="AP201" i="30"/>
  <c r="AP34" i="35" s="1"/>
  <c r="AP73" i="30"/>
  <c r="AP132" i="30" s="1"/>
  <c r="AP85" i="30"/>
  <c r="AP133" i="30" s="1"/>
  <c r="AP25" i="30"/>
  <c r="AP128" i="30" s="1"/>
  <c r="AP182" i="30"/>
  <c r="AP190" i="30" s="1"/>
  <c r="AP13" i="30"/>
  <c r="AP58" i="35"/>
  <c r="AO20" i="34"/>
  <c r="AP37" i="30"/>
  <c r="AP49" i="30"/>
  <c r="AN28" i="34"/>
  <c r="AN32" i="34" s="1"/>
  <c r="AN34" i="34" s="1"/>
  <c r="AO71" i="35" l="1"/>
  <c r="AP35" i="35"/>
  <c r="AQ52" i="30"/>
  <c r="AQ54" i="30" s="1"/>
  <c r="AQ164" i="30" s="1"/>
  <c r="AQ64" i="30"/>
  <c r="AQ65" i="30" s="1"/>
  <c r="AQ220" i="30" s="1"/>
  <c r="AO16" i="34"/>
  <c r="AQ76" i="30"/>
  <c r="AQ77" i="30" s="1"/>
  <c r="AQ221" i="30" s="1"/>
  <c r="AQ16" i="30"/>
  <c r="AQ18" i="30" s="1"/>
  <c r="AQ161" i="30" s="1"/>
  <c r="AO15" i="34"/>
  <c r="AP42" i="35"/>
  <c r="AP78" i="35"/>
  <c r="AQ40" i="30"/>
  <c r="AP130" i="30"/>
  <c r="AO31" i="34"/>
  <c r="AN35" i="34"/>
  <c r="AO6" i="35"/>
  <c r="AP129" i="30"/>
  <c r="AQ28" i="30"/>
  <c r="AP127" i="30"/>
  <c r="AQ4" i="30"/>
  <c r="AQ5" i="30" s="1"/>
  <c r="AQ53" i="30" l="1"/>
  <c r="AQ219" i="30" s="1"/>
  <c r="AO19" i="34"/>
  <c r="AQ66" i="30"/>
  <c r="AQ165" i="30" s="1"/>
  <c r="AQ17" i="30"/>
  <c r="AQ216" i="30" s="1"/>
  <c r="AQ78" i="30"/>
  <c r="AQ166" i="30" s="1"/>
  <c r="AP135" i="30"/>
  <c r="AQ33" i="30" s="1"/>
  <c r="AQ195" i="30" s="1"/>
  <c r="AQ29" i="30"/>
  <c r="AQ217" i="30" s="1"/>
  <c r="AQ30" i="30"/>
  <c r="AQ162" i="30" s="1"/>
  <c r="AQ41" i="30"/>
  <c r="AQ218" i="30" s="1"/>
  <c r="AQ42" i="30"/>
  <c r="AQ163" i="30" s="1"/>
  <c r="AQ6" i="30"/>
  <c r="AQ160" i="30" s="1"/>
  <c r="AQ215" i="30"/>
  <c r="AO22" i="34" l="1"/>
  <c r="AO27" i="34" s="1"/>
  <c r="AP10" i="34"/>
  <c r="AP5" i="35"/>
  <c r="AO26" i="34"/>
  <c r="AQ168" i="30"/>
  <c r="AP18" i="34" s="1"/>
  <c r="AQ29" i="35" s="1"/>
  <c r="AQ8" i="30"/>
  <c r="AQ182" i="30" s="1"/>
  <c r="AQ44" i="30"/>
  <c r="AQ185" i="30" s="1"/>
  <c r="AQ32" i="30"/>
  <c r="AQ184" i="30" s="1"/>
  <c r="AQ46" i="30"/>
  <c r="AQ207" i="30" s="1"/>
  <c r="AQ34" i="30"/>
  <c r="AQ206" i="30" s="1"/>
  <c r="AQ45" i="30"/>
  <c r="AQ196" i="30" s="1"/>
  <c r="AQ9" i="30"/>
  <c r="AQ193" i="30" s="1"/>
  <c r="AO8" i="34"/>
  <c r="AQ223" i="30"/>
  <c r="AP11" i="34" s="1"/>
  <c r="AQ58" i="35" s="1"/>
  <c r="AQ70" i="30"/>
  <c r="AQ209" i="30" s="1"/>
  <c r="AQ20" i="30"/>
  <c r="AQ21" i="30"/>
  <c r="AQ194" i="30" s="1"/>
  <c r="AQ81" i="30"/>
  <c r="AQ199" i="30" s="1"/>
  <c r="AQ80" i="30"/>
  <c r="AQ22" i="30"/>
  <c r="AQ205" i="30" s="1"/>
  <c r="AQ82" i="30"/>
  <c r="AQ210" i="30" s="1"/>
  <c r="AQ69" i="30"/>
  <c r="AQ198" i="30" s="1"/>
  <c r="AQ68" i="30"/>
  <c r="AQ57" i="30"/>
  <c r="AQ197" i="30" s="1"/>
  <c r="AQ58" i="30"/>
  <c r="AQ208" i="30" s="1"/>
  <c r="AQ56" i="30"/>
  <c r="AQ10" i="30"/>
  <c r="AQ204" i="30" s="1"/>
  <c r="AO28" i="34" l="1"/>
  <c r="AO32" i="34" s="1"/>
  <c r="AP71" i="35" s="1"/>
  <c r="AQ37" i="30"/>
  <c r="AR28" i="30" s="1"/>
  <c r="AR29" i="30" s="1"/>
  <c r="AR217" i="30" s="1"/>
  <c r="AP20" i="34"/>
  <c r="AQ201" i="30"/>
  <c r="AP16" i="34" s="1"/>
  <c r="AQ49" i="30"/>
  <c r="AQ78" i="35"/>
  <c r="AQ186" i="30"/>
  <c r="AQ61" i="30"/>
  <c r="AQ188" i="30"/>
  <c r="AQ85" i="30"/>
  <c r="AQ212" i="30"/>
  <c r="AQ183" i="30"/>
  <c r="AQ25" i="30"/>
  <c r="AQ187" i="30"/>
  <c r="AQ73" i="30"/>
  <c r="AQ13" i="30"/>
  <c r="AO34" i="34" l="1"/>
  <c r="AP31" i="34" s="1"/>
  <c r="AQ34" i="35"/>
  <c r="AR30" i="30"/>
  <c r="AR162" i="30" s="1"/>
  <c r="AQ129" i="30"/>
  <c r="AR40" i="30"/>
  <c r="AQ130" i="30"/>
  <c r="AQ35" i="35"/>
  <c r="AP17" i="34"/>
  <c r="AQ128" i="30"/>
  <c r="AR16" i="30"/>
  <c r="AQ190" i="30"/>
  <c r="AR76" i="30"/>
  <c r="AQ133" i="30"/>
  <c r="AR52" i="30"/>
  <c r="AQ131" i="30"/>
  <c r="AQ127" i="30"/>
  <c r="AR4" i="30"/>
  <c r="AR5" i="30" s="1"/>
  <c r="AR64" i="30"/>
  <c r="AQ132" i="30"/>
  <c r="AO35" i="34" l="1"/>
  <c r="AP6" i="35"/>
  <c r="AR41" i="30"/>
  <c r="AR218" i="30" s="1"/>
  <c r="AR42" i="30"/>
  <c r="AR163" i="30" s="1"/>
  <c r="AR6" i="30"/>
  <c r="AR160" i="30" s="1"/>
  <c r="AR215" i="30"/>
  <c r="AR53" i="30"/>
  <c r="AR219" i="30" s="1"/>
  <c r="AR54" i="30"/>
  <c r="AR164" i="30" s="1"/>
  <c r="AP15" i="34"/>
  <c r="AP19" i="34" s="1"/>
  <c r="AQ42" i="35"/>
  <c r="AQ135" i="30"/>
  <c r="AR10" i="30" s="1"/>
  <c r="AR204" i="30" s="1"/>
  <c r="AR17" i="30"/>
  <c r="AR216" i="30" s="1"/>
  <c r="AR18" i="30"/>
  <c r="AR161" i="30" s="1"/>
  <c r="AR78" i="30"/>
  <c r="AR166" i="30" s="1"/>
  <c r="AR77" i="30"/>
  <c r="AR221" i="30" s="1"/>
  <c r="AR66" i="30"/>
  <c r="AR165" i="30" s="1"/>
  <c r="AR65" i="30"/>
  <c r="AR220" i="30" s="1"/>
  <c r="AR56" i="30" l="1"/>
  <c r="AR186" i="30" s="1"/>
  <c r="AR9" i="30"/>
  <c r="AR193" i="30" s="1"/>
  <c r="AR44" i="30"/>
  <c r="AR33" i="30"/>
  <c r="AR195" i="30" s="1"/>
  <c r="AR34" i="30"/>
  <c r="AR206" i="30" s="1"/>
  <c r="AR46" i="30"/>
  <c r="AR207" i="30" s="1"/>
  <c r="AR32" i="30"/>
  <c r="AR45" i="30"/>
  <c r="AR196" i="30" s="1"/>
  <c r="AR81" i="30"/>
  <c r="AR199" i="30" s="1"/>
  <c r="AR20" i="30"/>
  <c r="AR183" i="30" s="1"/>
  <c r="AR21" i="30"/>
  <c r="AR194" i="30" s="1"/>
  <c r="AR223" i="30"/>
  <c r="AQ11" i="34" s="1"/>
  <c r="AR57" i="30"/>
  <c r="AR197" i="30" s="1"/>
  <c r="AR22" i="30"/>
  <c r="AR205" i="30" s="1"/>
  <c r="AR168" i="30"/>
  <c r="AQ18" i="34" s="1"/>
  <c r="AR29" i="35" s="1"/>
  <c r="AR80" i="30"/>
  <c r="AR188" i="30" s="1"/>
  <c r="AR82" i="30"/>
  <c r="AR210" i="30" s="1"/>
  <c r="AR68" i="30"/>
  <c r="AR58" i="30"/>
  <c r="AR208" i="30" s="1"/>
  <c r="AR69" i="30"/>
  <c r="AR198" i="30" s="1"/>
  <c r="AR70" i="30"/>
  <c r="AR209" i="30" s="1"/>
  <c r="AR8" i="30"/>
  <c r="AP26" i="34"/>
  <c r="AP22" i="34"/>
  <c r="AP27" i="34" s="1"/>
  <c r="AP8" i="34"/>
  <c r="AQ5" i="35"/>
  <c r="AQ10" i="34"/>
  <c r="AR212" i="30" l="1"/>
  <c r="AR35" i="35" s="1"/>
  <c r="AR187" i="30"/>
  <c r="AR73" i="30"/>
  <c r="AR58" i="35"/>
  <c r="AQ20" i="34"/>
  <c r="AR185" i="30"/>
  <c r="AR49" i="30"/>
  <c r="AR25" i="30"/>
  <c r="AR61" i="30"/>
  <c r="AR85" i="30"/>
  <c r="AR201" i="30"/>
  <c r="AR182" i="30"/>
  <c r="AR13" i="30"/>
  <c r="AP28" i="34"/>
  <c r="AP32" i="34" s="1"/>
  <c r="AQ71" i="35" s="1"/>
  <c r="AR184" i="30"/>
  <c r="AR37" i="30"/>
  <c r="AP34" i="34" l="1"/>
  <c r="AP35" i="34" s="1"/>
  <c r="AQ17" i="34"/>
  <c r="AR131" i="30"/>
  <c r="AS52" i="30"/>
  <c r="AR78" i="35"/>
  <c r="AR129" i="30"/>
  <c r="AS28" i="30"/>
  <c r="AR128" i="30"/>
  <c r="AS16" i="30"/>
  <c r="AQ16" i="34"/>
  <c r="AR34" i="35"/>
  <c r="AR130" i="30"/>
  <c r="AS40" i="30"/>
  <c r="AR132" i="30"/>
  <c r="AS64" i="30"/>
  <c r="AR127" i="30"/>
  <c r="AS4" i="30"/>
  <c r="AS5" i="30" s="1"/>
  <c r="AR133" i="30"/>
  <c r="AS76" i="30"/>
  <c r="AR190" i="30"/>
  <c r="AQ31" i="34" l="1"/>
  <c r="AQ6" i="35"/>
  <c r="AS6" i="30"/>
  <c r="AS160" i="30" s="1"/>
  <c r="AS215" i="30"/>
  <c r="AS41" i="30"/>
  <c r="AS218" i="30" s="1"/>
  <c r="AS42" i="30"/>
  <c r="AS163" i="30" s="1"/>
  <c r="AR135" i="30"/>
  <c r="AS21" i="30" s="1"/>
  <c r="AS194" i="30" s="1"/>
  <c r="AS53" i="30"/>
  <c r="AS219" i="30" s="1"/>
  <c r="AS54" i="30"/>
  <c r="AS164" i="30" s="1"/>
  <c r="AS30" i="30"/>
  <c r="AS162" i="30" s="1"/>
  <c r="AS29" i="30"/>
  <c r="AS217" i="30" s="1"/>
  <c r="AQ15" i="34"/>
  <c r="AQ19" i="34" s="1"/>
  <c r="AR42" i="35"/>
  <c r="AS65" i="30"/>
  <c r="AS220" i="30" s="1"/>
  <c r="AS66" i="30"/>
  <c r="AS165" i="30" s="1"/>
  <c r="AS77" i="30"/>
  <c r="AS221" i="30" s="1"/>
  <c r="AS78" i="30"/>
  <c r="AS166" i="30" s="1"/>
  <c r="AS17" i="30"/>
  <c r="AS216" i="30" s="1"/>
  <c r="AS18" i="30"/>
  <c r="AS161" i="30" s="1"/>
  <c r="AS56" i="30" l="1"/>
  <c r="AS186" i="30" s="1"/>
  <c r="AS57" i="30"/>
  <c r="AS197" i="30" s="1"/>
  <c r="AS9" i="30"/>
  <c r="AS193" i="30" s="1"/>
  <c r="AS68" i="30"/>
  <c r="AS187" i="30" s="1"/>
  <c r="AS69" i="30"/>
  <c r="AS198" i="30" s="1"/>
  <c r="AS70" i="30"/>
  <c r="AS209" i="30" s="1"/>
  <c r="AR10" i="34"/>
  <c r="AQ22" i="34"/>
  <c r="AQ27" i="34" s="1"/>
  <c r="AR5" i="35"/>
  <c r="AQ8" i="34"/>
  <c r="AQ26" i="34"/>
  <c r="AS33" i="30"/>
  <c r="AS195" i="30" s="1"/>
  <c r="AS34" i="30"/>
  <c r="AS206" i="30" s="1"/>
  <c r="AS10" i="30"/>
  <c r="AS204" i="30" s="1"/>
  <c r="AS80" i="30"/>
  <c r="AS81" i="30"/>
  <c r="AS199" i="30" s="1"/>
  <c r="AS223" i="30"/>
  <c r="AR11" i="34" s="1"/>
  <c r="AS82" i="30"/>
  <c r="AS210" i="30" s="1"/>
  <c r="AS44" i="30"/>
  <c r="AS185" i="30" s="1"/>
  <c r="AS168" i="30"/>
  <c r="AR18" i="34" s="1"/>
  <c r="AS29" i="35" s="1"/>
  <c r="AS20" i="30"/>
  <c r="AS183" i="30" s="1"/>
  <c r="AS58" i="30"/>
  <c r="AS208" i="30" s="1"/>
  <c r="AS45" i="30"/>
  <c r="AS196" i="30" s="1"/>
  <c r="AS22" i="30"/>
  <c r="AS205" i="30" s="1"/>
  <c r="AS8" i="30"/>
  <c r="AS46" i="30"/>
  <c r="AS207" i="30" s="1"/>
  <c r="AS32" i="30"/>
  <c r="AS184" i="30" s="1"/>
  <c r="AS73" i="30" l="1"/>
  <c r="AS132" i="30" s="1"/>
  <c r="AS201" i="30"/>
  <c r="AS34" i="35" s="1"/>
  <c r="AS49" i="30"/>
  <c r="AS130" i="30" s="1"/>
  <c r="AQ28" i="34"/>
  <c r="AQ32" i="34" s="1"/>
  <c r="AQ34" i="34" s="1"/>
  <c r="AS188" i="30"/>
  <c r="AS85" i="30"/>
  <c r="AS212" i="30"/>
  <c r="AS37" i="30"/>
  <c r="AS58" i="35"/>
  <c r="AR20" i="34"/>
  <c r="AS182" i="30"/>
  <c r="AS13" i="30"/>
  <c r="AS61" i="30"/>
  <c r="AS25" i="30"/>
  <c r="AR71" i="35"/>
  <c r="AT64" i="30" l="1"/>
  <c r="AT65" i="30" s="1"/>
  <c r="AT220" i="30" s="1"/>
  <c r="AT40" i="30"/>
  <c r="AT41" i="30" s="1"/>
  <c r="AT218" i="30" s="1"/>
  <c r="AR16" i="34"/>
  <c r="AS190" i="30"/>
  <c r="AR15" i="34" s="1"/>
  <c r="AS129" i="30"/>
  <c r="AT28" i="30"/>
  <c r="AR31" i="34"/>
  <c r="AR6" i="35"/>
  <c r="AQ35" i="34"/>
  <c r="AS35" i="35"/>
  <c r="AR17" i="34"/>
  <c r="AS133" i="30"/>
  <c r="AT76" i="30"/>
  <c r="AS127" i="30"/>
  <c r="AT4" i="30"/>
  <c r="AT5" i="30" s="1"/>
  <c r="AS128" i="30"/>
  <c r="AT16" i="30"/>
  <c r="AS78" i="35"/>
  <c r="AS131" i="30"/>
  <c r="AT52" i="30"/>
  <c r="AT42" i="30" l="1"/>
  <c r="AT163" i="30" s="1"/>
  <c r="AT66" i="30"/>
  <c r="AT165" i="30" s="1"/>
  <c r="AS42" i="35"/>
  <c r="AT18" i="30"/>
  <c r="AT161" i="30" s="1"/>
  <c r="AT17" i="30"/>
  <c r="AT216" i="30" s="1"/>
  <c r="AR19" i="34"/>
  <c r="AT6" i="30"/>
  <c r="AT160" i="30" s="1"/>
  <c r="AT215" i="30"/>
  <c r="AS135" i="30"/>
  <c r="AT58" i="30" s="1"/>
  <c r="AT208" i="30" s="1"/>
  <c r="AT30" i="30"/>
  <c r="AT162" i="30" s="1"/>
  <c r="AT29" i="30"/>
  <c r="AT217" i="30" s="1"/>
  <c r="AT53" i="30"/>
  <c r="AT219" i="30" s="1"/>
  <c r="AT54" i="30"/>
  <c r="AT164" i="30" s="1"/>
  <c r="AT78" i="30"/>
  <c r="AT166" i="30" s="1"/>
  <c r="AT77" i="30"/>
  <c r="AT221" i="30" s="1"/>
  <c r="AT10" i="30" l="1"/>
  <c r="AT204" i="30" s="1"/>
  <c r="AT33" i="30"/>
  <c r="AT195" i="30" s="1"/>
  <c r="AT22" i="30"/>
  <c r="AT205" i="30" s="1"/>
  <c r="AT80" i="30"/>
  <c r="AT188" i="30" s="1"/>
  <c r="AT21" i="30"/>
  <c r="AT194" i="30" s="1"/>
  <c r="AT82" i="30"/>
  <c r="AT210" i="30" s="1"/>
  <c r="AT34" i="30"/>
  <c r="AT206" i="30" s="1"/>
  <c r="AT8" i="30"/>
  <c r="AT182" i="30" s="1"/>
  <c r="AT20" i="30"/>
  <c r="AT183" i="30" s="1"/>
  <c r="AT81" i="30"/>
  <c r="AT223" i="30"/>
  <c r="AS11" i="34" s="1"/>
  <c r="AT56" i="30"/>
  <c r="AT168" i="30"/>
  <c r="AS18" i="34" s="1"/>
  <c r="AT29" i="35" s="1"/>
  <c r="AT45" i="30"/>
  <c r="AT196" i="30" s="1"/>
  <c r="AT69" i="30"/>
  <c r="AT198" i="30" s="1"/>
  <c r="AT44" i="30"/>
  <c r="AT70" i="30"/>
  <c r="AT209" i="30" s="1"/>
  <c r="AT68" i="30"/>
  <c r="AT46" i="30"/>
  <c r="AT207" i="30" s="1"/>
  <c r="AT32" i="30"/>
  <c r="AT184" i="30" s="1"/>
  <c r="AT9" i="30"/>
  <c r="AT193" i="30" s="1"/>
  <c r="AR22" i="34"/>
  <c r="AR27" i="34" s="1"/>
  <c r="AR8" i="34"/>
  <c r="AS10" i="34"/>
  <c r="AS5" i="35"/>
  <c r="AR26" i="34"/>
  <c r="AT57" i="30"/>
  <c r="AT197" i="30" s="1"/>
  <c r="AT212" i="30" l="1"/>
  <c r="AT35" i="35" s="1"/>
  <c r="AT25" i="30"/>
  <c r="AT128" i="30" s="1"/>
  <c r="AT58" i="35"/>
  <c r="AS20" i="34"/>
  <c r="AT199" i="30"/>
  <c r="AT201" i="30" s="1"/>
  <c r="AT85" i="30"/>
  <c r="AT185" i="30"/>
  <c r="AT49" i="30"/>
  <c r="AR28" i="34"/>
  <c r="AR32" i="34" s="1"/>
  <c r="AS71" i="35" s="1"/>
  <c r="AT13" i="30"/>
  <c r="AT187" i="30"/>
  <c r="AT73" i="30"/>
  <c r="AT186" i="30"/>
  <c r="AT61" i="30"/>
  <c r="AT37" i="30"/>
  <c r="AR34" i="34" l="1"/>
  <c r="AS17" i="34"/>
  <c r="AU16" i="30"/>
  <c r="AU18" i="30" s="1"/>
  <c r="AU161" i="30" s="1"/>
  <c r="AT190" i="30"/>
  <c r="AS15" i="34" s="1"/>
  <c r="AT130" i="30"/>
  <c r="AU40" i="30"/>
  <c r="AU28" i="30"/>
  <c r="AT129" i="30"/>
  <c r="AT34" i="35"/>
  <c r="AS16" i="34"/>
  <c r="AU52" i="30"/>
  <c r="AT131" i="30"/>
  <c r="AT127" i="30"/>
  <c r="AU4" i="30"/>
  <c r="AU5" i="30" s="1"/>
  <c r="AT78" i="35"/>
  <c r="AT132" i="30"/>
  <c r="AU64" i="30"/>
  <c r="AT133" i="30"/>
  <c r="AU76" i="30"/>
  <c r="AR35" i="34"/>
  <c r="AS6" i="35"/>
  <c r="AS31" i="34"/>
  <c r="AU17" i="30" l="1"/>
  <c r="AU216" i="30" s="1"/>
  <c r="AT42" i="35"/>
  <c r="AU30" i="30"/>
  <c r="AU162" i="30" s="1"/>
  <c r="AU29" i="30"/>
  <c r="AU217" i="30" s="1"/>
  <c r="AU65" i="30"/>
  <c r="AU220" i="30" s="1"/>
  <c r="AU66" i="30"/>
  <c r="AU165" i="30" s="1"/>
  <c r="AU77" i="30"/>
  <c r="AU221" i="30" s="1"/>
  <c r="AU78" i="30"/>
  <c r="AU166" i="30" s="1"/>
  <c r="AU53" i="30"/>
  <c r="AU219" i="30" s="1"/>
  <c r="AU54" i="30"/>
  <c r="AU164" i="30" s="1"/>
  <c r="AU42" i="30"/>
  <c r="AU163" i="30" s="1"/>
  <c r="AU41" i="30"/>
  <c r="AU218" i="30" s="1"/>
  <c r="AU6" i="30"/>
  <c r="AU160" i="30" s="1"/>
  <c r="AU215" i="30"/>
  <c r="AT135" i="30"/>
  <c r="AU82" i="30" s="1"/>
  <c r="AU210" i="30" s="1"/>
  <c r="AS19" i="34"/>
  <c r="AU8" i="30" l="1"/>
  <c r="AU182" i="30" s="1"/>
  <c r="AU10" i="30"/>
  <c r="AU204" i="30" s="1"/>
  <c r="AU69" i="30"/>
  <c r="AU198" i="30" s="1"/>
  <c r="AU45" i="30"/>
  <c r="AU196" i="30" s="1"/>
  <c r="AU80" i="30"/>
  <c r="AU81" i="30"/>
  <c r="AU199" i="30" s="1"/>
  <c r="AU22" i="30"/>
  <c r="AU205" i="30" s="1"/>
  <c r="AU20" i="30"/>
  <c r="AU21" i="30"/>
  <c r="AU194" i="30" s="1"/>
  <c r="AU9" i="30"/>
  <c r="AU193" i="30" s="1"/>
  <c r="AU223" i="30"/>
  <c r="AT11" i="34" s="1"/>
  <c r="AU56" i="30"/>
  <c r="AU186" i="30" s="1"/>
  <c r="AS26" i="34"/>
  <c r="AS22" i="34"/>
  <c r="AS27" i="34" s="1"/>
  <c r="AS8" i="34"/>
  <c r="AT10" i="34"/>
  <c r="AT5" i="35"/>
  <c r="AU34" i="30"/>
  <c r="AU206" i="30" s="1"/>
  <c r="AU44" i="30"/>
  <c r="AU58" i="30"/>
  <c r="AU208" i="30" s="1"/>
  <c r="AU32" i="30"/>
  <c r="AU168" i="30"/>
  <c r="AT18" i="34" s="1"/>
  <c r="AU29" i="35" s="1"/>
  <c r="AU68" i="30"/>
  <c r="AU187" i="30" s="1"/>
  <c r="AU33" i="30"/>
  <c r="AU195" i="30" s="1"/>
  <c r="AU70" i="30"/>
  <c r="AU209" i="30" s="1"/>
  <c r="AU46" i="30"/>
  <c r="AU207" i="30" s="1"/>
  <c r="AU57" i="30"/>
  <c r="AU197" i="30" s="1"/>
  <c r="AU73" i="30" l="1"/>
  <c r="AV64" i="30" s="1"/>
  <c r="AU212" i="30"/>
  <c r="AU35" i="35" s="1"/>
  <c r="AU61" i="30"/>
  <c r="AU185" i="30"/>
  <c r="AU49" i="30"/>
  <c r="AU58" i="35"/>
  <c r="AT20" i="34"/>
  <c r="AU201" i="30"/>
  <c r="AU188" i="30"/>
  <c r="AU85" i="30"/>
  <c r="AS28" i="34"/>
  <c r="AS32" i="34" s="1"/>
  <c r="AT71" i="35" s="1"/>
  <c r="AU184" i="30"/>
  <c r="AU37" i="30"/>
  <c r="AU13" i="30"/>
  <c r="AU183" i="30"/>
  <c r="AU25" i="30"/>
  <c r="AS34" i="34" l="1"/>
  <c r="AS35" i="34" s="1"/>
  <c r="AU132" i="30"/>
  <c r="AT17" i="34"/>
  <c r="AU190" i="30"/>
  <c r="AT15" i="34" s="1"/>
  <c r="AV65" i="30"/>
  <c r="AV220" i="30" s="1"/>
  <c r="AV66" i="30"/>
  <c r="AV165" i="30" s="1"/>
  <c r="AU78" i="35"/>
  <c r="AV28" i="30"/>
  <c r="AU129" i="30"/>
  <c r="AU133" i="30"/>
  <c r="AV76" i="30"/>
  <c r="AU131" i="30"/>
  <c r="AV52" i="30"/>
  <c r="AU127" i="30"/>
  <c r="AV4" i="30"/>
  <c r="AT16" i="34"/>
  <c r="AU34" i="35"/>
  <c r="AV40" i="30"/>
  <c r="AU130" i="30"/>
  <c r="AV16" i="30"/>
  <c r="AU128" i="30"/>
  <c r="AU42" i="35" l="1"/>
  <c r="AT31" i="34"/>
  <c r="AT6" i="35"/>
  <c r="AV5" i="30"/>
  <c r="AV215" i="30" s="1"/>
  <c r="AV6" i="30"/>
  <c r="AV160" i="30" s="1"/>
  <c r="AV54" i="30"/>
  <c r="AV164" i="30" s="1"/>
  <c r="AV53" i="30"/>
  <c r="AV219" i="30" s="1"/>
  <c r="AV30" i="30"/>
  <c r="AV162" i="30" s="1"/>
  <c r="AV29" i="30"/>
  <c r="AV217" i="30" s="1"/>
  <c r="AT19" i="34"/>
  <c r="AV77" i="30"/>
  <c r="AV221" i="30" s="1"/>
  <c r="AV78" i="30"/>
  <c r="AV166" i="30" s="1"/>
  <c r="AV42" i="30"/>
  <c r="AV163" i="30" s="1"/>
  <c r="AV41" i="30"/>
  <c r="AV218" i="30" s="1"/>
  <c r="AV18" i="30"/>
  <c r="AV161" i="30" s="1"/>
  <c r="AV17" i="30"/>
  <c r="AV216" i="30" s="1"/>
  <c r="AU135" i="30"/>
  <c r="AV46" i="30" s="1"/>
  <c r="AV207" i="30" s="1"/>
  <c r="AV33" i="30" l="1"/>
  <c r="AV195" i="30" s="1"/>
  <c r="AV8" i="30"/>
  <c r="AV182" i="30" s="1"/>
  <c r="AV57" i="30"/>
  <c r="AV197" i="30" s="1"/>
  <c r="AV32" i="30"/>
  <c r="AV184" i="30" s="1"/>
  <c r="AV34" i="30"/>
  <c r="AV206" i="30" s="1"/>
  <c r="AV58" i="30"/>
  <c r="AV208" i="30" s="1"/>
  <c r="AV168" i="30"/>
  <c r="AU18" i="34" s="1"/>
  <c r="AV29" i="35" s="1"/>
  <c r="AV80" i="30"/>
  <c r="AV188" i="30" s="1"/>
  <c r="AV22" i="30"/>
  <c r="AV205" i="30" s="1"/>
  <c r="AV20" i="30"/>
  <c r="AV183" i="30" s="1"/>
  <c r="AV9" i="30"/>
  <c r="AV193" i="30" s="1"/>
  <c r="AV10" i="30"/>
  <c r="AV204" i="30" s="1"/>
  <c r="AV81" i="30"/>
  <c r="AV199" i="30" s="1"/>
  <c r="AV21" i="30"/>
  <c r="AV194" i="30" s="1"/>
  <c r="AT22" i="34"/>
  <c r="AT27" i="34" s="1"/>
  <c r="AT8" i="34"/>
  <c r="AU5" i="35"/>
  <c r="AT26" i="34"/>
  <c r="AU10" i="34"/>
  <c r="AV82" i="30"/>
  <c r="AV210" i="30" s="1"/>
  <c r="AV44" i="30"/>
  <c r="AV185" i="30" s="1"/>
  <c r="AV69" i="30"/>
  <c r="AV198" i="30" s="1"/>
  <c r="AV68" i="30"/>
  <c r="AV70" i="30"/>
  <c r="AV209" i="30" s="1"/>
  <c r="AV223" i="30"/>
  <c r="AU11" i="34" s="1"/>
  <c r="AV45" i="30"/>
  <c r="AV196" i="30" s="1"/>
  <c r="AV56" i="30"/>
  <c r="AV186" i="30" s="1"/>
  <c r="AV37" i="30" l="1"/>
  <c r="AV129" i="30" s="1"/>
  <c r="AT28" i="34"/>
  <c r="AT32" i="34" s="1"/>
  <c r="AU71" i="35" s="1"/>
  <c r="AV212" i="30"/>
  <c r="AU17" i="34" s="1"/>
  <c r="AV25" i="30"/>
  <c r="AV128" i="30" s="1"/>
  <c r="AV201" i="30"/>
  <c r="AU16" i="34" s="1"/>
  <c r="AV13" i="30"/>
  <c r="AV127" i="30" s="1"/>
  <c r="AV85" i="30"/>
  <c r="AW76" i="30" s="1"/>
  <c r="AV187" i="30"/>
  <c r="AV190" i="30" s="1"/>
  <c r="AV73" i="30"/>
  <c r="AV49" i="30"/>
  <c r="AV61" i="30"/>
  <c r="AV58" i="35"/>
  <c r="AU20" i="34"/>
  <c r="AT34" i="34" l="1"/>
  <c r="AU31" i="34" s="1"/>
  <c r="AW28" i="30"/>
  <c r="AW29" i="30" s="1"/>
  <c r="AW217" i="30" s="1"/>
  <c r="AW16" i="30"/>
  <c r="AW17" i="30" s="1"/>
  <c r="AW216" i="30" s="1"/>
  <c r="AV35" i="35"/>
  <c r="AW4" i="30"/>
  <c r="AW5" i="30" s="1"/>
  <c r="AW215" i="30" s="1"/>
  <c r="AV133" i="30"/>
  <c r="AV34" i="35"/>
  <c r="AU15" i="34"/>
  <c r="AU19" i="34" s="1"/>
  <c r="AV42" i="35"/>
  <c r="AV130" i="30"/>
  <c r="AW40" i="30"/>
  <c r="AV132" i="30"/>
  <c r="AW64" i="30"/>
  <c r="AW77" i="30"/>
  <c r="AW221" i="30" s="1"/>
  <c r="AW78" i="30"/>
  <c r="AW166" i="30" s="1"/>
  <c r="AV131" i="30"/>
  <c r="AW52" i="30"/>
  <c r="AV78" i="35"/>
  <c r="AT35" i="34" l="1"/>
  <c r="AU6" i="35"/>
  <c r="AW30" i="30"/>
  <c r="AW162" i="30" s="1"/>
  <c r="AW6" i="30"/>
  <c r="AW160" i="30" s="1"/>
  <c r="AW18" i="30"/>
  <c r="AW161" i="30" s="1"/>
  <c r="AV135" i="30"/>
  <c r="AW80" i="30" s="1"/>
  <c r="AW188" i="30" s="1"/>
  <c r="AW53" i="30"/>
  <c r="AW219" i="30" s="1"/>
  <c r="AW54" i="30"/>
  <c r="AW164" i="30" s="1"/>
  <c r="AW65" i="30"/>
  <c r="AW220" i="30" s="1"/>
  <c r="AW66" i="30"/>
  <c r="AW165" i="30" s="1"/>
  <c r="AW42" i="30"/>
  <c r="AW163" i="30" s="1"/>
  <c r="AW41" i="30"/>
  <c r="AW218" i="30" s="1"/>
  <c r="AV10" i="34"/>
  <c r="AU26" i="34"/>
  <c r="AV5" i="35"/>
  <c r="AU22" i="34"/>
  <c r="AU27" i="34" s="1"/>
  <c r="AU8" i="34" l="1"/>
  <c r="AW32" i="30"/>
  <c r="AW184" i="30" s="1"/>
  <c r="AW68" i="30"/>
  <c r="AW187" i="30" s="1"/>
  <c r="AW70" i="30"/>
  <c r="AW209" i="30" s="1"/>
  <c r="AW69" i="30"/>
  <c r="AW198" i="30" s="1"/>
  <c r="AW33" i="30"/>
  <c r="AW195" i="30" s="1"/>
  <c r="AW34" i="30"/>
  <c r="AW206" i="30" s="1"/>
  <c r="AW56" i="30"/>
  <c r="AW186" i="30" s="1"/>
  <c r="AW21" i="30"/>
  <c r="AW194" i="30" s="1"/>
  <c r="AW58" i="30"/>
  <c r="AW208" i="30" s="1"/>
  <c r="AW22" i="30"/>
  <c r="AW205" i="30" s="1"/>
  <c r="AW57" i="30"/>
  <c r="AW197" i="30" s="1"/>
  <c r="AW20" i="30"/>
  <c r="AW183" i="30" s="1"/>
  <c r="AW81" i="30"/>
  <c r="AW199" i="30" s="1"/>
  <c r="AW44" i="30"/>
  <c r="AW185" i="30" s="1"/>
  <c r="AW45" i="30"/>
  <c r="AW196" i="30" s="1"/>
  <c r="AW46" i="30"/>
  <c r="AW207" i="30" s="1"/>
  <c r="AW82" i="30"/>
  <c r="AW210" i="30" s="1"/>
  <c r="AW9" i="30"/>
  <c r="AW193" i="30" s="1"/>
  <c r="AW10" i="30"/>
  <c r="AW204" i="30" s="1"/>
  <c r="AW8" i="30"/>
  <c r="AW182" i="30" s="1"/>
  <c r="AW223" i="30"/>
  <c r="AV11" i="34" s="1"/>
  <c r="AW58" i="35" s="1"/>
  <c r="AW168" i="30"/>
  <c r="AV18" i="34" s="1"/>
  <c r="AW29" i="35" s="1"/>
  <c r="AU28" i="34"/>
  <c r="AU32" i="34" s="1"/>
  <c r="AV71" i="35" s="1"/>
  <c r="AU34" i="34" l="1"/>
  <c r="AV6" i="35" s="1"/>
  <c r="AW73" i="30"/>
  <c r="AW132" i="30" s="1"/>
  <c r="AW61" i="30"/>
  <c r="AW131" i="30" s="1"/>
  <c r="AW37" i="30"/>
  <c r="AX28" i="30" s="1"/>
  <c r="AW25" i="30"/>
  <c r="AW128" i="30" s="1"/>
  <c r="AW85" i="30"/>
  <c r="AX76" i="30" s="1"/>
  <c r="AX78" i="30" s="1"/>
  <c r="AX166" i="30" s="1"/>
  <c r="AW212" i="30"/>
  <c r="AV17" i="34" s="1"/>
  <c r="AW201" i="30"/>
  <c r="AW34" i="35" s="1"/>
  <c r="AW49" i="30"/>
  <c r="AW130" i="30" s="1"/>
  <c r="AW13" i="30"/>
  <c r="AW127" i="30" s="1"/>
  <c r="AW190" i="30"/>
  <c r="AV15" i="34" s="1"/>
  <c r="AV20" i="34"/>
  <c r="AW78" i="35"/>
  <c r="AU35" i="34" l="1"/>
  <c r="AV31" i="34"/>
  <c r="AX64" i="30"/>
  <c r="AX65" i="30" s="1"/>
  <c r="AX220" i="30" s="1"/>
  <c r="AW129" i="30"/>
  <c r="AX52" i="30"/>
  <c r="AX54" i="30" s="1"/>
  <c r="AX164" i="30" s="1"/>
  <c r="AX16" i="30"/>
  <c r="AX18" i="30" s="1"/>
  <c r="AX161" i="30" s="1"/>
  <c r="AV16" i="34"/>
  <c r="AV19" i="34" s="1"/>
  <c r="AW133" i="30"/>
  <c r="AW135" i="30" s="1"/>
  <c r="AX32" i="30" s="1"/>
  <c r="AX184" i="30" s="1"/>
  <c r="AX77" i="30"/>
  <c r="AX221" i="30" s="1"/>
  <c r="AW35" i="35"/>
  <c r="AX40" i="30"/>
  <c r="AX41" i="30" s="1"/>
  <c r="AX218" i="30" s="1"/>
  <c r="AX4" i="30"/>
  <c r="AW42" i="35"/>
  <c r="AX29" i="30"/>
  <c r="AX217" i="30" s="1"/>
  <c r="AX30" i="30"/>
  <c r="AX162" i="30" s="1"/>
  <c r="AX53" i="30"/>
  <c r="AX219" i="30" s="1"/>
  <c r="AX66" i="30" l="1"/>
  <c r="AX165" i="30" s="1"/>
  <c r="AX17" i="30"/>
  <c r="AX216" i="30" s="1"/>
  <c r="AV26" i="34"/>
  <c r="AX42" i="30"/>
  <c r="AX163" i="30" s="1"/>
  <c r="AW10" i="34"/>
  <c r="AW5" i="35"/>
  <c r="AV22" i="34"/>
  <c r="AV27" i="34" s="1"/>
  <c r="AX5" i="30"/>
  <c r="AX215" i="30" s="1"/>
  <c r="AX6" i="30"/>
  <c r="AX160" i="30" s="1"/>
  <c r="AX58" i="30"/>
  <c r="AX208" i="30" s="1"/>
  <c r="AX34" i="30"/>
  <c r="AX206" i="30" s="1"/>
  <c r="AX68" i="30"/>
  <c r="AX187" i="30" s="1"/>
  <c r="AX33" i="30"/>
  <c r="AX195" i="30" s="1"/>
  <c r="AX69" i="30"/>
  <c r="AX198" i="30" s="1"/>
  <c r="AV8" i="34"/>
  <c r="AX57" i="30"/>
  <c r="AX197" i="30" s="1"/>
  <c r="AX81" i="30"/>
  <c r="AX199" i="30" s="1"/>
  <c r="AX9" i="30"/>
  <c r="AX193" i="30" s="1"/>
  <c r="AX80" i="30"/>
  <c r="AX10" i="30"/>
  <c r="AX204" i="30" s="1"/>
  <c r="AX45" i="30"/>
  <c r="AX196" i="30" s="1"/>
  <c r="AX82" i="30"/>
  <c r="AX210" i="30" s="1"/>
  <c r="AX8" i="30"/>
  <c r="AX46" i="30"/>
  <c r="AX207" i="30" s="1"/>
  <c r="AX44" i="30"/>
  <c r="AX20" i="30"/>
  <c r="AX21" i="30"/>
  <c r="AX194" i="30" s="1"/>
  <c r="AX56" i="30"/>
  <c r="AX186" i="30" s="1"/>
  <c r="AX70" i="30"/>
  <c r="AX209" i="30" s="1"/>
  <c r="AX22" i="30"/>
  <c r="AX205" i="30" s="1"/>
  <c r="AX223" i="30" l="1"/>
  <c r="AW11" i="34" s="1"/>
  <c r="AX58" i="35" s="1"/>
  <c r="L57" i="51" s="1"/>
  <c r="AV28" i="34"/>
  <c r="AV32" i="34" s="1"/>
  <c r="AW71" i="35" s="1"/>
  <c r="AX168" i="30"/>
  <c r="AW18" i="34" s="1"/>
  <c r="AX29" i="35" s="1"/>
  <c r="L29" i="51" s="1"/>
  <c r="AX37" i="30"/>
  <c r="AY28" i="30" s="1"/>
  <c r="AX185" i="30"/>
  <c r="AX49" i="30"/>
  <c r="AX182" i="30"/>
  <c r="AX13" i="30"/>
  <c r="AX212" i="30"/>
  <c r="AX188" i="30"/>
  <c r="AX85" i="30"/>
  <c r="AX73" i="30"/>
  <c r="AX61" i="30"/>
  <c r="AX183" i="30"/>
  <c r="AX25" i="30"/>
  <c r="AX201" i="30"/>
  <c r="AV34" i="34" l="1"/>
  <c r="AV35" i="34" s="1"/>
  <c r="AW20" i="34"/>
  <c r="AX78" i="35"/>
  <c r="AX129" i="30"/>
  <c r="AX131" i="30"/>
  <c r="AY52" i="30"/>
  <c r="AX128" i="30"/>
  <c r="AY16" i="30"/>
  <c r="AX34" i="35"/>
  <c r="L34" i="51" s="1"/>
  <c r="AW16" i="34"/>
  <c r="AX190" i="30"/>
  <c r="AX133" i="30"/>
  <c r="AY76" i="30"/>
  <c r="AY30" i="30"/>
  <c r="AY162" i="30" s="1"/>
  <c r="AY29" i="30"/>
  <c r="AY217" i="30" s="1"/>
  <c r="AY40" i="30"/>
  <c r="AX130" i="30"/>
  <c r="AX127" i="30"/>
  <c r="AY4" i="30"/>
  <c r="AY5" i="30" s="1"/>
  <c r="AX35" i="35"/>
  <c r="L35" i="51" s="1"/>
  <c r="AW17" i="34"/>
  <c r="AX132" i="30"/>
  <c r="AY64" i="30"/>
  <c r="AW31" i="34" l="1"/>
  <c r="AW6" i="35"/>
  <c r="AY6" i="30"/>
  <c r="AY160" i="30" s="1"/>
  <c r="AY215" i="30"/>
  <c r="AX135" i="30"/>
  <c r="AY10" i="30" s="1"/>
  <c r="AY204" i="30" s="1"/>
  <c r="AY18" i="30"/>
  <c r="AY161" i="30" s="1"/>
  <c r="AY17" i="30"/>
  <c r="AY216" i="30" s="1"/>
  <c r="AW15" i="34"/>
  <c r="AW19" i="34" s="1"/>
  <c r="AX42" i="35"/>
  <c r="L42" i="51" s="1"/>
  <c r="AY42" i="30"/>
  <c r="AY163" i="30" s="1"/>
  <c r="AY41" i="30"/>
  <c r="AY218" i="30" s="1"/>
  <c r="AY53" i="30"/>
  <c r="AY219" i="30" s="1"/>
  <c r="AY54" i="30"/>
  <c r="AY164" i="30" s="1"/>
  <c r="AY65" i="30"/>
  <c r="AY220" i="30" s="1"/>
  <c r="AY66" i="30"/>
  <c r="AY165" i="30" s="1"/>
  <c r="AY44" i="30"/>
  <c r="AY185" i="30" s="1"/>
  <c r="AY77" i="30"/>
  <c r="AY221" i="30" s="1"/>
  <c r="AY78" i="30"/>
  <c r="AY166" i="30" s="1"/>
  <c r="AY56" i="30" l="1"/>
  <c r="AY186" i="30" s="1"/>
  <c r="AY81" i="30"/>
  <c r="AY199" i="30" s="1"/>
  <c r="AY21" i="30"/>
  <c r="AY194" i="30" s="1"/>
  <c r="AY22" i="30"/>
  <c r="AY205" i="30" s="1"/>
  <c r="AY80" i="30"/>
  <c r="AY188" i="30" s="1"/>
  <c r="AY34" i="30"/>
  <c r="AY206" i="30" s="1"/>
  <c r="AY33" i="30"/>
  <c r="AY195" i="30" s="1"/>
  <c r="AY32" i="30"/>
  <c r="AY82" i="30"/>
  <c r="AY210" i="30" s="1"/>
  <c r="AY68" i="30"/>
  <c r="AY187" i="30" s="1"/>
  <c r="AX5" i="35"/>
  <c r="L5" i="51" s="1"/>
  <c r="L89" i="51" s="1"/>
  <c r="AW22" i="34"/>
  <c r="AW27" i="34" s="1"/>
  <c r="AW26" i="34"/>
  <c r="AW8" i="34"/>
  <c r="AX10" i="34"/>
  <c r="AY69" i="30"/>
  <c r="AY198" i="30" s="1"/>
  <c r="AY46" i="30"/>
  <c r="AY207" i="30" s="1"/>
  <c r="AY70" i="30"/>
  <c r="AY209" i="30" s="1"/>
  <c r="AY58" i="30"/>
  <c r="AY208" i="30" s="1"/>
  <c r="AY57" i="30"/>
  <c r="AY197" i="30" s="1"/>
  <c r="AY45" i="30"/>
  <c r="AY196" i="30" s="1"/>
  <c r="AY223" i="30"/>
  <c r="AX11" i="34" s="1"/>
  <c r="AY8" i="30"/>
  <c r="AY182" i="30" s="1"/>
  <c r="AY20" i="30"/>
  <c r="AY9" i="30"/>
  <c r="AY193" i="30" s="1"/>
  <c r="AY168" i="30"/>
  <c r="AX18" i="34" s="1"/>
  <c r="AY29" i="35" s="1"/>
  <c r="AY49" i="30" l="1"/>
  <c r="AZ40" i="30" s="1"/>
  <c r="AY85" i="30"/>
  <c r="AZ76" i="30" s="1"/>
  <c r="AY212" i="30"/>
  <c r="AX17" i="34" s="1"/>
  <c r="AY13" i="30"/>
  <c r="AZ4" i="30" s="1"/>
  <c r="AZ5" i="30" s="1"/>
  <c r="AW28" i="34"/>
  <c r="AW32" i="34" s="1"/>
  <c r="AX71" i="35" s="1"/>
  <c r="L70" i="51" s="1"/>
  <c r="AY61" i="30"/>
  <c r="AY184" i="30"/>
  <c r="AY37" i="30"/>
  <c r="AY201" i="30"/>
  <c r="AX20" i="34"/>
  <c r="AY58" i="35"/>
  <c r="AY183" i="30"/>
  <c r="AY25" i="30"/>
  <c r="L85" i="51"/>
  <c r="L26" i="51"/>
  <c r="AY73" i="30"/>
  <c r="AW34" i="34" l="1"/>
  <c r="AW35" i="34" s="1"/>
  <c r="AY35" i="35"/>
  <c r="AY190" i="30"/>
  <c r="AX15" i="34" s="1"/>
  <c r="AY133" i="30"/>
  <c r="AY130" i="30"/>
  <c r="AY127" i="30"/>
  <c r="AY78" i="35"/>
  <c r="AZ41" i="30"/>
  <c r="AZ218" i="30" s="1"/>
  <c r="AZ42" i="30"/>
  <c r="AZ163" i="30" s="1"/>
  <c r="AZ78" i="30"/>
  <c r="AZ166" i="30" s="1"/>
  <c r="AZ77" i="30"/>
  <c r="AZ221" i="30" s="1"/>
  <c r="AZ6" i="30"/>
  <c r="AZ160" i="30" s="1"/>
  <c r="AZ215" i="30"/>
  <c r="AX16" i="34"/>
  <c r="AY34" i="35"/>
  <c r="AY131" i="30"/>
  <c r="AZ52" i="30"/>
  <c r="AZ64" i="30"/>
  <c r="AY132" i="30"/>
  <c r="AY128" i="30"/>
  <c r="AZ16" i="30"/>
  <c r="AY129" i="30"/>
  <c r="AZ28" i="30"/>
  <c r="AX31" i="34" l="1"/>
  <c r="AX6" i="35"/>
  <c r="L6" i="51" s="1"/>
  <c r="L78" i="51" s="1"/>
  <c r="AY42" i="35"/>
  <c r="AZ29" i="30"/>
  <c r="AZ217" i="30" s="1"/>
  <c r="AZ30" i="30"/>
  <c r="AZ162" i="30" s="1"/>
  <c r="AZ65" i="30"/>
  <c r="AZ220" i="30" s="1"/>
  <c r="AZ66" i="30"/>
  <c r="AZ165" i="30" s="1"/>
  <c r="AZ54" i="30"/>
  <c r="AZ164" i="30" s="1"/>
  <c r="AZ53" i="30"/>
  <c r="AZ219" i="30" s="1"/>
  <c r="AY135" i="30"/>
  <c r="AZ20" i="30" s="1"/>
  <c r="AZ183" i="30" s="1"/>
  <c r="AZ18" i="30"/>
  <c r="AZ161" i="30" s="1"/>
  <c r="AZ17" i="30"/>
  <c r="AZ216" i="30" s="1"/>
  <c r="AX19" i="34"/>
  <c r="AZ168" i="30" l="1"/>
  <c r="AY18" i="34" s="1"/>
  <c r="AZ29" i="35" s="1"/>
  <c r="AZ223" i="30"/>
  <c r="AY11" i="34" s="1"/>
  <c r="AZ58" i="35" s="1"/>
  <c r="AZ80" i="30"/>
  <c r="AZ9" i="30"/>
  <c r="AZ193" i="30" s="1"/>
  <c r="AZ45" i="30"/>
  <c r="AZ196" i="30" s="1"/>
  <c r="AZ46" i="30"/>
  <c r="AZ207" i="30" s="1"/>
  <c r="AZ44" i="30"/>
  <c r="AZ10" i="30"/>
  <c r="AZ204" i="30" s="1"/>
  <c r="AZ8" i="30"/>
  <c r="AZ81" i="30"/>
  <c r="AZ199" i="30" s="1"/>
  <c r="AZ82" i="30"/>
  <c r="AZ210" i="30" s="1"/>
  <c r="AZ21" i="30"/>
  <c r="AZ194" i="30" s="1"/>
  <c r="AZ32" i="30"/>
  <c r="AZ184" i="30" s="1"/>
  <c r="AZ22" i="30"/>
  <c r="AZ205" i="30" s="1"/>
  <c r="AZ58" i="30"/>
  <c r="AZ208" i="30" s="1"/>
  <c r="AZ34" i="30"/>
  <c r="AZ206" i="30" s="1"/>
  <c r="AZ33" i="30"/>
  <c r="AZ195" i="30" s="1"/>
  <c r="AZ68" i="30"/>
  <c r="AZ187" i="30" s="1"/>
  <c r="AZ56" i="30"/>
  <c r="AZ186" i="30" s="1"/>
  <c r="AZ57" i="30"/>
  <c r="AZ197" i="30" s="1"/>
  <c r="AZ70" i="30"/>
  <c r="AZ209" i="30" s="1"/>
  <c r="AX26" i="34"/>
  <c r="AY5" i="35"/>
  <c r="AX8" i="34"/>
  <c r="AY10" i="34"/>
  <c r="AX22" i="34"/>
  <c r="AX27" i="34" s="1"/>
  <c r="AZ69" i="30"/>
  <c r="AZ198" i="30" s="1"/>
  <c r="AY20" i="34" l="1"/>
  <c r="AZ61" i="30"/>
  <c r="BA52" i="30" s="1"/>
  <c r="AX28" i="34"/>
  <c r="AX32" i="34" s="1"/>
  <c r="AX34" i="34" s="1"/>
  <c r="AZ201" i="30"/>
  <c r="AZ188" i="30"/>
  <c r="AZ85" i="30"/>
  <c r="AZ37" i="30"/>
  <c r="AZ73" i="30"/>
  <c r="AZ182" i="30"/>
  <c r="AZ13" i="30"/>
  <c r="AZ25" i="30"/>
  <c r="AZ185" i="30"/>
  <c r="AZ49" i="30"/>
  <c r="AZ212" i="30"/>
  <c r="AZ78" i="35"/>
  <c r="AY71" i="35" l="1"/>
  <c r="AZ131" i="30"/>
  <c r="AZ190" i="30"/>
  <c r="AY15" i="34" s="1"/>
  <c r="AZ35" i="35"/>
  <c r="AY17" i="34"/>
  <c r="BA64" i="30"/>
  <c r="AZ132" i="30"/>
  <c r="AZ129" i="30"/>
  <c r="BA28" i="30"/>
  <c r="AZ127" i="30"/>
  <c r="BA4" i="30"/>
  <c r="BA5" i="30" s="1"/>
  <c r="BA54" i="30"/>
  <c r="BA164" i="30" s="1"/>
  <c r="BA53" i="30"/>
  <c r="BA219" i="30" s="1"/>
  <c r="BA16" i="30"/>
  <c r="AZ128" i="30"/>
  <c r="AZ133" i="30"/>
  <c r="BA76" i="30"/>
  <c r="AY31" i="34"/>
  <c r="AX35" i="34"/>
  <c r="AY6" i="35"/>
  <c r="AZ130" i="30"/>
  <c r="BA40" i="30"/>
  <c r="AY16" i="34"/>
  <c r="AZ34" i="35"/>
  <c r="AZ42" i="35" l="1"/>
  <c r="BA30" i="30"/>
  <c r="BA162" i="30" s="1"/>
  <c r="BA29" i="30"/>
  <c r="BA217" i="30" s="1"/>
  <c r="BA65" i="30"/>
  <c r="BA220" i="30" s="1"/>
  <c r="BA66" i="30"/>
  <c r="BA165" i="30" s="1"/>
  <c r="BA17" i="30"/>
  <c r="BA216" i="30" s="1"/>
  <c r="BA18" i="30"/>
  <c r="BA161" i="30" s="1"/>
  <c r="BA42" i="30"/>
  <c r="BA163" i="30" s="1"/>
  <c r="BA41" i="30"/>
  <c r="BA218" i="30" s="1"/>
  <c r="AY19" i="34"/>
  <c r="BA6" i="30"/>
  <c r="BA160" i="30" s="1"/>
  <c r="BA215" i="30"/>
  <c r="BA78" i="30"/>
  <c r="BA166" i="30" s="1"/>
  <c r="BA77" i="30"/>
  <c r="BA221" i="30" s="1"/>
  <c r="AZ135" i="30"/>
  <c r="BA81" i="30" s="1"/>
  <c r="BA199" i="30" s="1"/>
  <c r="BA45" i="30" l="1"/>
  <c r="BA196" i="30" s="1"/>
  <c r="BA34" i="30"/>
  <c r="BA206" i="30" s="1"/>
  <c r="BA33" i="30"/>
  <c r="BA195" i="30" s="1"/>
  <c r="BA46" i="30"/>
  <c r="BA207" i="30" s="1"/>
  <c r="BA22" i="30"/>
  <c r="BA205" i="30" s="1"/>
  <c r="BA21" i="30"/>
  <c r="BA194" i="30" s="1"/>
  <c r="BA9" i="30"/>
  <c r="BA193" i="30" s="1"/>
  <c r="BA8" i="30"/>
  <c r="BA182" i="30" s="1"/>
  <c r="BA10" i="30"/>
  <c r="BA204" i="30" s="1"/>
  <c r="BA32" i="30"/>
  <c r="BA184" i="30" s="1"/>
  <c r="BA68" i="30"/>
  <c r="BA187" i="30" s="1"/>
  <c r="BA223" i="30"/>
  <c r="AZ11" i="34" s="1"/>
  <c r="BA168" i="30"/>
  <c r="AZ18" i="34" s="1"/>
  <c r="BA29" i="35" s="1"/>
  <c r="BA80" i="30"/>
  <c r="BA69" i="30"/>
  <c r="BA198" i="30" s="1"/>
  <c r="AY8" i="34"/>
  <c r="AY26" i="34"/>
  <c r="AY22" i="34"/>
  <c r="AY27" i="34" s="1"/>
  <c r="AZ5" i="35"/>
  <c r="AZ10" i="34"/>
  <c r="BA58" i="30"/>
  <c r="BA208" i="30" s="1"/>
  <c r="BA57" i="30"/>
  <c r="BA197" i="30" s="1"/>
  <c r="BA56" i="30"/>
  <c r="BA44" i="30"/>
  <c r="BA185" i="30" s="1"/>
  <c r="BA70" i="30"/>
  <c r="BA209" i="30" s="1"/>
  <c r="BA20" i="30"/>
  <c r="BA183" i="30" s="1"/>
  <c r="BA82" i="30"/>
  <c r="BA210" i="30" s="1"/>
  <c r="BA37" i="30" l="1"/>
  <c r="BB28" i="30" s="1"/>
  <c r="BA49" i="30"/>
  <c r="BA130" i="30" s="1"/>
  <c r="BA201" i="30"/>
  <c r="BA34" i="35" s="1"/>
  <c r="BA13" i="30"/>
  <c r="BA127" i="30" s="1"/>
  <c r="BA212" i="30"/>
  <c r="BA35" i="35" s="1"/>
  <c r="BA58" i="35"/>
  <c r="AZ20" i="34"/>
  <c r="BA73" i="30"/>
  <c r="AY28" i="34"/>
  <c r="AY32" i="34" s="1"/>
  <c r="AZ71" i="35" s="1"/>
  <c r="BA25" i="30"/>
  <c r="BA186" i="30"/>
  <c r="BA61" i="30"/>
  <c r="BA188" i="30"/>
  <c r="BA85" i="30"/>
  <c r="AY34" i="34" l="1"/>
  <c r="AZ6" i="35" s="1"/>
  <c r="BB40" i="30"/>
  <c r="BB41" i="30" s="1"/>
  <c r="BB218" i="30" s="1"/>
  <c r="AZ16" i="34"/>
  <c r="AZ17" i="34"/>
  <c r="BA129" i="30"/>
  <c r="BA190" i="30"/>
  <c r="AZ15" i="34" s="1"/>
  <c r="BB4" i="30"/>
  <c r="BA78" i="35"/>
  <c r="BA128" i="30"/>
  <c r="BB16" i="30"/>
  <c r="BA132" i="30"/>
  <c r="BB64" i="30"/>
  <c r="BB76" i="30"/>
  <c r="BA133" i="30"/>
  <c r="BA131" i="30"/>
  <c r="BB52" i="30"/>
  <c r="BB30" i="30"/>
  <c r="BB162" i="30" s="1"/>
  <c r="BB29" i="30"/>
  <c r="BB217" i="30" s="1"/>
  <c r="AZ31" i="34" l="1"/>
  <c r="AY35" i="34"/>
  <c r="BB42" i="30"/>
  <c r="BB163" i="30" s="1"/>
  <c r="BB5" i="30"/>
  <c r="BB215" i="30" s="1"/>
  <c r="BB6" i="30"/>
  <c r="BB160" i="30" s="1"/>
  <c r="AZ19" i="34"/>
  <c r="BA42" i="35"/>
  <c r="BB17" i="30"/>
  <c r="BB216" i="30" s="1"/>
  <c r="BB18" i="30"/>
  <c r="BB161" i="30" s="1"/>
  <c r="BB77" i="30"/>
  <c r="BB221" i="30" s="1"/>
  <c r="BB78" i="30"/>
  <c r="BB166" i="30" s="1"/>
  <c r="BB66" i="30"/>
  <c r="BB165" i="30" s="1"/>
  <c r="BB65" i="30"/>
  <c r="BB220" i="30" s="1"/>
  <c r="BB53" i="30"/>
  <c r="BB219" i="30" s="1"/>
  <c r="BB54" i="30"/>
  <c r="BB164" i="30" s="1"/>
  <c r="BA135" i="30"/>
  <c r="BB20" i="30" s="1"/>
  <c r="BB183" i="30" s="1"/>
  <c r="BA10" i="34" l="1"/>
  <c r="AZ22" i="34"/>
  <c r="AZ27" i="34" s="1"/>
  <c r="AZ26" i="34"/>
  <c r="BA5" i="35"/>
  <c r="BB58" i="30"/>
  <c r="BB208" i="30" s="1"/>
  <c r="BB57" i="30"/>
  <c r="BB197" i="30" s="1"/>
  <c r="BB223" i="30"/>
  <c r="BA11" i="34" s="1"/>
  <c r="BB58" i="35" s="1"/>
  <c r="BB168" i="30"/>
  <c r="BA18" i="34" s="1"/>
  <c r="BB29" i="35" s="1"/>
  <c r="BB69" i="30"/>
  <c r="BB198" i="30" s="1"/>
  <c r="BB70" i="30"/>
  <c r="BB209" i="30" s="1"/>
  <c r="BB80" i="30"/>
  <c r="BB188" i="30" s="1"/>
  <c r="BB21" i="30"/>
  <c r="BB194" i="30" s="1"/>
  <c r="BB81" i="30"/>
  <c r="BB199" i="30" s="1"/>
  <c r="BB82" i="30"/>
  <c r="BB210" i="30" s="1"/>
  <c r="BB34" i="30"/>
  <c r="BB206" i="30" s="1"/>
  <c r="BB9" i="30"/>
  <c r="BB193" i="30" s="1"/>
  <c r="BB32" i="30"/>
  <c r="BB10" i="30"/>
  <c r="BB204" i="30" s="1"/>
  <c r="BB8" i="30"/>
  <c r="BB45" i="30"/>
  <c r="BB196" i="30" s="1"/>
  <c r="BB44" i="30"/>
  <c r="BB46" i="30"/>
  <c r="BB207" i="30" s="1"/>
  <c r="BB33" i="30"/>
  <c r="BB195" i="30" s="1"/>
  <c r="AZ8" i="34"/>
  <c r="BB22" i="30"/>
  <c r="BB205" i="30" s="1"/>
  <c r="BB56" i="30"/>
  <c r="BB186" i="30" s="1"/>
  <c r="BB68" i="30"/>
  <c r="AZ28" i="34" l="1"/>
  <c r="AZ32" i="34" s="1"/>
  <c r="BA71" i="35" s="1"/>
  <c r="BA20" i="34"/>
  <c r="BB182" i="30"/>
  <c r="BB13" i="30"/>
  <c r="BB212" i="30"/>
  <c r="BB78" i="35"/>
  <c r="BB184" i="30"/>
  <c r="BB37" i="30"/>
  <c r="BB25" i="30"/>
  <c r="BB85" i="30"/>
  <c r="BB61" i="30"/>
  <c r="BB201" i="30"/>
  <c r="BB187" i="30"/>
  <c r="BB73" i="30"/>
  <c r="BB185" i="30"/>
  <c r="BB49" i="30"/>
  <c r="AZ34" i="34" l="1"/>
  <c r="BA31" i="34" s="1"/>
  <c r="BB133" i="30"/>
  <c r="BC76" i="30"/>
  <c r="BB130" i="30"/>
  <c r="BC40" i="30"/>
  <c r="BB132" i="30"/>
  <c r="BC64" i="30"/>
  <c r="BA17" i="34"/>
  <c r="BB35" i="35"/>
  <c r="BC16" i="30"/>
  <c r="BB128" i="30"/>
  <c r="BB129" i="30"/>
  <c r="BC28" i="30"/>
  <c r="BC4" i="30"/>
  <c r="BC5" i="30" s="1"/>
  <c r="BB127" i="30"/>
  <c r="BB34" i="35"/>
  <c r="BA16" i="34"/>
  <c r="BB131" i="30"/>
  <c r="BC52" i="30"/>
  <c r="BB190" i="30"/>
  <c r="BA6" i="35" l="1"/>
  <c r="AZ35" i="34"/>
  <c r="BC17" i="30"/>
  <c r="BC216" i="30" s="1"/>
  <c r="BC18" i="30"/>
  <c r="BC161" i="30" s="1"/>
  <c r="BA15" i="34"/>
  <c r="BA19" i="34" s="1"/>
  <c r="BB42" i="35"/>
  <c r="BC54" i="30"/>
  <c r="BC164" i="30" s="1"/>
  <c r="BC53" i="30"/>
  <c r="BC219" i="30" s="1"/>
  <c r="BC41" i="30"/>
  <c r="BC218" i="30" s="1"/>
  <c r="BC42" i="30"/>
  <c r="BC163" i="30" s="1"/>
  <c r="BC65" i="30"/>
  <c r="BC220" i="30" s="1"/>
  <c r="BC66" i="30"/>
  <c r="BC165" i="30" s="1"/>
  <c r="BC29" i="30"/>
  <c r="BC217" i="30" s="1"/>
  <c r="BC30" i="30"/>
  <c r="BC162" i="30" s="1"/>
  <c r="BC77" i="30"/>
  <c r="BC221" i="30" s="1"/>
  <c r="BC78" i="30"/>
  <c r="BC166" i="30" s="1"/>
  <c r="BB135" i="30"/>
  <c r="BC34" i="30" s="1"/>
  <c r="BC206" i="30" s="1"/>
  <c r="BC6" i="30"/>
  <c r="BC160" i="30" s="1"/>
  <c r="BC215" i="30"/>
  <c r="BC168" i="30" l="1"/>
  <c r="BB18" i="34" s="1"/>
  <c r="BC29" i="35" s="1"/>
  <c r="BC68" i="30"/>
  <c r="BA22" i="34"/>
  <c r="BA27" i="34" s="1"/>
  <c r="BB5" i="35"/>
  <c r="BA8" i="34"/>
  <c r="BA26" i="34"/>
  <c r="BB10" i="34"/>
  <c r="BC69" i="30"/>
  <c r="BC198" i="30" s="1"/>
  <c r="BC46" i="30"/>
  <c r="BC207" i="30" s="1"/>
  <c r="BC56" i="30"/>
  <c r="BC70" i="30"/>
  <c r="BC209" i="30" s="1"/>
  <c r="BC20" i="30"/>
  <c r="BC183" i="30" s="1"/>
  <c r="BC45" i="30"/>
  <c r="BC196" i="30" s="1"/>
  <c r="BC58" i="30"/>
  <c r="BC208" i="30" s="1"/>
  <c r="BC44" i="30"/>
  <c r="BC185" i="30" s="1"/>
  <c r="BC21" i="30"/>
  <c r="BC194" i="30" s="1"/>
  <c r="BC57" i="30"/>
  <c r="BC197" i="30" s="1"/>
  <c r="BC82" i="30"/>
  <c r="BC210" i="30" s="1"/>
  <c r="BC223" i="30"/>
  <c r="BB11" i="34" s="1"/>
  <c r="BC8" i="30"/>
  <c r="BC22" i="30"/>
  <c r="BC205" i="30" s="1"/>
  <c r="BC32" i="30"/>
  <c r="BC184" i="30" s="1"/>
  <c r="BC81" i="30"/>
  <c r="BC199" i="30" s="1"/>
  <c r="BC10" i="30"/>
  <c r="BC204" i="30" s="1"/>
  <c r="BC33" i="30"/>
  <c r="BC195" i="30" s="1"/>
  <c r="BC80" i="30"/>
  <c r="BC9" i="30"/>
  <c r="BC193" i="30" s="1"/>
  <c r="BC182" i="30" l="1"/>
  <c r="BC13" i="30"/>
  <c r="BC58" i="35"/>
  <c r="BB20" i="34"/>
  <c r="BC25" i="30"/>
  <c r="BA28" i="34"/>
  <c r="BA32" i="34" s="1"/>
  <c r="BB71" i="35" s="1"/>
  <c r="BC186" i="30"/>
  <c r="BC61" i="30"/>
  <c r="BC49" i="30"/>
  <c r="BC37" i="30"/>
  <c r="BC212" i="30"/>
  <c r="BC201" i="30"/>
  <c r="BC188" i="30"/>
  <c r="BC85" i="30"/>
  <c r="BC187" i="30"/>
  <c r="BC73" i="30"/>
  <c r="BA34" i="34" l="1"/>
  <c r="BA35" i="34" s="1"/>
  <c r="BC78" i="35"/>
  <c r="BC129" i="30"/>
  <c r="BD28" i="30"/>
  <c r="BC190" i="30"/>
  <c r="BD40" i="30"/>
  <c r="BC130" i="30"/>
  <c r="BC133" i="30"/>
  <c r="BD76" i="30"/>
  <c r="BB16" i="34"/>
  <c r="BC34" i="35"/>
  <c r="BC128" i="30"/>
  <c r="BD16" i="30"/>
  <c r="BC131" i="30"/>
  <c r="BD52" i="30"/>
  <c r="BC127" i="30"/>
  <c r="BD4" i="30"/>
  <c r="BD5" i="30" s="1"/>
  <c r="BB17" i="34"/>
  <c r="BC35" i="35"/>
  <c r="BD64" i="30"/>
  <c r="BC132" i="30"/>
  <c r="BB31" i="34" l="1"/>
  <c r="BB6" i="35"/>
  <c r="BD6" i="30"/>
  <c r="BD160" i="30" s="1"/>
  <c r="BD215" i="30"/>
  <c r="BD29" i="30"/>
  <c r="BD217" i="30" s="1"/>
  <c r="BD30" i="30"/>
  <c r="BD162" i="30" s="1"/>
  <c r="BB15" i="34"/>
  <c r="BB19" i="34" s="1"/>
  <c r="BC42" i="35"/>
  <c r="BD42" i="30"/>
  <c r="BD163" i="30" s="1"/>
  <c r="BD41" i="30"/>
  <c r="BD218" i="30" s="1"/>
  <c r="BD53" i="30"/>
  <c r="BD219" i="30" s="1"/>
  <c r="BD54" i="30"/>
  <c r="BD164" i="30" s="1"/>
  <c r="BD17" i="30"/>
  <c r="BD216" i="30" s="1"/>
  <c r="BD18" i="30"/>
  <c r="BD161" i="30" s="1"/>
  <c r="BD78" i="30"/>
  <c r="BD166" i="30" s="1"/>
  <c r="BD77" i="30"/>
  <c r="BD221" i="30" s="1"/>
  <c r="BC135" i="30"/>
  <c r="BD45" i="30" s="1"/>
  <c r="BD196" i="30" s="1"/>
  <c r="BD66" i="30"/>
  <c r="BD165" i="30" s="1"/>
  <c r="BD65" i="30"/>
  <c r="BD220" i="30" s="1"/>
  <c r="BD32" i="30" l="1"/>
  <c r="BD184" i="30" s="1"/>
  <c r="BD33" i="30"/>
  <c r="BD195" i="30" s="1"/>
  <c r="BD82" i="30"/>
  <c r="BD210" i="30" s="1"/>
  <c r="BD20" i="30"/>
  <c r="BD183" i="30" s="1"/>
  <c r="BD21" i="30"/>
  <c r="BD194" i="30" s="1"/>
  <c r="BD80" i="30"/>
  <c r="BD188" i="30" s="1"/>
  <c r="BD22" i="30"/>
  <c r="BD205" i="30" s="1"/>
  <c r="BD8" i="30"/>
  <c r="BD182" i="30" s="1"/>
  <c r="BD81" i="30"/>
  <c r="BD199" i="30" s="1"/>
  <c r="BD9" i="30"/>
  <c r="BD193" i="30" s="1"/>
  <c r="BD58" i="30"/>
  <c r="BD208" i="30" s="1"/>
  <c r="BD57" i="30"/>
  <c r="BD197" i="30" s="1"/>
  <c r="BD223" i="30"/>
  <c r="BC11" i="34" s="1"/>
  <c r="BD34" i="30"/>
  <c r="BD206" i="30" s="1"/>
  <c r="BD168" i="30"/>
  <c r="BC18" i="34" s="1"/>
  <c r="BD29" i="35" s="1"/>
  <c r="BD44" i="30"/>
  <c r="BD185" i="30" s="1"/>
  <c r="BD70" i="30"/>
  <c r="BD209" i="30" s="1"/>
  <c r="BB22" i="34"/>
  <c r="BB27" i="34" s="1"/>
  <c r="BC10" i="34"/>
  <c r="BB26" i="34"/>
  <c r="BB8" i="34"/>
  <c r="BC5" i="35"/>
  <c r="BD46" i="30"/>
  <c r="BD207" i="30" s="1"/>
  <c r="BD68" i="30"/>
  <c r="BD10" i="30"/>
  <c r="BD204" i="30" s="1"/>
  <c r="BD56" i="30"/>
  <c r="BD69" i="30"/>
  <c r="BD198" i="30" s="1"/>
  <c r="BD25" i="30" l="1"/>
  <c r="BE16" i="30" s="1"/>
  <c r="BD49" i="30"/>
  <c r="BE40" i="30" s="1"/>
  <c r="BD85" i="30"/>
  <c r="BD133" i="30" s="1"/>
  <c r="BB28" i="34"/>
  <c r="BB32" i="34" s="1"/>
  <c r="BB34" i="34" s="1"/>
  <c r="BD201" i="30"/>
  <c r="BC16" i="34" s="1"/>
  <c r="BD37" i="30"/>
  <c r="BD129" i="30" s="1"/>
  <c r="BC71" i="35"/>
  <c r="BD13" i="30"/>
  <c r="BD186" i="30"/>
  <c r="BD61" i="30"/>
  <c r="BD187" i="30"/>
  <c r="BD73" i="30"/>
  <c r="BD212" i="30"/>
  <c r="BD58" i="35"/>
  <c r="BC20" i="34"/>
  <c r="BD128" i="30" l="1"/>
  <c r="BD34" i="35"/>
  <c r="BE76" i="30"/>
  <c r="BE77" i="30" s="1"/>
  <c r="BE221" i="30" s="1"/>
  <c r="BD130" i="30"/>
  <c r="BE28" i="30"/>
  <c r="BE29" i="30" s="1"/>
  <c r="BE217" i="30" s="1"/>
  <c r="BD190" i="30"/>
  <c r="BC15" i="34" s="1"/>
  <c r="BD131" i="30"/>
  <c r="BE52" i="30"/>
  <c r="BD127" i="30"/>
  <c r="BE4" i="30"/>
  <c r="BE5" i="30" s="1"/>
  <c r="BC17" i="34"/>
  <c r="BD35" i="35"/>
  <c r="BE41" i="30"/>
  <c r="BE218" i="30" s="1"/>
  <c r="BE42" i="30"/>
  <c r="BE163" i="30" s="1"/>
  <c r="BE64" i="30"/>
  <c r="BD132" i="30"/>
  <c r="BC31" i="34"/>
  <c r="BB35" i="34"/>
  <c r="BC6" i="35"/>
  <c r="BE17" i="30"/>
  <c r="BE216" i="30" s="1"/>
  <c r="BE18" i="30"/>
  <c r="BE161" i="30" s="1"/>
  <c r="BD78" i="35"/>
  <c r="BE78" i="30" l="1"/>
  <c r="BE166" i="30" s="1"/>
  <c r="BE30" i="30"/>
  <c r="BE162" i="30" s="1"/>
  <c r="BD42" i="35"/>
  <c r="BC19" i="34"/>
  <c r="BE6" i="30"/>
  <c r="BE160" i="30" s="1"/>
  <c r="BE215" i="30"/>
  <c r="BE66" i="30"/>
  <c r="BE165" i="30" s="1"/>
  <c r="BE65" i="30"/>
  <c r="BE220" i="30" s="1"/>
  <c r="BD135" i="30"/>
  <c r="BE9" i="30" s="1"/>
  <c r="BE193" i="30" s="1"/>
  <c r="BE54" i="30"/>
  <c r="BE164" i="30" s="1"/>
  <c r="BE53" i="30"/>
  <c r="BE219" i="30" s="1"/>
  <c r="BC26" i="34" l="1"/>
  <c r="BD5" i="35"/>
  <c r="BC22" i="34"/>
  <c r="BC27" i="34" s="1"/>
  <c r="BD10" i="34"/>
  <c r="BE69" i="30"/>
  <c r="BE198" i="30" s="1"/>
  <c r="BE68" i="30"/>
  <c r="BE187" i="30" s="1"/>
  <c r="BE223" i="30"/>
  <c r="BD11" i="34" s="1"/>
  <c r="BE8" i="30"/>
  <c r="BE182" i="30" s="1"/>
  <c r="BE168" i="30"/>
  <c r="BD18" i="34" s="1"/>
  <c r="BE29" i="35" s="1"/>
  <c r="BE70" i="30"/>
  <c r="BE209" i="30" s="1"/>
  <c r="BE10" i="30"/>
  <c r="BE204" i="30" s="1"/>
  <c r="BE56" i="30"/>
  <c r="BC8" i="34"/>
  <c r="BE22" i="30"/>
  <c r="BE205" i="30" s="1"/>
  <c r="BE81" i="30"/>
  <c r="BE199" i="30" s="1"/>
  <c r="BE34" i="30"/>
  <c r="BE206" i="30" s="1"/>
  <c r="BE20" i="30"/>
  <c r="BE45" i="30"/>
  <c r="BE196" i="30" s="1"/>
  <c r="BE46" i="30"/>
  <c r="BE207" i="30" s="1"/>
  <c r="BE44" i="30"/>
  <c r="BE82" i="30"/>
  <c r="BE210" i="30" s="1"/>
  <c r="BE33" i="30"/>
  <c r="BE195" i="30" s="1"/>
  <c r="BE32" i="30"/>
  <c r="BE80" i="30"/>
  <c r="BE21" i="30"/>
  <c r="BE194" i="30" s="1"/>
  <c r="BE58" i="30"/>
  <c r="BE208" i="30" s="1"/>
  <c r="BE57" i="30"/>
  <c r="BE197" i="30" s="1"/>
  <c r="BC28" i="34" l="1"/>
  <c r="BC32" i="34" s="1"/>
  <c r="BD71" i="35" s="1"/>
  <c r="BD20" i="34"/>
  <c r="BE58" i="35"/>
  <c r="BE201" i="30"/>
  <c r="BE34" i="35" s="1"/>
  <c r="BE212" i="30"/>
  <c r="BE13" i="30"/>
  <c r="BE184" i="30"/>
  <c r="BE37" i="30"/>
  <c r="BE185" i="30"/>
  <c r="BE49" i="30"/>
  <c r="BE188" i="30"/>
  <c r="BE85" i="30"/>
  <c r="BE73" i="30"/>
  <c r="BE183" i="30"/>
  <c r="BE25" i="30"/>
  <c r="BE186" i="30"/>
  <c r="BE61" i="30"/>
  <c r="BC34" i="34" l="1"/>
  <c r="BC35" i="34" s="1"/>
  <c r="BE78" i="35"/>
  <c r="BD16" i="34"/>
  <c r="BE190" i="30"/>
  <c r="BD15" i="34" s="1"/>
  <c r="BE129" i="30"/>
  <c r="BF28" i="30"/>
  <c r="BE130" i="30"/>
  <c r="BF40" i="30"/>
  <c r="BE35" i="35"/>
  <c r="BD17" i="34"/>
  <c r="BE132" i="30"/>
  <c r="BF64" i="30"/>
  <c r="BE131" i="30"/>
  <c r="BF52" i="30"/>
  <c r="BF4" i="30"/>
  <c r="BF5" i="30" s="1"/>
  <c r="BE127" i="30"/>
  <c r="BE133" i="30"/>
  <c r="BF76" i="30"/>
  <c r="BE128" i="30"/>
  <c r="BF16" i="30"/>
  <c r="BD31" i="34" l="1"/>
  <c r="BD6" i="35"/>
  <c r="BE42" i="35"/>
  <c r="BF6" i="30"/>
  <c r="BF160" i="30" s="1"/>
  <c r="BF215" i="30"/>
  <c r="BF41" i="30"/>
  <c r="BF218" i="30" s="1"/>
  <c r="BF42" i="30"/>
  <c r="BF163" i="30" s="1"/>
  <c r="BF53" i="30"/>
  <c r="BF219" i="30" s="1"/>
  <c r="BF54" i="30"/>
  <c r="BF164" i="30" s="1"/>
  <c r="BF78" i="30"/>
  <c r="BF166" i="30" s="1"/>
  <c r="BF77" i="30"/>
  <c r="BF221" i="30" s="1"/>
  <c r="BF65" i="30"/>
  <c r="BF220" i="30" s="1"/>
  <c r="BF66" i="30"/>
  <c r="BF165" i="30" s="1"/>
  <c r="BF18" i="30"/>
  <c r="BF161" i="30" s="1"/>
  <c r="BF17" i="30"/>
  <c r="BF216" i="30" s="1"/>
  <c r="BD19" i="34"/>
  <c r="BF30" i="30"/>
  <c r="BF162" i="30" s="1"/>
  <c r="BF29" i="30"/>
  <c r="BF217" i="30" s="1"/>
  <c r="BE135" i="30"/>
  <c r="BF56" i="30" s="1"/>
  <c r="BF68" i="30" l="1"/>
  <c r="BF187" i="30" s="1"/>
  <c r="BF70" i="30"/>
  <c r="BF209" i="30" s="1"/>
  <c r="BF69" i="30"/>
  <c r="BF198" i="30" s="1"/>
  <c r="BF8" i="30"/>
  <c r="BF182" i="30" s="1"/>
  <c r="BF81" i="30"/>
  <c r="BF199" i="30" s="1"/>
  <c r="BF33" i="30"/>
  <c r="BF195" i="30" s="1"/>
  <c r="BF80" i="30"/>
  <c r="BF188" i="30" s="1"/>
  <c r="BF32" i="30"/>
  <c r="BF184" i="30" s="1"/>
  <c r="BF46" i="30"/>
  <c r="BF207" i="30" s="1"/>
  <c r="BF57" i="30"/>
  <c r="BF197" i="30" s="1"/>
  <c r="BF20" i="30"/>
  <c r="BF183" i="30" s="1"/>
  <c r="BF44" i="30"/>
  <c r="BF185" i="30" s="1"/>
  <c r="BF10" i="30"/>
  <c r="BF204" i="30" s="1"/>
  <c r="BF34" i="30"/>
  <c r="BF206" i="30" s="1"/>
  <c r="BF9" i="30"/>
  <c r="BF193" i="30" s="1"/>
  <c r="BF45" i="30"/>
  <c r="BF196" i="30" s="1"/>
  <c r="BF58" i="30"/>
  <c r="BF208" i="30" s="1"/>
  <c r="BF186" i="30"/>
  <c r="BF21" i="30"/>
  <c r="BF22" i="30"/>
  <c r="BF205" i="30" s="1"/>
  <c r="BE5" i="35"/>
  <c r="BE10" i="34"/>
  <c r="BD8" i="34"/>
  <c r="BD22" i="34"/>
  <c r="BD27" i="34" s="1"/>
  <c r="BD26" i="34"/>
  <c r="BF223" i="30"/>
  <c r="BE11" i="34" s="1"/>
  <c r="BF82" i="30"/>
  <c r="BF210" i="30" s="1"/>
  <c r="BF168" i="30"/>
  <c r="BE18" i="34" s="1"/>
  <c r="BF29" i="35" s="1"/>
  <c r="BF73" i="30" l="1"/>
  <c r="BF132" i="30" s="1"/>
  <c r="BF61" i="30"/>
  <c r="BF131" i="30" s="1"/>
  <c r="BF190" i="30"/>
  <c r="BF42" i="35" s="1"/>
  <c r="BF212" i="30"/>
  <c r="BE17" i="34" s="1"/>
  <c r="BF49" i="30"/>
  <c r="BF130" i="30" s="1"/>
  <c r="BF13" i="30"/>
  <c r="BF127" i="30" s="1"/>
  <c r="BF37" i="30"/>
  <c r="BF129" i="30" s="1"/>
  <c r="BD28" i="34"/>
  <c r="BD32" i="34" s="1"/>
  <c r="BE71" i="35" s="1"/>
  <c r="BF58" i="35"/>
  <c r="BE20" i="34"/>
  <c r="BF194" i="30"/>
  <c r="BF201" i="30" s="1"/>
  <c r="BF25" i="30"/>
  <c r="BF85" i="30"/>
  <c r="BD34" i="34" l="1"/>
  <c r="BE31" i="34" s="1"/>
  <c r="BG64" i="30"/>
  <c r="BG65" i="30" s="1"/>
  <c r="BG220" i="30" s="1"/>
  <c r="BE15" i="34"/>
  <c r="BG52" i="30"/>
  <c r="BG53" i="30" s="1"/>
  <c r="BG219" i="30" s="1"/>
  <c r="BF35" i="35"/>
  <c r="BG28" i="30"/>
  <c r="BG30" i="30" s="1"/>
  <c r="BG162" i="30" s="1"/>
  <c r="BG40" i="30"/>
  <c r="BG41" i="30" s="1"/>
  <c r="BG218" i="30" s="1"/>
  <c r="BG4" i="30"/>
  <c r="BG5" i="30" s="1"/>
  <c r="BG215" i="30" s="1"/>
  <c r="BD35" i="34"/>
  <c r="BF78" i="35"/>
  <c r="BE16" i="34"/>
  <c r="BF34" i="35"/>
  <c r="BF133" i="30"/>
  <c r="BG76" i="30"/>
  <c r="BF128" i="30"/>
  <c r="BG16" i="30"/>
  <c r="BE6" i="35" l="1"/>
  <c r="BG66" i="30"/>
  <c r="BG165" i="30" s="1"/>
  <c r="BE19" i="34"/>
  <c r="BE26" i="34" s="1"/>
  <c r="BG54" i="30"/>
  <c r="BG164" i="30" s="1"/>
  <c r="BG29" i="30"/>
  <c r="BG217" i="30" s="1"/>
  <c r="BG6" i="30"/>
  <c r="BG160" i="30" s="1"/>
  <c r="BG42" i="30"/>
  <c r="BG163" i="30" s="1"/>
  <c r="BG18" i="30"/>
  <c r="BG161" i="30" s="1"/>
  <c r="BG17" i="30"/>
  <c r="BG216" i="30" s="1"/>
  <c r="BF135" i="30"/>
  <c r="BG81" i="30" s="1"/>
  <c r="BG199" i="30" s="1"/>
  <c r="BG77" i="30"/>
  <c r="BG221" i="30" s="1"/>
  <c r="BG78" i="30"/>
  <c r="BG166" i="30" s="1"/>
  <c r="BF10" i="34" l="1"/>
  <c r="BE22" i="34"/>
  <c r="BE27" i="34" s="1"/>
  <c r="BE28" i="34" s="1"/>
  <c r="BE32" i="34" s="1"/>
  <c r="BF71" i="35" s="1"/>
  <c r="BF5" i="35"/>
  <c r="BG168" i="30"/>
  <c r="BF18" i="34" s="1"/>
  <c r="BG29" i="35" s="1"/>
  <c r="BG21" i="30"/>
  <c r="BG194" i="30" s="1"/>
  <c r="BG223" i="30"/>
  <c r="BF11" i="34" s="1"/>
  <c r="BF20" i="34" s="1"/>
  <c r="BE8" i="34"/>
  <c r="BG22" i="30"/>
  <c r="BG205" i="30" s="1"/>
  <c r="BG80" i="30"/>
  <c r="BG10" i="30"/>
  <c r="BG204" i="30" s="1"/>
  <c r="BG70" i="30"/>
  <c r="BG209" i="30" s="1"/>
  <c r="BG45" i="30"/>
  <c r="BG196" i="30" s="1"/>
  <c r="BG68" i="30"/>
  <c r="BG44" i="30"/>
  <c r="BG33" i="30"/>
  <c r="BG195" i="30" s="1"/>
  <c r="BG34" i="30"/>
  <c r="BG206" i="30" s="1"/>
  <c r="BG32" i="30"/>
  <c r="BG9" i="30"/>
  <c r="BG193" i="30" s="1"/>
  <c r="BG57" i="30"/>
  <c r="BG197" i="30" s="1"/>
  <c r="BG56" i="30"/>
  <c r="BG8" i="30"/>
  <c r="BG58" i="30"/>
  <c r="BG208" i="30" s="1"/>
  <c r="BG69" i="30"/>
  <c r="BG198" i="30" s="1"/>
  <c r="BG46" i="30"/>
  <c r="BG207" i="30" s="1"/>
  <c r="BG20" i="30"/>
  <c r="BG82" i="30"/>
  <c r="BG210" i="30" s="1"/>
  <c r="BE34" i="34" l="1"/>
  <c r="BF31" i="34" s="1"/>
  <c r="BG58" i="35"/>
  <c r="BG78" i="35" s="1"/>
  <c r="BG201" i="30"/>
  <c r="BF16" i="34" s="1"/>
  <c r="BG212" i="30"/>
  <c r="BF17" i="34" s="1"/>
  <c r="BG188" i="30"/>
  <c r="BG85" i="30"/>
  <c r="BG183" i="30"/>
  <c r="BG25" i="30"/>
  <c r="BG184" i="30"/>
  <c r="BG37" i="30"/>
  <c r="BG186" i="30"/>
  <c r="BG61" i="30"/>
  <c r="BG185" i="30"/>
  <c r="BG49" i="30"/>
  <c r="BG182" i="30"/>
  <c r="BG13" i="30"/>
  <c r="BG187" i="30"/>
  <c r="BG73" i="30"/>
  <c r="BE35" i="34" l="1"/>
  <c r="BF6" i="35"/>
  <c r="BG34" i="35"/>
  <c r="BG35" i="35"/>
  <c r="BG190" i="30"/>
  <c r="BF15" i="34" s="1"/>
  <c r="BF19" i="34" s="1"/>
  <c r="BG130" i="30"/>
  <c r="BH40" i="30"/>
  <c r="BH28" i="30"/>
  <c r="BG129" i="30"/>
  <c r="BG133" i="30"/>
  <c r="BH76" i="30"/>
  <c r="BG131" i="30"/>
  <c r="BH52" i="30"/>
  <c r="BH16" i="30"/>
  <c r="BG128" i="30"/>
  <c r="BG132" i="30"/>
  <c r="BH64" i="30"/>
  <c r="BH4" i="30"/>
  <c r="BH5" i="30" s="1"/>
  <c r="BG127" i="30"/>
  <c r="BG42" i="35" l="1"/>
  <c r="BH17" i="30"/>
  <c r="BH216" i="30" s="1"/>
  <c r="BH18" i="30"/>
  <c r="BH161" i="30" s="1"/>
  <c r="BH54" i="30"/>
  <c r="BH164" i="30" s="1"/>
  <c r="BH53" i="30"/>
  <c r="BH219" i="30" s="1"/>
  <c r="BH30" i="30"/>
  <c r="BH162" i="30" s="1"/>
  <c r="BH29" i="30"/>
  <c r="BH217" i="30" s="1"/>
  <c r="BG135" i="30"/>
  <c r="BH21" i="30" s="1"/>
  <c r="BH194" i="30" s="1"/>
  <c r="BH41" i="30"/>
  <c r="BH218" i="30" s="1"/>
  <c r="BH42" i="30"/>
  <c r="BH163" i="30" s="1"/>
  <c r="BH215" i="30"/>
  <c r="BH6" i="30"/>
  <c r="BH160" i="30" s="1"/>
  <c r="BH65" i="30"/>
  <c r="BH220" i="30" s="1"/>
  <c r="BH66" i="30"/>
  <c r="BH165" i="30" s="1"/>
  <c r="BH77" i="30"/>
  <c r="BH221" i="30" s="1"/>
  <c r="BH78" i="30"/>
  <c r="BH166" i="30" s="1"/>
  <c r="BG5" i="35"/>
  <c r="BF22" i="34"/>
  <c r="BF27" i="34" s="1"/>
  <c r="BF26" i="34"/>
  <c r="BG10" i="34"/>
  <c r="BH9" i="30" l="1"/>
  <c r="BH193" i="30" s="1"/>
  <c r="BF8" i="34"/>
  <c r="BH8" i="30"/>
  <c r="BH182" i="30" s="1"/>
  <c r="BH32" i="30"/>
  <c r="BH184" i="30" s="1"/>
  <c r="BH68" i="30"/>
  <c r="BH187" i="30" s="1"/>
  <c r="BH34" i="30"/>
  <c r="BH206" i="30" s="1"/>
  <c r="BH69" i="30"/>
  <c r="BH198" i="30" s="1"/>
  <c r="BH45" i="30"/>
  <c r="BH196" i="30" s="1"/>
  <c r="BH70" i="30"/>
  <c r="BH209" i="30" s="1"/>
  <c r="BH46" i="30"/>
  <c r="BH207" i="30" s="1"/>
  <c r="BH223" i="30"/>
  <c r="BG11" i="34" s="1"/>
  <c r="BH58" i="35" s="1"/>
  <c r="BH82" i="30"/>
  <c r="BH210" i="30" s="1"/>
  <c r="BH81" i="30"/>
  <c r="BH199" i="30" s="1"/>
  <c r="BF28" i="34"/>
  <c r="BF32" i="34" s="1"/>
  <c r="BG71" i="35" s="1"/>
  <c r="BH56" i="30"/>
  <c r="BH186" i="30" s="1"/>
  <c r="BH57" i="30"/>
  <c r="BH58" i="30"/>
  <c r="BH208" i="30" s="1"/>
  <c r="BH10" i="30"/>
  <c r="BH204" i="30" s="1"/>
  <c r="BH20" i="30"/>
  <c r="BH33" i="30"/>
  <c r="BH195" i="30" s="1"/>
  <c r="BH22" i="30"/>
  <c r="BH205" i="30" s="1"/>
  <c r="BH168" i="30"/>
  <c r="BG18" i="34" s="1"/>
  <c r="BH29" i="35" s="1"/>
  <c r="BH44" i="30"/>
  <c r="BH185" i="30" s="1"/>
  <c r="BH80" i="30"/>
  <c r="BH188" i="30" s="1"/>
  <c r="BF34" i="34" l="1"/>
  <c r="BG6" i="35" s="1"/>
  <c r="BH13" i="30"/>
  <c r="BH127" i="30" s="1"/>
  <c r="BH37" i="30"/>
  <c r="BI28" i="30" s="1"/>
  <c r="BH73" i="30"/>
  <c r="BI64" i="30" s="1"/>
  <c r="BG20" i="34"/>
  <c r="BH212" i="30"/>
  <c r="BH35" i="35" s="1"/>
  <c r="BH85" i="30"/>
  <c r="BI76" i="30" s="1"/>
  <c r="BH49" i="30"/>
  <c r="BI40" i="30" s="1"/>
  <c r="BH197" i="30"/>
  <c r="BH201" i="30" s="1"/>
  <c r="BH61" i="30"/>
  <c r="BH183" i="30"/>
  <c r="BH190" i="30" s="1"/>
  <c r="BH25" i="30"/>
  <c r="BH78" i="35"/>
  <c r="BG31" i="34" l="1"/>
  <c r="BF35" i="34"/>
  <c r="BI4" i="30"/>
  <c r="BI5" i="30" s="1"/>
  <c r="BI215" i="30" s="1"/>
  <c r="BH129" i="30"/>
  <c r="BG17" i="34"/>
  <c r="BH132" i="30"/>
  <c r="BH130" i="30"/>
  <c r="BH133" i="30"/>
  <c r="BI41" i="30"/>
  <c r="BI218" i="30" s="1"/>
  <c r="BI42" i="30"/>
  <c r="BI163" i="30" s="1"/>
  <c r="BH131" i="30"/>
  <c r="BI52" i="30"/>
  <c r="BI77" i="30"/>
  <c r="BI221" i="30" s="1"/>
  <c r="BI78" i="30"/>
  <c r="BI166" i="30" s="1"/>
  <c r="BH128" i="30"/>
  <c r="BI16" i="30"/>
  <c r="BH34" i="35"/>
  <c r="BG16" i="34"/>
  <c r="BI29" i="30"/>
  <c r="BI217" i="30" s="1"/>
  <c r="BI30" i="30"/>
  <c r="BI162" i="30" s="1"/>
  <c r="BI65" i="30"/>
  <c r="BI220" i="30" s="1"/>
  <c r="BI66" i="30"/>
  <c r="BI165" i="30" s="1"/>
  <c r="BG15" i="34"/>
  <c r="BH42" i="35"/>
  <c r="BI6" i="30" l="1"/>
  <c r="BI160" i="30" s="1"/>
  <c r="BG19" i="34"/>
  <c r="BI18" i="30"/>
  <c r="BI161" i="30" s="1"/>
  <c r="BI17" i="30"/>
  <c r="BI216" i="30" s="1"/>
  <c r="BH135" i="30"/>
  <c r="BI56" i="30" s="1"/>
  <c r="BI186" i="30" s="1"/>
  <c r="BI53" i="30"/>
  <c r="BI219" i="30" s="1"/>
  <c r="BI54" i="30"/>
  <c r="BI164" i="30" s="1"/>
  <c r="BG22" i="34" l="1"/>
  <c r="BG27" i="34" s="1"/>
  <c r="BH5" i="35"/>
  <c r="BG26" i="34"/>
  <c r="BH10" i="34"/>
  <c r="BI223" i="30"/>
  <c r="BH11" i="34" s="1"/>
  <c r="BI58" i="35" s="1"/>
  <c r="BI168" i="30"/>
  <c r="BH18" i="34" s="1"/>
  <c r="BI29" i="35" s="1"/>
  <c r="BG8" i="34"/>
  <c r="BI20" i="30"/>
  <c r="BI183" i="30" s="1"/>
  <c r="BI21" i="30"/>
  <c r="BI194" i="30" s="1"/>
  <c r="BI22" i="30"/>
  <c r="BI205" i="30" s="1"/>
  <c r="BI33" i="30"/>
  <c r="BI195" i="30" s="1"/>
  <c r="BI10" i="30"/>
  <c r="BI204" i="30" s="1"/>
  <c r="BI9" i="30"/>
  <c r="BI193" i="30" s="1"/>
  <c r="BI69" i="30"/>
  <c r="BI198" i="30" s="1"/>
  <c r="BI32" i="30"/>
  <c r="BI82" i="30"/>
  <c r="BI210" i="30" s="1"/>
  <c r="BI68" i="30"/>
  <c r="BI81" i="30"/>
  <c r="BI199" i="30" s="1"/>
  <c r="BI80" i="30"/>
  <c r="BI46" i="30"/>
  <c r="BI207" i="30" s="1"/>
  <c r="BI70" i="30"/>
  <c r="BI209" i="30" s="1"/>
  <c r="BI8" i="30"/>
  <c r="BI45" i="30"/>
  <c r="BI196" i="30" s="1"/>
  <c r="BI44" i="30"/>
  <c r="BI34" i="30"/>
  <c r="BI206" i="30" s="1"/>
  <c r="BI57" i="30"/>
  <c r="BI197" i="30" s="1"/>
  <c r="BI58" i="30"/>
  <c r="BI208" i="30" s="1"/>
  <c r="BG28" i="34" l="1"/>
  <c r="BG32" i="34" s="1"/>
  <c r="BH20" i="34"/>
  <c r="BI25" i="30"/>
  <c r="BJ16" i="30" s="1"/>
  <c r="BI61" i="30"/>
  <c r="BI131" i="30" s="1"/>
  <c r="BI182" i="30"/>
  <c r="BI13" i="30"/>
  <c r="BI212" i="30"/>
  <c r="BI188" i="30"/>
  <c r="BI85" i="30"/>
  <c r="BI187" i="30"/>
  <c r="BI73" i="30"/>
  <c r="BI201" i="30"/>
  <c r="BI185" i="30"/>
  <c r="BI49" i="30"/>
  <c r="BI78" i="35"/>
  <c r="BI184" i="30"/>
  <c r="BI37" i="30"/>
  <c r="BH71" i="35" l="1"/>
  <c r="BG34" i="34"/>
  <c r="BJ52" i="30"/>
  <c r="BJ53" i="30" s="1"/>
  <c r="BJ219" i="30" s="1"/>
  <c r="BI128" i="30"/>
  <c r="BJ40" i="30"/>
  <c r="BI130" i="30"/>
  <c r="BI132" i="30"/>
  <c r="BJ64" i="30"/>
  <c r="BI129" i="30"/>
  <c r="BJ28" i="30"/>
  <c r="BH17" i="34"/>
  <c r="BI35" i="35"/>
  <c r="BJ18" i="30"/>
  <c r="BJ161" i="30" s="1"/>
  <c r="BJ17" i="30"/>
  <c r="BJ216" i="30" s="1"/>
  <c r="BI127" i="30"/>
  <c r="BJ4" i="30"/>
  <c r="BJ5" i="30" s="1"/>
  <c r="BI34" i="35"/>
  <c r="BH16" i="34"/>
  <c r="BI133" i="30"/>
  <c r="BJ76" i="30"/>
  <c r="BI190" i="30"/>
  <c r="BH31" i="34" l="1"/>
  <c r="BH6" i="35"/>
  <c r="BG35" i="34"/>
  <c r="BJ54" i="30"/>
  <c r="BJ164" i="30" s="1"/>
  <c r="BJ6" i="30"/>
  <c r="BJ160" i="30" s="1"/>
  <c r="BJ215" i="30"/>
  <c r="BJ66" i="30"/>
  <c r="BJ165" i="30" s="1"/>
  <c r="BJ65" i="30"/>
  <c r="BJ220" i="30" s="1"/>
  <c r="BI135" i="30"/>
  <c r="BJ82" i="30" s="1"/>
  <c r="BJ210" i="30" s="1"/>
  <c r="BH15" i="34"/>
  <c r="BH19" i="34" s="1"/>
  <c r="BI42" i="35"/>
  <c r="BJ77" i="30"/>
  <c r="BJ221" i="30" s="1"/>
  <c r="BJ78" i="30"/>
  <c r="BJ166" i="30" s="1"/>
  <c r="BJ30" i="30"/>
  <c r="BJ162" i="30" s="1"/>
  <c r="BJ29" i="30"/>
  <c r="BJ217" i="30" s="1"/>
  <c r="BJ41" i="30"/>
  <c r="BJ218" i="30" s="1"/>
  <c r="BJ42" i="30"/>
  <c r="BJ163" i="30" s="1"/>
  <c r="BJ9" i="30" l="1"/>
  <c r="BJ193" i="30" s="1"/>
  <c r="BJ46" i="30"/>
  <c r="BJ207" i="30" s="1"/>
  <c r="BJ8" i="30"/>
  <c r="BJ182" i="30" s="1"/>
  <c r="BJ10" i="30"/>
  <c r="BJ204" i="30" s="1"/>
  <c r="BJ81" i="30"/>
  <c r="BJ199" i="30" s="1"/>
  <c r="BJ32" i="30"/>
  <c r="BJ184" i="30" s="1"/>
  <c r="BJ34" i="30"/>
  <c r="BJ206" i="30" s="1"/>
  <c r="BJ68" i="30"/>
  <c r="BJ187" i="30" s="1"/>
  <c r="BJ33" i="30"/>
  <c r="BJ195" i="30" s="1"/>
  <c r="BJ44" i="30"/>
  <c r="BJ185" i="30" s="1"/>
  <c r="BJ70" i="30"/>
  <c r="BJ209" i="30" s="1"/>
  <c r="BJ80" i="30"/>
  <c r="BJ188" i="30" s="1"/>
  <c r="BJ45" i="30"/>
  <c r="BJ196" i="30" s="1"/>
  <c r="BJ69" i="30"/>
  <c r="BJ198" i="30" s="1"/>
  <c r="BH22" i="34"/>
  <c r="BH27" i="34" s="1"/>
  <c r="BH26" i="34"/>
  <c r="BI10" i="34"/>
  <c r="BI5" i="35"/>
  <c r="BH8" i="34"/>
  <c r="BJ21" i="30"/>
  <c r="BJ194" i="30" s="1"/>
  <c r="BJ22" i="30"/>
  <c r="BJ205" i="30" s="1"/>
  <c r="BJ20" i="30"/>
  <c r="BJ56" i="30"/>
  <c r="BJ58" i="30"/>
  <c r="BJ208" i="30" s="1"/>
  <c r="BJ57" i="30"/>
  <c r="BJ197" i="30" s="1"/>
  <c r="BJ223" i="30"/>
  <c r="BI11" i="34" s="1"/>
  <c r="BJ168" i="30"/>
  <c r="BI18" i="34" s="1"/>
  <c r="BJ29" i="35" s="1"/>
  <c r="M29" i="51" s="1"/>
  <c r="BJ13" i="30" l="1"/>
  <c r="BJ127" i="30" s="1"/>
  <c r="BH28" i="34"/>
  <c r="BH32" i="34" s="1"/>
  <c r="BI71" i="35" s="1"/>
  <c r="BJ212" i="30"/>
  <c r="BI17" i="34" s="1"/>
  <c r="BJ201" i="30"/>
  <c r="BJ34" i="35" s="1"/>
  <c r="M34" i="51" s="1"/>
  <c r="BJ85" i="30"/>
  <c r="BJ133" i="30" s="1"/>
  <c r="BJ73" i="30"/>
  <c r="BJ132" i="30" s="1"/>
  <c r="BJ49" i="30"/>
  <c r="BJ130" i="30" s="1"/>
  <c r="BJ37" i="30"/>
  <c r="BJ129" i="30" s="1"/>
  <c r="BJ183" i="30"/>
  <c r="BJ25" i="30"/>
  <c r="BJ128" i="30" s="1"/>
  <c r="BJ186" i="30"/>
  <c r="BJ61" i="30"/>
  <c r="BJ131" i="30" s="1"/>
  <c r="BJ58" i="35"/>
  <c r="M57" i="51" s="1"/>
  <c r="BI20" i="34"/>
  <c r="BH34" i="34" l="1"/>
  <c r="BI31" i="34" s="1"/>
  <c r="BJ35" i="35"/>
  <c r="M35" i="51" s="1"/>
  <c r="BI16" i="34"/>
  <c r="BJ135" i="30"/>
  <c r="BJ78" i="35"/>
  <c r="BJ190" i="30"/>
  <c r="BI6" i="35" l="1"/>
  <c r="BH35" i="34"/>
  <c r="BI15" i="34"/>
  <c r="BI19" i="34" s="1"/>
  <c r="BJ42" i="35"/>
  <c r="M42" i="51" s="1"/>
  <c r="BJ5" i="35" l="1"/>
  <c r="M5" i="51" s="1"/>
  <c r="M89" i="51" s="1"/>
  <c r="BI8" i="34"/>
  <c r="BI22" i="34"/>
  <c r="BI27" i="34" s="1"/>
  <c r="BI26" i="34"/>
  <c r="BI28" i="34" l="1"/>
  <c r="BI32" i="34" s="1"/>
  <c r="BJ71" i="35" s="1"/>
  <c r="M70" i="51" s="1"/>
  <c r="M85" i="51"/>
  <c r="M26" i="51"/>
  <c r="BI34" i="34" l="1"/>
  <c r="BJ6" i="35" s="1"/>
  <c r="M6" i="51" s="1"/>
  <c r="BI35" i="34" l="1"/>
  <c r="M78" i="51"/>
  <c r="C46" i="35" l="1"/>
  <c r="C51" i="35" s="1"/>
  <c r="C70" i="35" l="1"/>
  <c r="C53" i="35" l="1"/>
  <c r="C40" i="35" s="1"/>
  <c r="C54" i="35" s="1"/>
  <c r="C2" i="35" s="1"/>
  <c r="C10" i="35" s="1"/>
  <c r="C74" i="35"/>
  <c r="C75" i="35" s="1"/>
  <c r="C76" i="35" s="1"/>
  <c r="B88" i="34" l="1"/>
  <c r="B89" i="34" s="1"/>
  <c r="C85" i="34" s="1"/>
  <c r="C86" i="34" s="1"/>
  <c r="D28" i="35"/>
  <c r="C22" i="35"/>
  <c r="C23" i="35" s="1"/>
  <c r="D32" i="35" l="1"/>
  <c r="C14" i="35"/>
  <c r="C18" i="35" s="1"/>
  <c r="C24" i="35" s="1"/>
  <c r="C87" i="34"/>
  <c r="D64" i="35" s="1"/>
  <c r="D59" i="35"/>
  <c r="D48" i="35" l="1"/>
  <c r="D62" i="35"/>
  <c r="D46" i="35" l="1"/>
  <c r="D51" i="35" s="1"/>
  <c r="D70" i="35" l="1"/>
  <c r="D53" i="35" l="1"/>
  <c r="D39" i="35" s="1"/>
  <c r="C88" i="34" l="1"/>
  <c r="C89" i="34" s="1"/>
  <c r="D14" i="35" s="1"/>
  <c r="D18" i="35" s="1"/>
  <c r="D40" i="35"/>
  <c r="D54" i="35" s="1"/>
  <c r="D85" i="34" l="1"/>
  <c r="D87" i="34" s="1"/>
  <c r="E64" i="35" s="1"/>
  <c r="D2" i="35"/>
  <c r="D10" i="35" s="1"/>
  <c r="E28" i="35"/>
  <c r="D74" i="35"/>
  <c r="D75" i="35" s="1"/>
  <c r="D76" i="35" s="1"/>
  <c r="E32" i="35" l="1"/>
  <c r="D86" i="34"/>
  <c r="E48" i="35" s="1"/>
  <c r="D22" i="35"/>
  <c r="D23" i="35" s="1"/>
  <c r="D24" i="35" s="1"/>
  <c r="E59" i="35" l="1"/>
  <c r="E62" i="35" l="1"/>
  <c r="E46" i="35" l="1"/>
  <c r="E51" i="35" s="1"/>
  <c r="E70" i="35" l="1"/>
  <c r="E53" i="35" l="1"/>
  <c r="E39" i="35" s="1"/>
  <c r="D88" i="34" l="1"/>
  <c r="D89" i="34" s="1"/>
  <c r="E14" i="35" s="1"/>
  <c r="E18" i="35" s="1"/>
  <c r="E40" i="35"/>
  <c r="E54" i="35" s="1"/>
  <c r="E85" i="34" l="1"/>
  <c r="E86" i="34" s="1"/>
  <c r="F28" i="35"/>
  <c r="E2" i="35"/>
  <c r="E10" i="35" s="1"/>
  <c r="E74" i="35"/>
  <c r="E75" i="35" s="1"/>
  <c r="E76" i="35" s="1"/>
  <c r="F32" i="35" l="1"/>
  <c r="E87" i="34"/>
  <c r="F64" i="35" s="1"/>
  <c r="E22" i="35"/>
  <c r="E23" i="35" s="1"/>
  <c r="E24" i="35" s="1"/>
  <c r="F48" i="35" l="1"/>
  <c r="F59" i="35"/>
  <c r="F62" i="35" l="1"/>
  <c r="F46" i="35" l="1"/>
  <c r="F51" i="35" s="1"/>
  <c r="F70" i="35" l="1"/>
  <c r="F53" i="35" l="1"/>
  <c r="F39" i="35" s="1"/>
  <c r="E88" i="34" l="1"/>
  <c r="E89" i="34" s="1"/>
  <c r="F14" i="35" s="1"/>
  <c r="F18" i="35" s="1"/>
  <c r="F40" i="35"/>
  <c r="F54" i="35" s="1"/>
  <c r="F85" i="34" l="1"/>
  <c r="F87" i="34" s="1"/>
  <c r="G64" i="35" s="1"/>
  <c r="F2" i="35"/>
  <c r="F10" i="35" s="1"/>
  <c r="G28" i="35"/>
  <c r="F74" i="35"/>
  <c r="F75" i="35" s="1"/>
  <c r="F76" i="35" s="1"/>
  <c r="G32" i="35" l="1"/>
  <c r="F86" i="34"/>
  <c r="G48" i="35" s="1"/>
  <c r="F22" i="35"/>
  <c r="F23" i="35" s="1"/>
  <c r="F24" i="35" s="1"/>
  <c r="G59" i="35" l="1"/>
  <c r="G62" i="35" l="1"/>
  <c r="G46" i="35" l="1"/>
  <c r="G51" i="35" s="1"/>
  <c r="G70" i="35" l="1"/>
  <c r="G53" i="35" l="1"/>
  <c r="G39" i="35" s="1"/>
  <c r="F88" i="34" l="1"/>
  <c r="F89" i="34" s="1"/>
  <c r="G85" i="34" s="1"/>
  <c r="G40" i="35"/>
  <c r="G54" i="35" s="1"/>
  <c r="G14" i="35" l="1"/>
  <c r="G18" i="35" s="1"/>
  <c r="G2" i="35"/>
  <c r="G10" i="35" s="1"/>
  <c r="H28" i="35"/>
  <c r="G87" i="34"/>
  <c r="H64" i="35" s="1"/>
  <c r="G86" i="34"/>
  <c r="G74" i="35"/>
  <c r="G75" i="35" s="1"/>
  <c r="G76" i="35" s="1"/>
  <c r="H32" i="35" l="1"/>
  <c r="H48" i="35"/>
  <c r="G22" i="35"/>
  <c r="G23" i="35" s="1"/>
  <c r="G24" i="35" s="1"/>
  <c r="H59" i="35" l="1"/>
  <c r="H62" i="35" l="1"/>
  <c r="H46" i="35" l="1"/>
  <c r="H51" i="35" s="1"/>
  <c r="H70" i="35" l="1"/>
  <c r="H53" i="35" l="1"/>
  <c r="H39" i="35" l="1"/>
  <c r="G88" i="34" s="1"/>
  <c r="G89" i="34" s="1"/>
  <c r="H74" i="35"/>
  <c r="H75" i="35" s="1"/>
  <c r="H76" i="35" s="1"/>
  <c r="H85" i="34" l="1"/>
  <c r="H14" i="35"/>
  <c r="H18" i="35" s="1"/>
  <c r="H40" i="35"/>
  <c r="H54" i="35" s="1"/>
  <c r="H2" i="35" s="1"/>
  <c r="H10" i="35" s="1"/>
  <c r="H86" i="34"/>
  <c r="H87" i="34"/>
  <c r="I64" i="35" s="1"/>
  <c r="I28" i="35"/>
  <c r="H22" i="35"/>
  <c r="H23" i="35" s="1"/>
  <c r="I32" i="35" l="1"/>
  <c r="I48" i="35"/>
  <c r="H24" i="35"/>
  <c r="I59" i="35" l="1"/>
  <c r="I62" i="35" l="1"/>
  <c r="I46" i="35"/>
  <c r="I51" i="35" s="1"/>
  <c r="I70" i="35" l="1"/>
  <c r="I53" i="35"/>
  <c r="I39" i="35" s="1"/>
  <c r="I74" i="35" l="1"/>
  <c r="I75" i="35" s="1"/>
  <c r="H88" i="34"/>
  <c r="H89" i="34" s="1"/>
  <c r="I85" i="34" s="1"/>
  <c r="I87" i="34" s="1"/>
  <c r="J64" i="35" s="1"/>
  <c r="I40" i="35"/>
  <c r="I54" i="35" s="1"/>
  <c r="J28" i="35" s="1"/>
  <c r="J32" i="35" l="1"/>
  <c r="I76" i="35"/>
  <c r="I86" i="34"/>
  <c r="J48" i="35" s="1"/>
  <c r="I14" i="35"/>
  <c r="I18" i="35" s="1"/>
  <c r="I2" i="35"/>
  <c r="I22" i="35" l="1"/>
  <c r="I23" i="35" s="1"/>
  <c r="I10" i="35"/>
  <c r="J59" i="35"/>
  <c r="I24" i="35" l="1"/>
  <c r="J62" i="35"/>
  <c r="J46" i="35"/>
  <c r="J51" i="35" s="1"/>
  <c r="J53" i="35" l="1"/>
  <c r="J39" i="35" s="1"/>
  <c r="J70" i="35"/>
  <c r="J40" i="35" l="1"/>
  <c r="J54" i="35" s="1"/>
  <c r="J2" i="35" s="1"/>
  <c r="J74" i="35"/>
  <c r="J75" i="35" s="1"/>
  <c r="J76" i="35" s="1"/>
  <c r="I88" i="34"/>
  <c r="I89" i="34" s="1"/>
  <c r="K28" i="35" l="1"/>
  <c r="J10" i="35"/>
  <c r="J85" i="34"/>
  <c r="J14" i="35"/>
  <c r="K32" i="35" l="1"/>
  <c r="K59" i="35" s="1"/>
  <c r="J22" i="35"/>
  <c r="J18" i="35"/>
  <c r="N20" i="35"/>
  <c r="J87" i="34"/>
  <c r="K64" i="35" s="1"/>
  <c r="J86" i="34"/>
  <c r="I20" i="51" l="1"/>
  <c r="O20" i="35"/>
  <c r="P20" i="35" s="1"/>
  <c r="J23" i="35"/>
  <c r="J24" i="35" s="1"/>
  <c r="K62" i="35"/>
  <c r="M99" i="34"/>
  <c r="M100" i="34" s="1"/>
  <c r="M16" i="35"/>
  <c r="K48" i="35"/>
  <c r="M104" i="34" l="1"/>
  <c r="N49" i="35"/>
  <c r="I49" i="51" s="1"/>
  <c r="K46" i="35"/>
  <c r="K51" i="35" s="1"/>
  <c r="K53" i="35" l="1"/>
  <c r="K39" i="35" s="1"/>
  <c r="K70" i="35"/>
  <c r="K40" i="35" l="1"/>
  <c r="K54" i="35" s="1"/>
  <c r="K2" i="35" s="1"/>
  <c r="K10" i="35" s="1"/>
  <c r="K74" i="35"/>
  <c r="K75" i="35" s="1"/>
  <c r="K76" i="35" s="1"/>
  <c r="N16" i="35"/>
  <c r="I16" i="51" s="1"/>
  <c r="N99" i="34"/>
  <c r="N100" i="34" s="1"/>
  <c r="J88" i="34"/>
  <c r="J89" i="34" s="1"/>
  <c r="N104" i="34" l="1"/>
  <c r="L28" i="35"/>
  <c r="K22" i="35"/>
  <c r="K23" i="35" s="1"/>
  <c r="O49" i="35"/>
  <c r="K85" i="34"/>
  <c r="K14" i="35"/>
  <c r="K18" i="35" s="1"/>
  <c r="L32" i="35" l="1"/>
  <c r="K24" i="35"/>
  <c r="O16" i="35"/>
  <c r="K86" i="34"/>
  <c r="K87" i="34"/>
  <c r="L64" i="35" s="1"/>
  <c r="L59" i="35"/>
  <c r="L62" i="35" l="1"/>
  <c r="O99" i="34"/>
  <c r="O100" i="34" s="1"/>
  <c r="L48" i="35"/>
  <c r="O104" i="34" l="1"/>
  <c r="P49" i="35"/>
  <c r="L46" i="35"/>
  <c r="L51" i="35" s="1"/>
  <c r="P99" i="34" l="1"/>
  <c r="P100" i="34" s="1"/>
  <c r="L53" i="35"/>
  <c r="L39" i="35" s="1"/>
  <c r="P16" i="35" l="1"/>
  <c r="Q49" i="35"/>
  <c r="L70" i="35"/>
  <c r="L74" i="35" s="1"/>
  <c r="L75" i="35" s="1"/>
  <c r="L40" i="35"/>
  <c r="L54" i="35" s="1"/>
  <c r="M28" i="35" s="1"/>
  <c r="K88" i="34"/>
  <c r="K89" i="34" s="1"/>
  <c r="M32" i="35" l="1"/>
  <c r="L76" i="35"/>
  <c r="L2" i="35"/>
  <c r="L10" i="35" s="1"/>
  <c r="L14" i="35"/>
  <c r="L18" i="35" s="1"/>
  <c r="L85" i="34"/>
  <c r="L22" i="35" l="1"/>
  <c r="L23" i="35" s="1"/>
  <c r="L24" i="35" s="1"/>
  <c r="L86" i="34"/>
  <c r="L87" i="34"/>
  <c r="M64" i="35" s="1"/>
  <c r="M59" i="35"/>
  <c r="M62" i="35" l="1"/>
  <c r="M48" i="35"/>
  <c r="M46" i="35" l="1"/>
  <c r="M51" i="35" s="1"/>
  <c r="M53" i="35" l="1"/>
  <c r="M39" i="35" s="1"/>
  <c r="M70" i="35" l="1"/>
  <c r="M74" i="35" s="1"/>
  <c r="M75" i="35" s="1"/>
  <c r="L88" i="34"/>
  <c r="L89" i="34" s="1"/>
  <c r="M14" i="35" s="1"/>
  <c r="M18" i="35" s="1"/>
  <c r="M40" i="35"/>
  <c r="M54" i="35" s="1"/>
  <c r="M2" i="35" s="1"/>
  <c r="M10" i="35" s="1"/>
  <c r="M76" i="35" l="1"/>
  <c r="M22" i="35" s="1"/>
  <c r="M23" i="35" s="1"/>
  <c r="M24" i="35" s="1"/>
  <c r="M85" i="34"/>
  <c r="M86" i="34" s="1"/>
  <c r="N28" i="35"/>
  <c r="N32" i="35" l="1"/>
  <c r="I32" i="51" s="1"/>
  <c r="M87" i="34"/>
  <c r="N64" i="35" s="1"/>
  <c r="I63" i="51" s="1"/>
  <c r="N59" i="35"/>
  <c r="I58" i="51" s="1"/>
  <c r="N48" i="35" l="1"/>
  <c r="N62" i="35"/>
  <c r="I61" i="51"/>
  <c r="I88" i="51" s="1"/>
  <c r="I48" i="51" l="1"/>
  <c r="N46" i="35"/>
  <c r="N51" i="35" s="1"/>
  <c r="I51" i="51" l="1"/>
  <c r="I46" i="51"/>
  <c r="N70" i="35" l="1"/>
  <c r="I69" i="51" s="1"/>
  <c r="N53" i="35"/>
  <c r="N39" i="35" s="1"/>
  <c r="I53" i="51"/>
  <c r="M88" i="34" l="1"/>
  <c r="M89" i="34" s="1"/>
  <c r="N14" i="35" s="1"/>
  <c r="I14" i="51" s="1"/>
  <c r="I39" i="51"/>
  <c r="I40" i="51" s="1"/>
  <c r="I54" i="51" s="1"/>
  <c r="J28" i="51" s="1"/>
  <c r="N40" i="35"/>
  <c r="N54" i="35" s="1"/>
  <c r="N85" i="34" l="1"/>
  <c r="N86" i="34" s="1"/>
  <c r="I18" i="51"/>
  <c r="N18" i="35"/>
  <c r="N2" i="35"/>
  <c r="I2" i="51" s="1"/>
  <c r="O28" i="35"/>
  <c r="I73" i="51"/>
  <c r="I74" i="51" s="1"/>
  <c r="N74" i="35"/>
  <c r="N75" i="35" s="1"/>
  <c r="N76" i="35" s="1"/>
  <c r="O32" i="35" l="1"/>
  <c r="N87" i="34"/>
  <c r="O64" i="35" s="1"/>
  <c r="I86" i="51"/>
  <c r="N22" i="35"/>
  <c r="N10" i="35"/>
  <c r="O48" i="35" l="1"/>
  <c r="I22" i="51"/>
  <c r="O21" i="35"/>
  <c r="P21" i="35" s="1"/>
  <c r="N23" i="35"/>
  <c r="N24" i="35" s="1"/>
  <c r="O59" i="35"/>
  <c r="I10" i="51"/>
  <c r="I80" i="51"/>
  <c r="I91" i="51" l="1"/>
  <c r="P103" i="34"/>
  <c r="P104" i="34" s="1"/>
  <c r="Q20" i="35"/>
  <c r="R20" i="35" s="1"/>
  <c r="S20" i="35" s="1"/>
  <c r="T20" i="35" s="1"/>
  <c r="U20" i="35" s="1"/>
  <c r="V20" i="35" s="1"/>
  <c r="W20" i="35" s="1"/>
  <c r="X20" i="35" s="1"/>
  <c r="Y20" i="35" s="1"/>
  <c r="Z20" i="35" s="1"/>
  <c r="AA20" i="35" s="1"/>
  <c r="AB20" i="35" s="1"/>
  <c r="I23" i="51"/>
  <c r="I81" i="51" s="1"/>
  <c r="I87" i="51"/>
  <c r="O62" i="35"/>
  <c r="I82" i="51"/>
  <c r="I77" i="51"/>
  <c r="I79" i="51"/>
  <c r="I24" i="51" l="1"/>
  <c r="Q16" i="35"/>
  <c r="Q99" i="34"/>
  <c r="Q100" i="34" s="1"/>
  <c r="Q104" i="34" l="1"/>
  <c r="W92" i="59"/>
  <c r="O65" i="35" s="1"/>
  <c r="R49" i="35"/>
  <c r="O46" i="35" l="1"/>
  <c r="O51" i="35" s="1"/>
  <c r="R99" i="34"/>
  <c r="R100" i="34" s="1"/>
  <c r="R104" i="34" l="1"/>
  <c r="O70" i="35"/>
  <c r="R16" i="35"/>
  <c r="S49" i="35"/>
  <c r="O53" i="35" l="1"/>
  <c r="O39" i="35" s="1"/>
  <c r="N88" i="34" l="1"/>
  <c r="N89" i="34" s="1"/>
  <c r="O14" i="35" s="1"/>
  <c r="O18" i="35" s="1"/>
  <c r="O40" i="35"/>
  <c r="O54" i="35" s="1"/>
  <c r="O2" i="35" s="1"/>
  <c r="O10" i="35" s="1"/>
  <c r="S16" i="35"/>
  <c r="S99" i="34"/>
  <c r="S100" i="34" s="1"/>
  <c r="O74" i="35"/>
  <c r="O75" i="35" s="1"/>
  <c r="O76" i="35" s="1"/>
  <c r="S104" i="34" l="1"/>
  <c r="O85" i="34"/>
  <c r="O86" i="34" s="1"/>
  <c r="P28" i="35"/>
  <c r="O22" i="35"/>
  <c r="O23" i="35" s="1"/>
  <c r="O24" i="35" s="1"/>
  <c r="T49" i="35"/>
  <c r="P32" i="35" l="1"/>
  <c r="P59" i="35" s="1"/>
  <c r="O87" i="34"/>
  <c r="P64" i="35" s="1"/>
  <c r="P48" i="35" l="1"/>
  <c r="T99" i="34"/>
  <c r="T100" i="34" s="1"/>
  <c r="T16" i="35"/>
  <c r="P62" i="35"/>
  <c r="T104" i="34" l="1"/>
  <c r="U49" i="35"/>
  <c r="X92" i="59" l="1"/>
  <c r="P65" i="35" s="1"/>
  <c r="P46" i="35" l="1"/>
  <c r="P51" i="35" s="1"/>
  <c r="U99" i="34"/>
  <c r="U100" i="34" s="1"/>
  <c r="U16" i="35"/>
  <c r="U104" i="34" l="1"/>
  <c r="P70" i="35"/>
  <c r="V49" i="35"/>
  <c r="P53" i="35" l="1"/>
  <c r="P39" i="35" s="1"/>
  <c r="V16" i="35"/>
  <c r="O88" i="34" l="1"/>
  <c r="O89" i="34" s="1"/>
  <c r="P14" i="35" s="1"/>
  <c r="P18" i="35" s="1"/>
  <c r="P40" i="35"/>
  <c r="P54" i="35" s="1"/>
  <c r="P2" i="35" s="1"/>
  <c r="P10" i="35" s="1"/>
  <c r="V99" i="34"/>
  <c r="V100" i="34" s="1"/>
  <c r="P74" i="35"/>
  <c r="P75" i="35" s="1"/>
  <c r="P76" i="35" s="1"/>
  <c r="V104" i="34" l="1"/>
  <c r="W16" i="35" s="1"/>
  <c r="P85" i="34"/>
  <c r="P86" i="34" s="1"/>
  <c r="W49" i="35"/>
  <c r="Q28" i="35"/>
  <c r="P22" i="35"/>
  <c r="P23" i="35" s="1"/>
  <c r="P24" i="35" s="1"/>
  <c r="Q32" i="35" l="1"/>
  <c r="P87" i="34"/>
  <c r="Q64" i="35" s="1"/>
  <c r="W99" i="34"/>
  <c r="W100" i="34" s="1"/>
  <c r="Q59" i="35"/>
  <c r="W104" i="34" l="1"/>
  <c r="Q48" i="35"/>
  <c r="X49" i="35"/>
  <c r="Q62" i="35"/>
  <c r="X99" i="34" l="1"/>
  <c r="X100" i="34" s="1"/>
  <c r="X104" i="34" l="1"/>
  <c r="X16" i="35"/>
  <c r="Y92" i="59"/>
  <c r="Q65" i="35" s="1"/>
  <c r="Y49" i="35"/>
  <c r="Q46" i="35" l="1"/>
  <c r="Q51" i="35" s="1"/>
  <c r="Q70" i="35" l="1"/>
  <c r="Q53" i="35" l="1"/>
  <c r="Q39" i="35" s="1"/>
  <c r="P88" i="34" l="1"/>
  <c r="P89" i="34" s="1"/>
  <c r="Q85" i="34" s="1"/>
  <c r="Q87" i="34" s="1"/>
  <c r="R64" i="35" s="1"/>
  <c r="Q40" i="35"/>
  <c r="Q54" i="35" s="1"/>
  <c r="Q2" i="35" s="1"/>
  <c r="Q10" i="35" s="1"/>
  <c r="Q74" i="35"/>
  <c r="Q75" i="35" s="1"/>
  <c r="Q76" i="35" s="1"/>
  <c r="Q86" i="34" l="1"/>
  <c r="R48" i="35" s="1"/>
  <c r="Q14" i="35"/>
  <c r="Q18" i="35" s="1"/>
  <c r="R28" i="35"/>
  <c r="Q22" i="35"/>
  <c r="Q23" i="35" s="1"/>
  <c r="R32" i="35" l="1"/>
  <c r="Q24" i="35"/>
  <c r="R59" i="35"/>
  <c r="R62" i="35" l="1"/>
  <c r="Z92" i="59" l="1"/>
  <c r="R65" i="35" s="1"/>
  <c r="R46" i="35" l="1"/>
  <c r="R51" i="35" s="1"/>
  <c r="R70" i="35" l="1"/>
  <c r="R53" i="35" l="1"/>
  <c r="R39" i="35" s="1"/>
  <c r="Q88" i="34" l="1"/>
  <c r="Q89" i="34" s="1"/>
  <c r="R14" i="35" s="1"/>
  <c r="R18" i="35" s="1"/>
  <c r="R40" i="35"/>
  <c r="R54" i="35" s="1"/>
  <c r="S28" i="35" s="1"/>
  <c r="R74" i="35"/>
  <c r="R75" i="35" s="1"/>
  <c r="R76" i="35" s="1"/>
  <c r="S32" i="35" l="1"/>
  <c r="R85" i="34"/>
  <c r="R87" i="34" s="1"/>
  <c r="S64" i="35" s="1"/>
  <c r="R2" i="35"/>
  <c r="R10" i="35" s="1"/>
  <c r="R22" i="35"/>
  <c r="R23" i="35" s="1"/>
  <c r="R86" i="34" l="1"/>
  <c r="S48" i="35" s="1"/>
  <c r="R24" i="35"/>
  <c r="S59" i="35"/>
  <c r="S62" i="35" l="1"/>
  <c r="AA92" i="59" l="1"/>
  <c r="S65" i="35" s="1"/>
  <c r="S46" i="35" l="1"/>
  <c r="S51" i="35" s="1"/>
  <c r="S70" i="35" l="1"/>
  <c r="S53" i="35" l="1"/>
  <c r="S39" i="35" s="1"/>
  <c r="R88" i="34" l="1"/>
  <c r="R89" i="34" s="1"/>
  <c r="S14" i="35" s="1"/>
  <c r="S18" i="35" s="1"/>
  <c r="S40" i="35"/>
  <c r="S54" i="35" s="1"/>
  <c r="S2" i="35" s="1"/>
  <c r="S10" i="35" s="1"/>
  <c r="S74" i="35"/>
  <c r="S75" i="35" s="1"/>
  <c r="S76" i="35" s="1"/>
  <c r="S85" i="34" l="1"/>
  <c r="S87" i="34" s="1"/>
  <c r="T64" i="35" s="1"/>
  <c r="T28" i="35"/>
  <c r="S22" i="35"/>
  <c r="S23" i="35" s="1"/>
  <c r="S24" i="35" s="1"/>
  <c r="T32" i="35" l="1"/>
  <c r="T59" i="35" s="1"/>
  <c r="T62" i="35" s="1"/>
  <c r="S86" i="34"/>
  <c r="T48" i="35" s="1"/>
  <c r="AB92" i="59" l="1"/>
  <c r="T65" i="35" s="1"/>
  <c r="T46" i="35" l="1"/>
  <c r="T51" i="35" s="1"/>
  <c r="T70" i="35" l="1"/>
  <c r="T53" i="35" l="1"/>
  <c r="T74" i="35"/>
  <c r="T75" i="35" s="1"/>
  <c r="T76" i="35" s="1"/>
  <c r="T39" i="35" l="1"/>
  <c r="S88" i="34" s="1"/>
  <c r="S89" i="34" s="1"/>
  <c r="T22" i="35"/>
  <c r="T23" i="35" s="1"/>
  <c r="T40" i="35" l="1"/>
  <c r="T54" i="35" s="1"/>
  <c r="T2" i="35" s="1"/>
  <c r="T10" i="35" s="1"/>
  <c r="T85" i="34"/>
  <c r="T14" i="35"/>
  <c r="T18" i="35" s="1"/>
  <c r="U28" i="35" l="1"/>
  <c r="T24" i="35"/>
  <c r="T87" i="34"/>
  <c r="U64" i="35" s="1"/>
  <c r="T86" i="34"/>
  <c r="U48" i="35" s="1"/>
  <c r="U32" i="35"/>
  <c r="U59" i="35" l="1"/>
  <c r="U62" i="35" s="1"/>
  <c r="AC92" i="59"/>
  <c r="U65" i="35" s="1"/>
  <c r="U46" i="35" l="1"/>
  <c r="U51" i="35" s="1"/>
  <c r="U70" i="35" l="1"/>
  <c r="U53" i="35"/>
  <c r="U39" i="35" s="1"/>
  <c r="T88" i="34" l="1"/>
  <c r="T89" i="34" s="1"/>
  <c r="U85" i="34" s="1"/>
  <c r="U40" i="35"/>
  <c r="U54" i="35" s="1"/>
  <c r="U74" i="35"/>
  <c r="U75" i="35" s="1"/>
  <c r="U76" i="35" s="1"/>
  <c r="U14" i="35" l="1"/>
  <c r="U18" i="35" s="1"/>
  <c r="U86" i="34"/>
  <c r="U87" i="34"/>
  <c r="V64" i="35" s="1"/>
  <c r="U2" i="35"/>
  <c r="V28" i="35"/>
  <c r="U22" i="35"/>
  <c r="V32" i="35" l="1"/>
  <c r="U10" i="35"/>
  <c r="U23" i="35"/>
  <c r="V48" i="35"/>
  <c r="U24" i="35" l="1"/>
  <c r="V59" i="35"/>
  <c r="V62" i="35" l="1"/>
  <c r="AD92" i="59"/>
  <c r="V65" i="35" s="1"/>
  <c r="V46" i="35" l="1"/>
  <c r="V51" i="35" s="1"/>
  <c r="V70" i="35" l="1"/>
  <c r="V53" i="35" l="1"/>
  <c r="V74" i="35"/>
  <c r="V75" i="35" s="1"/>
  <c r="V39" i="35" l="1"/>
  <c r="U88" i="34" s="1"/>
  <c r="U89" i="34" s="1"/>
  <c r="V76" i="35"/>
  <c r="V40" i="35"/>
  <c r="V54" i="35" s="1"/>
  <c r="W28" i="35" s="1"/>
  <c r="V85" i="34" l="1"/>
  <c r="V86" i="34" s="1"/>
  <c r="V14" i="35"/>
  <c r="V18" i="35" s="1"/>
  <c r="W32" i="35"/>
  <c r="V22" i="35"/>
  <c r="V23" i="35" s="1"/>
  <c r="V87" i="34"/>
  <c r="W64" i="35" s="1"/>
  <c r="V2" i="35"/>
  <c r="V10" i="35" s="1"/>
  <c r="W48" i="35" l="1"/>
  <c r="V24" i="35"/>
  <c r="W59" i="35"/>
  <c r="J20" i="51" l="1"/>
  <c r="W62" i="35"/>
  <c r="Y99" i="34"/>
  <c r="Y100" i="34" s="1"/>
  <c r="Y16" i="35"/>
  <c r="Y104" i="34" l="1"/>
  <c r="Z49" i="35"/>
  <c r="J49" i="51" s="1"/>
  <c r="AE92" i="59"/>
  <c r="W65" i="35" s="1"/>
  <c r="Z16" i="35" l="1"/>
  <c r="J16" i="51" s="1"/>
  <c r="W46" i="35"/>
  <c r="W51" i="35" s="1"/>
  <c r="W70" i="35" l="1"/>
  <c r="Z99" i="34"/>
  <c r="Z100" i="34" s="1"/>
  <c r="Z104" i="34" l="1"/>
  <c r="AA49" i="35"/>
  <c r="W53" i="35"/>
  <c r="W74" i="35"/>
  <c r="W75" i="35" s="1"/>
  <c r="W39" i="35" l="1"/>
  <c r="W40" i="35" s="1"/>
  <c r="W54" i="35" s="1"/>
  <c r="AA99" i="34"/>
  <c r="AA100" i="34" s="1"/>
  <c r="W76" i="35"/>
  <c r="V88" i="34" l="1"/>
  <c r="V89" i="34" s="1"/>
  <c r="W85" i="34" s="1"/>
  <c r="W86" i="34" s="1"/>
  <c r="W2" i="35"/>
  <c r="W10" i="35" s="1"/>
  <c r="X28" i="35"/>
  <c r="AA104" i="34"/>
  <c r="AA16" i="35"/>
  <c r="W22" i="35"/>
  <c r="W23" i="35" s="1"/>
  <c r="W87" i="34"/>
  <c r="X64" i="35" s="1"/>
  <c r="W14" i="35"/>
  <c r="W18" i="35" s="1"/>
  <c r="AB49" i="35"/>
  <c r="X32" i="35" l="1"/>
  <c r="W24" i="35"/>
  <c r="X48" i="35"/>
  <c r="AB99" i="34"/>
  <c r="AB100" i="34" s="1"/>
  <c r="X59" i="35"/>
  <c r="AC49" i="35" l="1"/>
  <c r="X62" i="35"/>
  <c r="AB16" i="35"/>
  <c r="AF92" i="59"/>
  <c r="X65" i="35" s="1"/>
  <c r="X46" i="35" l="1"/>
  <c r="X51" i="35" s="1"/>
  <c r="X70" i="35" l="1"/>
  <c r="X53" i="35" l="1"/>
  <c r="X74" i="35"/>
  <c r="X75" i="35" s="1"/>
  <c r="X39" i="35" l="1"/>
  <c r="W88" i="34" s="1"/>
  <c r="W89" i="34" s="1"/>
  <c r="X76" i="35"/>
  <c r="X40" i="35" l="1"/>
  <c r="X54" i="35" s="1"/>
  <c r="Y28" i="35" s="1"/>
  <c r="Y32" i="35" s="1"/>
  <c r="X14" i="35"/>
  <c r="X18" i="35" s="1"/>
  <c r="X85" i="34"/>
  <c r="X87" i="34" s="1"/>
  <c r="Y64" i="35" s="1"/>
  <c r="X22" i="35"/>
  <c r="X23" i="35" s="1"/>
  <c r="X86" i="34"/>
  <c r="Y48" i="35" s="1"/>
  <c r="X2" i="35" l="1"/>
  <c r="X10" i="35" s="1"/>
  <c r="X24" i="35" s="1"/>
  <c r="Y59" i="35"/>
  <c r="Y62" i="35" l="1"/>
  <c r="AG92" i="59"/>
  <c r="Y65" i="35" s="1"/>
  <c r="Y46" i="35" l="1"/>
  <c r="Y51" i="35" s="1"/>
  <c r="Y70" i="35" l="1"/>
  <c r="Y53" i="35" l="1"/>
  <c r="Y74" i="35"/>
  <c r="Y75" i="35" s="1"/>
  <c r="Y76" i="35" s="1"/>
  <c r="Y39" i="35" l="1"/>
  <c r="X88" i="34" s="1"/>
  <c r="X89" i="34" s="1"/>
  <c r="Y22" i="35"/>
  <c r="Y23" i="35" s="1"/>
  <c r="Y40" i="35" l="1"/>
  <c r="Y54" i="35" s="1"/>
  <c r="Z28" i="35" s="1"/>
  <c r="Y14" i="35"/>
  <c r="Y18" i="35" s="1"/>
  <c r="Y85" i="34"/>
  <c r="Y86" i="34" s="1"/>
  <c r="Z32" i="35"/>
  <c r="J32" i="51" s="1"/>
  <c r="Y2" i="35"/>
  <c r="Y10" i="35" s="1"/>
  <c r="Y24" i="35" s="1"/>
  <c r="Y87" i="34"/>
  <c r="Z64" i="35" s="1"/>
  <c r="J63" i="51" s="1"/>
  <c r="Z48" i="35" l="1"/>
  <c r="Z59" i="35"/>
  <c r="J58" i="51" s="1"/>
  <c r="J48" i="51" l="1"/>
  <c r="Z62" i="35"/>
  <c r="J61" i="51"/>
  <c r="AH92" i="59" l="1"/>
  <c r="Z65" i="35" l="1"/>
  <c r="J64" i="51" s="1"/>
  <c r="J88" i="51" s="1"/>
  <c r="Z46" i="35" l="1"/>
  <c r="Z51" i="35" s="1"/>
  <c r="Z70" i="35" l="1"/>
  <c r="J69" i="51" s="1"/>
  <c r="J46" i="51"/>
  <c r="Z53" i="35" l="1"/>
  <c r="J51" i="51"/>
  <c r="J53" i="51" s="1"/>
  <c r="Z39" i="35" l="1"/>
  <c r="J39" i="51" s="1"/>
  <c r="J40" i="51" s="1"/>
  <c r="J54" i="51" s="1"/>
  <c r="K28" i="51" s="1"/>
  <c r="J73" i="51"/>
  <c r="J74" i="51" s="1"/>
  <c r="Z74" i="35"/>
  <c r="Z75" i="35" s="1"/>
  <c r="Z76" i="35" s="1"/>
  <c r="Y88" i="34" l="1"/>
  <c r="Y89" i="34" s="1"/>
  <c r="Z14" i="35" s="1"/>
  <c r="J14" i="51" s="1"/>
  <c r="J18" i="51" s="1"/>
  <c r="Z40" i="35"/>
  <c r="Z54" i="35" s="1"/>
  <c r="AA28" i="35" s="1"/>
  <c r="AA32" i="35" s="1"/>
  <c r="Z2" i="35"/>
  <c r="J2" i="51" s="1"/>
  <c r="Z18" i="35"/>
  <c r="Z85" i="34"/>
  <c r="J86" i="51"/>
  <c r="Z10" i="35" l="1"/>
  <c r="Z87" i="34"/>
  <c r="AA64" i="35" s="1"/>
  <c r="Z86" i="34"/>
  <c r="Z22" i="35"/>
  <c r="J10" i="51"/>
  <c r="J80" i="51"/>
  <c r="AA59" i="35"/>
  <c r="AA48" i="35" l="1"/>
  <c r="J22" i="51"/>
  <c r="AA21" i="35"/>
  <c r="AB21" i="35" s="1"/>
  <c r="Z23" i="35"/>
  <c r="Z24" i="35" s="1"/>
  <c r="AA62" i="35"/>
  <c r="J79" i="51"/>
  <c r="J77" i="51"/>
  <c r="J82" i="51"/>
  <c r="AB103" i="34" l="1"/>
  <c r="AC20" i="35"/>
  <c r="AD20" i="35" s="1"/>
  <c r="AE20" i="35" s="1"/>
  <c r="AF20" i="35" s="1"/>
  <c r="AG20" i="35" s="1"/>
  <c r="AH20" i="35" s="1"/>
  <c r="AI20" i="35" s="1"/>
  <c r="AJ20" i="35" s="1"/>
  <c r="AK20" i="35" s="1"/>
  <c r="AL20" i="35" s="1"/>
  <c r="AM20" i="35" s="1"/>
  <c r="AN20" i="35" s="1"/>
  <c r="J91" i="51"/>
  <c r="J87" i="51"/>
  <c r="J23" i="51"/>
  <c r="AB104" i="34" l="1"/>
  <c r="AC99" i="34" s="1"/>
  <c r="AC100" i="34" s="1"/>
  <c r="J81" i="51"/>
  <c r="J24" i="51"/>
  <c r="AI92" i="59"/>
  <c r="AA65" i="35" s="1"/>
  <c r="AC16" i="35" l="1"/>
  <c r="AD49" i="35"/>
  <c r="AC104" i="34"/>
  <c r="AD99" i="34" s="1"/>
  <c r="AD100" i="34" s="1"/>
  <c r="AA46" i="35"/>
  <c r="AA51" i="35" s="1"/>
  <c r="AD104" i="34" l="1"/>
  <c r="AA70" i="35"/>
  <c r="AD16" i="35"/>
  <c r="AE49" i="35"/>
  <c r="AA53" i="35" l="1"/>
  <c r="AA39" i="35" s="1"/>
  <c r="Z88" i="34" l="1"/>
  <c r="Z89" i="34" s="1"/>
  <c r="AA14" i="35" s="1"/>
  <c r="AA18" i="35" s="1"/>
  <c r="AA40" i="35"/>
  <c r="AA54" i="35" s="1"/>
  <c r="AA2" i="35" s="1"/>
  <c r="AA10" i="35" s="1"/>
  <c r="AE16" i="35"/>
  <c r="AE99" i="34"/>
  <c r="AE100" i="34" s="1"/>
  <c r="AA74" i="35"/>
  <c r="AA75" i="35" s="1"/>
  <c r="AA76" i="35" s="1"/>
  <c r="AE104" i="34" l="1"/>
  <c r="AA85" i="34"/>
  <c r="AA86" i="34" s="1"/>
  <c r="AB28" i="35"/>
  <c r="AA22" i="35"/>
  <c r="AA23" i="35" s="1"/>
  <c r="AA24" i="35" s="1"/>
  <c r="AF49" i="35"/>
  <c r="AB32" i="35" l="1"/>
  <c r="AA87" i="34"/>
  <c r="AB64" i="35" s="1"/>
  <c r="AB59" i="35"/>
  <c r="AB48" i="35" l="1"/>
  <c r="AF99" i="34"/>
  <c r="AF100" i="34" s="1"/>
  <c r="AF16" i="35"/>
  <c r="AB62" i="35"/>
  <c r="AF104" i="34" l="1"/>
  <c r="AG49" i="35"/>
  <c r="AJ92" i="59" l="1"/>
  <c r="AB65" i="35" s="1"/>
  <c r="AB46" i="35" l="1"/>
  <c r="AB51" i="35" s="1"/>
  <c r="AG16" i="35"/>
  <c r="AG99" i="34"/>
  <c r="AG100" i="34" s="1"/>
  <c r="AG104" i="34" l="1"/>
  <c r="AB70" i="35"/>
  <c r="AH49" i="35"/>
  <c r="AB53" i="35" l="1"/>
  <c r="AB39" i="35" s="1"/>
  <c r="AA88" i="34" l="1"/>
  <c r="AA89" i="34" s="1"/>
  <c r="AB14" i="35" s="1"/>
  <c r="AB18" i="35" s="1"/>
  <c r="AB40" i="35"/>
  <c r="AB54" i="35" s="1"/>
  <c r="AC28" i="35" s="1"/>
  <c r="AH16" i="35"/>
  <c r="AH99" i="34"/>
  <c r="AH100" i="34" s="1"/>
  <c r="AB74" i="35"/>
  <c r="AB75" i="35" s="1"/>
  <c r="AB76" i="35" s="1"/>
  <c r="AC32" i="35" l="1"/>
  <c r="AH104" i="34"/>
  <c r="AB85" i="34"/>
  <c r="AB86" i="34" s="1"/>
  <c r="AB2" i="35"/>
  <c r="AB10" i="35" s="1"/>
  <c r="AI49" i="35"/>
  <c r="AB22" i="35"/>
  <c r="AB23" i="35" s="1"/>
  <c r="AB87" i="34" l="1"/>
  <c r="AC64" i="35" s="1"/>
  <c r="AB24" i="35"/>
  <c r="AC59" i="35"/>
  <c r="AC48" i="35" l="1"/>
  <c r="AI99" i="34"/>
  <c r="AI100" i="34" s="1"/>
  <c r="AI16" i="35"/>
  <c r="AC62" i="35"/>
  <c r="AI104" i="34" l="1"/>
  <c r="AJ49" i="35"/>
  <c r="AK92" i="59" l="1"/>
  <c r="AC65" i="35" s="1"/>
  <c r="AJ99" i="34"/>
  <c r="AJ100" i="34" s="1"/>
  <c r="AJ104" i="34" l="1"/>
  <c r="AC46" i="35"/>
  <c r="AC51" i="35" s="1"/>
  <c r="AJ16" i="35"/>
  <c r="AK49" i="35"/>
  <c r="AC70" i="35" l="1"/>
  <c r="AC53" i="35" l="1"/>
  <c r="AC39" i="35" s="1"/>
  <c r="AB88" i="34" l="1"/>
  <c r="AB89" i="34" s="1"/>
  <c r="AC14" i="35" s="1"/>
  <c r="AC18" i="35" s="1"/>
  <c r="AC40" i="35"/>
  <c r="AC54" i="35" s="1"/>
  <c r="AD28" i="35" s="1"/>
  <c r="AC74" i="35"/>
  <c r="AC75" i="35" s="1"/>
  <c r="AC76" i="35" s="1"/>
  <c r="AD32" i="35" l="1"/>
  <c r="AC85" i="34"/>
  <c r="AC86" i="34" s="1"/>
  <c r="AC2" i="35"/>
  <c r="AC10" i="35" s="1"/>
  <c r="AC22" i="35"/>
  <c r="AC23" i="35" s="1"/>
  <c r="AC87" i="34" l="1"/>
  <c r="AD64" i="35" s="1"/>
  <c r="AC24" i="35"/>
  <c r="AD59" i="35"/>
  <c r="AD48" i="35" l="1"/>
  <c r="AD62" i="35"/>
  <c r="AL92" i="59" l="1"/>
  <c r="AD65" i="35" s="1"/>
  <c r="AD46" i="35" l="1"/>
  <c r="AD51" i="35" s="1"/>
  <c r="AD70" i="35" l="1"/>
  <c r="AD53" i="35" l="1"/>
  <c r="AD39" i="35" s="1"/>
  <c r="AD40" i="35" l="1"/>
  <c r="AD54" i="35" s="1"/>
  <c r="AE28" i="35" s="1"/>
  <c r="AC88" i="34"/>
  <c r="AC89" i="34" s="1"/>
  <c r="AD14" i="35" s="1"/>
  <c r="AD18" i="35" s="1"/>
  <c r="AD74" i="35"/>
  <c r="AD75" i="35" s="1"/>
  <c r="AD76" i="35" s="1"/>
  <c r="AE32" i="35" l="1"/>
  <c r="AD2" i="35"/>
  <c r="AD10" i="35" s="1"/>
  <c r="AD85" i="34"/>
  <c r="AD87" i="34" s="1"/>
  <c r="AE64" i="35" s="1"/>
  <c r="AD22" i="35"/>
  <c r="AD23" i="35" s="1"/>
  <c r="AD86" i="34" l="1"/>
  <c r="AE48" i="35" s="1"/>
  <c r="AD24" i="35"/>
  <c r="AE59" i="35"/>
  <c r="AE62" i="35" l="1"/>
  <c r="AM92" i="59" l="1"/>
  <c r="AE65" i="35" s="1"/>
  <c r="AE46" i="35" l="1"/>
  <c r="AE51" i="35" s="1"/>
  <c r="AE70" i="35" l="1"/>
  <c r="AE53" i="35" l="1"/>
  <c r="AE39" i="35" s="1"/>
  <c r="AD88" i="34" l="1"/>
  <c r="AD89" i="34" s="1"/>
  <c r="AE85" i="34" s="1"/>
  <c r="AE87" i="34" s="1"/>
  <c r="AF64" i="35" s="1"/>
  <c r="AE40" i="35"/>
  <c r="AE54" i="35" s="1"/>
  <c r="AE2" i="35" s="1"/>
  <c r="AE10" i="35" s="1"/>
  <c r="AE74" i="35"/>
  <c r="AE75" i="35" s="1"/>
  <c r="AE76" i="35" s="1"/>
  <c r="AE86" i="34" l="1"/>
  <c r="AF48" i="35" s="1"/>
  <c r="AE14" i="35"/>
  <c r="AE18" i="35" s="1"/>
  <c r="AF28" i="35"/>
  <c r="AE22" i="35"/>
  <c r="AE23" i="35" s="1"/>
  <c r="AF32" i="35" l="1"/>
  <c r="AE24" i="35"/>
  <c r="AF59" i="35"/>
  <c r="AF62" i="35" s="1"/>
  <c r="AN92" i="59" l="1"/>
  <c r="AF65" i="35" s="1"/>
  <c r="AF46" i="35" l="1"/>
  <c r="AF51" i="35" s="1"/>
  <c r="AF70" i="35" l="1"/>
  <c r="AF53" i="35" l="1"/>
  <c r="AF74" i="35"/>
  <c r="AF75" i="35" s="1"/>
  <c r="AF76" i="35" s="1"/>
  <c r="AF39" i="35" l="1"/>
  <c r="AE88" i="34" s="1"/>
  <c r="AE89" i="34" s="1"/>
  <c r="AF22" i="35"/>
  <c r="AF23" i="35" s="1"/>
  <c r="AF40" i="35" l="1"/>
  <c r="AF54" i="35" s="1"/>
  <c r="AG28" i="35" s="1"/>
  <c r="AF85" i="34"/>
  <c r="AF14" i="35"/>
  <c r="AF18" i="35" s="1"/>
  <c r="AG32" i="35"/>
  <c r="AF2" i="35"/>
  <c r="AF10" i="35" s="1"/>
  <c r="AF24" i="35" s="1"/>
  <c r="AF87" i="34" l="1"/>
  <c r="AG64" i="35" s="1"/>
  <c r="AF86" i="34"/>
  <c r="AG59" i="35"/>
  <c r="AG48" i="35" l="1"/>
  <c r="AG62" i="35"/>
  <c r="AO92" i="59"/>
  <c r="AG65" i="35" s="1"/>
  <c r="AG46" i="35" l="1"/>
  <c r="AG51" i="35" s="1"/>
  <c r="AG70" i="35" l="1"/>
  <c r="AG53" i="35" l="1"/>
  <c r="AG74" i="35"/>
  <c r="AG75" i="35" s="1"/>
  <c r="AG76" i="35" s="1"/>
  <c r="AG39" i="35" l="1"/>
  <c r="AF88" i="34" s="1"/>
  <c r="AF89" i="34" s="1"/>
  <c r="AG22" i="35"/>
  <c r="AG14" i="35" l="1"/>
  <c r="AG18" i="35" s="1"/>
  <c r="AG85" i="34"/>
  <c r="AG86" i="34" s="1"/>
  <c r="AG40" i="35"/>
  <c r="AG54" i="35" s="1"/>
  <c r="AG2" i="35" s="1"/>
  <c r="AG10" i="35" s="1"/>
  <c r="AG23" i="35"/>
  <c r="AG87" i="34" l="1"/>
  <c r="AH64" i="35" s="1"/>
  <c r="AH28" i="35"/>
  <c r="AH32" i="35" s="1"/>
  <c r="AH59" i="35" s="1"/>
  <c r="AG24" i="35"/>
  <c r="AH48" i="35" l="1"/>
  <c r="AH62" i="35"/>
  <c r="AP92" i="59"/>
  <c r="AH65" i="35" s="1"/>
  <c r="AH46" i="35" l="1"/>
  <c r="AH51" i="35" s="1"/>
  <c r="AH70" i="35" l="1"/>
  <c r="AH53" i="35" l="1"/>
  <c r="AH74" i="35"/>
  <c r="AH75" i="35" s="1"/>
  <c r="AH39" i="35" l="1"/>
  <c r="AG88" i="34" s="1"/>
  <c r="AG89" i="34" s="1"/>
  <c r="AH76" i="35"/>
  <c r="AH40" i="35" l="1"/>
  <c r="AH54" i="35" s="1"/>
  <c r="AI28" i="35" s="1"/>
  <c r="AI32" i="35" s="1"/>
  <c r="AH85" i="34"/>
  <c r="AH86" i="34" s="1"/>
  <c r="AH14" i="35"/>
  <c r="AH18" i="35" s="1"/>
  <c r="AH22" i="35"/>
  <c r="AH23" i="35" s="1"/>
  <c r="AH87" i="34"/>
  <c r="AI64" i="35" s="1"/>
  <c r="AH2" i="35" l="1"/>
  <c r="AH10" i="35" s="1"/>
  <c r="AH24" i="35" s="1"/>
  <c r="AI48" i="35"/>
  <c r="AI59" i="35"/>
  <c r="K20" i="51" l="1"/>
  <c r="AI62" i="35"/>
  <c r="AK16" i="35"/>
  <c r="AK99" i="34"/>
  <c r="AK100" i="34" s="1"/>
  <c r="AK104" i="34" l="1"/>
  <c r="AL49" i="35"/>
  <c r="K49" i="51" s="1"/>
  <c r="AQ92" i="59"/>
  <c r="AI65" i="35" s="1"/>
  <c r="AL16" i="35" l="1"/>
  <c r="K16" i="51" s="1"/>
  <c r="AI46" i="35"/>
  <c r="AI51" i="35" s="1"/>
  <c r="AI70" i="35" l="1"/>
  <c r="AL99" i="34"/>
  <c r="AL100" i="34" s="1"/>
  <c r="AI53" i="35"/>
  <c r="AI39" i="35" s="1"/>
  <c r="AL104" i="34" l="1"/>
  <c r="AM49" i="35"/>
  <c r="AH88" i="34"/>
  <c r="AH89" i="34" s="1"/>
  <c r="AI85" i="34" s="1"/>
  <c r="AI40" i="35"/>
  <c r="AI54" i="35" s="1"/>
  <c r="AI74" i="35"/>
  <c r="AI75" i="35" s="1"/>
  <c r="AM16" i="35" l="1"/>
  <c r="AI76" i="35"/>
  <c r="AI14" i="35"/>
  <c r="AI18" i="35" s="1"/>
  <c r="AI87" i="34"/>
  <c r="AJ64" i="35" s="1"/>
  <c r="AI86" i="34"/>
  <c r="AI2" i="35"/>
  <c r="AI10" i="35" s="1"/>
  <c r="AJ28" i="35"/>
  <c r="AJ32" i="35" l="1"/>
  <c r="AM99" i="34"/>
  <c r="AM100" i="34" s="1"/>
  <c r="AI22" i="35"/>
  <c r="AI23" i="35" s="1"/>
  <c r="AI24" i="35" s="1"/>
  <c r="AJ48" i="35"/>
  <c r="AM104" i="34" l="1"/>
  <c r="AN16" i="35" s="1"/>
  <c r="AN49" i="35"/>
  <c r="AJ59" i="35"/>
  <c r="AN99" i="34" l="1"/>
  <c r="AN100" i="34" s="1"/>
  <c r="AJ62" i="35"/>
  <c r="AR92" i="59"/>
  <c r="AJ65" i="35" s="1"/>
  <c r="AO49" i="35" l="1"/>
  <c r="AJ46" i="35"/>
  <c r="AJ51" i="35" s="1"/>
  <c r="AJ70" i="35" l="1"/>
  <c r="AJ53" i="35" l="1"/>
  <c r="AJ74" i="35"/>
  <c r="AJ75" i="35" s="1"/>
  <c r="AJ39" i="35" l="1"/>
  <c r="AI88" i="34" s="1"/>
  <c r="AI89" i="34" s="1"/>
  <c r="AJ76" i="35"/>
  <c r="AJ40" i="35" l="1"/>
  <c r="AJ54" i="35" s="1"/>
  <c r="AK28" i="35" s="1"/>
  <c r="AK32" i="35" s="1"/>
  <c r="AJ14" i="35"/>
  <c r="AJ18" i="35" s="1"/>
  <c r="AJ85" i="34"/>
  <c r="AJ86" i="34" s="1"/>
  <c r="AJ22" i="35"/>
  <c r="AJ23" i="35" s="1"/>
  <c r="AJ87" i="34"/>
  <c r="AK64" i="35" s="1"/>
  <c r="AJ2" i="35" l="1"/>
  <c r="AJ10" i="35" s="1"/>
  <c r="AJ24" i="35" s="1"/>
  <c r="AK48" i="35"/>
  <c r="AK59" i="35"/>
  <c r="AK62" i="35" l="1"/>
  <c r="AS92" i="59"/>
  <c r="AK65" i="35" s="1"/>
  <c r="AK46" i="35" l="1"/>
  <c r="AK51" i="35" s="1"/>
  <c r="AK70" i="35" l="1"/>
  <c r="AK53" i="35" l="1"/>
  <c r="AK74" i="35"/>
  <c r="AK75" i="35" s="1"/>
  <c r="AK76" i="35" s="1"/>
  <c r="AK39" i="35" l="1"/>
  <c r="AJ88" i="34" s="1"/>
  <c r="AJ89" i="34" s="1"/>
  <c r="AK22" i="35"/>
  <c r="AK23" i="35" s="1"/>
  <c r="AK85" i="34" l="1"/>
  <c r="AK87" i="34" s="1"/>
  <c r="AL64" i="35" s="1"/>
  <c r="K63" i="51" s="1"/>
  <c r="AK14" i="35"/>
  <c r="AK18" i="35" s="1"/>
  <c r="AK40" i="35"/>
  <c r="AK54" i="35" s="1"/>
  <c r="AL28" i="35" s="1"/>
  <c r="AK86" i="34"/>
  <c r="AL48" i="35" s="1"/>
  <c r="AK2" i="35" l="1"/>
  <c r="AK10" i="35" s="1"/>
  <c r="AK24" i="35" s="1"/>
  <c r="AL32" i="35"/>
  <c r="K32" i="51" s="1"/>
  <c r="K48" i="51"/>
  <c r="AL59" i="35" l="1"/>
  <c r="K58" i="51" s="1"/>
  <c r="K61" i="51" s="1"/>
  <c r="AL62" i="35" l="1"/>
  <c r="AT92" i="59"/>
  <c r="AL65" i="35" l="1"/>
  <c r="K64" i="51" s="1"/>
  <c r="K88" i="51" s="1"/>
  <c r="AL46" i="35" l="1"/>
  <c r="AL51" i="35" s="1"/>
  <c r="AL70" i="35" l="1"/>
  <c r="K69" i="51" s="1"/>
  <c r="K46" i="51"/>
  <c r="AL53" i="35" l="1"/>
  <c r="K51" i="51"/>
  <c r="K53" i="51" s="1"/>
  <c r="AL39" i="35" l="1"/>
  <c r="K39" i="51" s="1"/>
  <c r="K40" i="51" s="1"/>
  <c r="K54" i="51" s="1"/>
  <c r="L28" i="51" s="1"/>
  <c r="K73" i="51"/>
  <c r="K74" i="51" s="1"/>
  <c r="AL74" i="35"/>
  <c r="AL75" i="35" s="1"/>
  <c r="AL76" i="35" s="1"/>
  <c r="AK88" i="34" l="1"/>
  <c r="AK89" i="34" s="1"/>
  <c r="AL85" i="34" s="1"/>
  <c r="AL86" i="34" s="1"/>
  <c r="AL40" i="35"/>
  <c r="AL54" i="35" s="1"/>
  <c r="AM28" i="35" s="1"/>
  <c r="K86" i="51"/>
  <c r="AL14" i="35" l="1"/>
  <c r="K14" i="51" s="1"/>
  <c r="K18" i="51" s="1"/>
  <c r="AL2" i="35"/>
  <c r="K2" i="51" s="1"/>
  <c r="K80" i="51" s="1"/>
  <c r="AL87" i="34"/>
  <c r="AM64" i="35" s="1"/>
  <c r="AM32" i="35"/>
  <c r="AM59" i="35" s="1"/>
  <c r="AL18" i="35"/>
  <c r="AL22" i="35"/>
  <c r="AM48" i="35" l="1"/>
  <c r="AL10" i="35"/>
  <c r="K10" i="51"/>
  <c r="K77" i="51" s="1"/>
  <c r="K22" i="51"/>
  <c r="AM21" i="35"/>
  <c r="AN21" i="35" s="1"/>
  <c r="AL23" i="35"/>
  <c r="AL24" i="35" s="1"/>
  <c r="AM62" i="35"/>
  <c r="K79" i="51" l="1"/>
  <c r="K82" i="51"/>
  <c r="AN103" i="34"/>
  <c r="AO20" i="35"/>
  <c r="AP20" i="35" s="1"/>
  <c r="AQ20" i="35" s="1"/>
  <c r="AR20" i="35" s="1"/>
  <c r="AS20" i="35" s="1"/>
  <c r="AT20" i="35" s="1"/>
  <c r="AU20" i="35" s="1"/>
  <c r="AV20" i="35" s="1"/>
  <c r="AW20" i="35" s="1"/>
  <c r="AX20" i="35" s="1"/>
  <c r="AY20" i="35" s="1"/>
  <c r="AZ20" i="35" s="1"/>
  <c r="K91" i="51"/>
  <c r="K87" i="51"/>
  <c r="K23" i="51"/>
  <c r="AN104" i="34" l="1"/>
  <c r="AO16" i="35" s="1"/>
  <c r="K81" i="51"/>
  <c r="K24" i="51"/>
  <c r="AU92" i="59"/>
  <c r="AM65" i="35" s="1"/>
  <c r="AO99" i="34" l="1"/>
  <c r="AO100" i="34" s="1"/>
  <c r="AM46" i="35"/>
  <c r="AM51" i="35" s="1"/>
  <c r="AP49" i="35" l="1"/>
  <c r="AO104" i="34"/>
  <c r="AP99" i="34" s="1"/>
  <c r="AP100" i="34" s="1"/>
  <c r="AM70" i="35"/>
  <c r="AP104" i="34" l="1"/>
  <c r="AQ49" i="35"/>
  <c r="AP16" i="35"/>
  <c r="AM53" i="35"/>
  <c r="AM39" i="35" s="1"/>
  <c r="AL88" i="34" l="1"/>
  <c r="AL89" i="34" s="1"/>
  <c r="AM14" i="35" s="1"/>
  <c r="AM18" i="35" s="1"/>
  <c r="AQ16" i="35"/>
  <c r="AM40" i="35"/>
  <c r="AM54" i="35" s="1"/>
  <c r="AM2" i="35" s="1"/>
  <c r="AM10" i="35" s="1"/>
  <c r="AM74" i="35"/>
  <c r="AM75" i="35" s="1"/>
  <c r="AM76" i="35" s="1"/>
  <c r="AM85" i="34" l="1"/>
  <c r="AM86" i="34" s="1"/>
  <c r="AQ99" i="34"/>
  <c r="AQ100" i="34" s="1"/>
  <c r="AN28" i="35"/>
  <c r="AM22" i="35"/>
  <c r="AM23" i="35" s="1"/>
  <c r="AM24" i="35" s="1"/>
  <c r="AN32" i="35" l="1"/>
  <c r="AQ104" i="34"/>
  <c r="AM87" i="34"/>
  <c r="AN64" i="35" s="1"/>
  <c r="AR49" i="35"/>
  <c r="AN59" i="35"/>
  <c r="AN48" i="35" l="1"/>
  <c r="AR99" i="34"/>
  <c r="AR100" i="34" s="1"/>
  <c r="AN62" i="35"/>
  <c r="AR104" i="34" l="1"/>
  <c r="AS16" i="35" s="1"/>
  <c r="AS49" i="35"/>
  <c r="AR16" i="35"/>
  <c r="AS99" i="34" l="1"/>
  <c r="AS100" i="34" s="1"/>
  <c r="AV92" i="59"/>
  <c r="AN65" i="35" s="1"/>
  <c r="AS104" i="34" l="1"/>
  <c r="AT16" i="35" s="1"/>
  <c r="AT49" i="35"/>
  <c r="AN46" i="35"/>
  <c r="AN51" i="35" s="1"/>
  <c r="AN70" i="35" l="1"/>
  <c r="AT99" i="34"/>
  <c r="AT100" i="34" s="1"/>
  <c r="AT104" i="34" l="1"/>
  <c r="AU49" i="35"/>
  <c r="AN53" i="35"/>
  <c r="AN39" i="35" s="1"/>
  <c r="AM88" i="34" l="1"/>
  <c r="AM89" i="34" s="1"/>
  <c r="AN85" i="34" s="1"/>
  <c r="AU99" i="34"/>
  <c r="AU100" i="34" s="1"/>
  <c r="AN40" i="35"/>
  <c r="AN54" i="35" s="1"/>
  <c r="AU104" i="34" l="1"/>
  <c r="AN14" i="35"/>
  <c r="AN18" i="35" s="1"/>
  <c r="AU16" i="35"/>
  <c r="AV49" i="35"/>
  <c r="AN2" i="35"/>
  <c r="AN10" i="35" s="1"/>
  <c r="AO28" i="35"/>
  <c r="AN87" i="34"/>
  <c r="AO64" i="35" s="1"/>
  <c r="AN86" i="34"/>
  <c r="AN74" i="35"/>
  <c r="AN75" i="35" s="1"/>
  <c r="AN76" i="35" s="1"/>
  <c r="AO32" i="35" l="1"/>
  <c r="AO48" i="35"/>
  <c r="AN22" i="35"/>
  <c r="AN23" i="35" s="1"/>
  <c r="AN24" i="35" s="1"/>
  <c r="AO59" i="35" l="1"/>
  <c r="AV99" i="34"/>
  <c r="AV100" i="34" s="1"/>
  <c r="AV16" i="35"/>
  <c r="AV104" i="34" l="1"/>
  <c r="AW49" i="35"/>
  <c r="AO62" i="35"/>
  <c r="AW92" i="59" l="1"/>
  <c r="AO65" i="35" s="1"/>
  <c r="AO46" i="35" l="1"/>
  <c r="AO51" i="35" s="1"/>
  <c r="AO70" i="35" l="1"/>
  <c r="AO53" i="35" l="1"/>
  <c r="AO39" i="35" s="1"/>
  <c r="AN88" i="34" l="1"/>
  <c r="AN89" i="34" s="1"/>
  <c r="AO14" i="35" s="1"/>
  <c r="AO18" i="35" s="1"/>
  <c r="AO40" i="35"/>
  <c r="AO54" i="35" s="1"/>
  <c r="AO85" i="34" l="1"/>
  <c r="AO87" i="34" s="1"/>
  <c r="AP64" i="35" s="1"/>
  <c r="AP28" i="35"/>
  <c r="AO2" i="35"/>
  <c r="AO10" i="35" s="1"/>
  <c r="AO74" i="35"/>
  <c r="AO75" i="35" s="1"/>
  <c r="AO76" i="35" s="1"/>
  <c r="AP32" i="35" l="1"/>
  <c r="AO86" i="34"/>
  <c r="AP48" i="35" s="1"/>
  <c r="AO22" i="35"/>
  <c r="AO23" i="35" s="1"/>
  <c r="AO24" i="35" s="1"/>
  <c r="AP59" i="35" l="1"/>
  <c r="AP62" i="35" l="1"/>
  <c r="AX92" i="59" l="1"/>
  <c r="AP65" i="35" s="1"/>
  <c r="AP46" i="35" l="1"/>
  <c r="AP51" i="35" s="1"/>
  <c r="AP70" i="35" l="1"/>
  <c r="AP53" i="35" l="1"/>
  <c r="AP39" i="35" s="1"/>
  <c r="AO88" i="34" l="1"/>
  <c r="AO89" i="34" s="1"/>
  <c r="AP85" i="34" s="1"/>
  <c r="AP87" i="34" s="1"/>
  <c r="AQ64" i="35" s="1"/>
  <c r="AP40" i="35"/>
  <c r="AP54" i="35" s="1"/>
  <c r="AP2" i="35" s="1"/>
  <c r="AP10" i="35" s="1"/>
  <c r="AP74" i="35"/>
  <c r="AP75" i="35" s="1"/>
  <c r="AP76" i="35" s="1"/>
  <c r="AP86" i="34" l="1"/>
  <c r="AQ48" i="35" s="1"/>
  <c r="AP14" i="35"/>
  <c r="AP18" i="35" s="1"/>
  <c r="AQ28" i="35"/>
  <c r="AP22" i="35"/>
  <c r="AP23" i="35" s="1"/>
  <c r="AQ32" i="35" l="1"/>
  <c r="AQ59" i="35" s="1"/>
  <c r="AP24" i="35"/>
  <c r="AQ62" i="35" l="1"/>
  <c r="AY92" i="59" l="1"/>
  <c r="AQ65" i="35" s="1"/>
  <c r="AQ46" i="35" l="1"/>
  <c r="AQ51" i="35" s="1"/>
  <c r="AQ70" i="35" l="1"/>
  <c r="AQ53" i="35" l="1"/>
  <c r="AQ39" i="35" s="1"/>
  <c r="AP88" i="34" l="1"/>
  <c r="AP89" i="34" s="1"/>
  <c r="AQ85" i="34" s="1"/>
  <c r="AQ87" i="34" s="1"/>
  <c r="AR64" i="35" s="1"/>
  <c r="AQ40" i="35"/>
  <c r="AQ54" i="35" s="1"/>
  <c r="AQ2" i="35" s="1"/>
  <c r="AQ10" i="35" s="1"/>
  <c r="AQ74" i="35"/>
  <c r="AQ75" i="35" s="1"/>
  <c r="AQ76" i="35" s="1"/>
  <c r="AQ86" i="34" l="1"/>
  <c r="AR48" i="35" s="1"/>
  <c r="AQ14" i="35"/>
  <c r="AQ18" i="35" s="1"/>
  <c r="AR28" i="35"/>
  <c r="AQ22" i="35"/>
  <c r="AQ23" i="35" s="1"/>
  <c r="AR32" i="35" l="1"/>
  <c r="AR59" i="35" s="1"/>
  <c r="AR62" i="35" s="1"/>
  <c r="AQ24" i="35"/>
  <c r="AZ92" i="59" l="1"/>
  <c r="AR65" i="35" s="1"/>
  <c r="AR46" i="35" l="1"/>
  <c r="AR51" i="35" s="1"/>
  <c r="AR70" i="35" l="1"/>
  <c r="AR53" i="35" l="1"/>
  <c r="AR74" i="35"/>
  <c r="AR75" i="35" s="1"/>
  <c r="AR76" i="35" s="1"/>
  <c r="AR39" i="35" l="1"/>
  <c r="AQ88" i="34" s="1"/>
  <c r="AQ89" i="34" s="1"/>
  <c r="AR22" i="35"/>
  <c r="AR23" i="35" s="1"/>
  <c r="AR40" i="35" l="1"/>
  <c r="AR54" i="35" s="1"/>
  <c r="AS28" i="35" s="1"/>
  <c r="AS32" i="35" s="1"/>
  <c r="AR85" i="34"/>
  <c r="AR14" i="35"/>
  <c r="AR18" i="35" s="1"/>
  <c r="AR2" i="35"/>
  <c r="AR10" i="35" s="1"/>
  <c r="AR24" i="35" s="1"/>
  <c r="AR87" i="34" l="1"/>
  <c r="AS64" i="35" s="1"/>
  <c r="AR86" i="34"/>
  <c r="AS59" i="35"/>
  <c r="AS48" i="35" l="1"/>
  <c r="AS62" i="35"/>
  <c r="BA92" i="59"/>
  <c r="AS65" i="35" s="1"/>
  <c r="AS46" i="35" l="1"/>
  <c r="AS51" i="35" s="1"/>
  <c r="AS70" i="35" l="1"/>
  <c r="AS53" i="35"/>
  <c r="AS39" i="35" s="1"/>
  <c r="AR88" i="34" l="1"/>
  <c r="AR89" i="34" s="1"/>
  <c r="AS85" i="34" s="1"/>
  <c r="AS40" i="35"/>
  <c r="AS54" i="35" s="1"/>
  <c r="AS74" i="35"/>
  <c r="AS75" i="35" s="1"/>
  <c r="AS76" i="35" s="1"/>
  <c r="AS14" i="35" l="1"/>
  <c r="AS18" i="35" s="1"/>
  <c r="AS87" i="34"/>
  <c r="AT64" i="35" s="1"/>
  <c r="AS86" i="34"/>
  <c r="AS2" i="35"/>
  <c r="AT28" i="35"/>
  <c r="AS22" i="35"/>
  <c r="AT32" i="35" l="1"/>
  <c r="AS10" i="35"/>
  <c r="AS23" i="35"/>
  <c r="AT48" i="35"/>
  <c r="AS24" i="35" l="1"/>
  <c r="AT59" i="35"/>
  <c r="AT62" i="35" l="1"/>
  <c r="BB92" i="59"/>
  <c r="AT65" i="35" s="1"/>
  <c r="AT46" i="35" l="1"/>
  <c r="AT51" i="35" s="1"/>
  <c r="AT70" i="35" l="1"/>
  <c r="AT53" i="35" l="1"/>
  <c r="AT74" i="35"/>
  <c r="AT75" i="35" s="1"/>
  <c r="AT39" i="35" l="1"/>
  <c r="AS88" i="34" s="1"/>
  <c r="AS89" i="34" s="1"/>
  <c r="AT76" i="35"/>
  <c r="AT40" i="35"/>
  <c r="AT54" i="35" s="1"/>
  <c r="AT2" i="35" s="1"/>
  <c r="AT85" i="34" l="1"/>
  <c r="AT86" i="34" s="1"/>
  <c r="AT14" i="35"/>
  <c r="AT18" i="35" s="1"/>
  <c r="AT22" i="35"/>
  <c r="AT23" i="35" s="1"/>
  <c r="AU28" i="35"/>
  <c r="AT10" i="35"/>
  <c r="AT87" i="34" l="1"/>
  <c r="AU64" i="35" s="1"/>
  <c r="AU32" i="35"/>
  <c r="AU48" i="35"/>
  <c r="AT24" i="35"/>
  <c r="AU59" i="35"/>
  <c r="L20" i="51" l="1"/>
  <c r="AU62" i="35"/>
  <c r="AW16" i="35"/>
  <c r="AW99" i="34"/>
  <c r="AW100" i="34" s="1"/>
  <c r="AW104" i="34" l="1"/>
  <c r="AX49" i="35"/>
  <c r="L49" i="51" s="1"/>
  <c r="BC92" i="59"/>
  <c r="AU65" i="35" s="1"/>
  <c r="AU46" i="35" l="1"/>
  <c r="AU51" i="35" s="1"/>
  <c r="AX16" i="35"/>
  <c r="L16" i="51" s="1"/>
  <c r="AU70" i="35" l="1"/>
  <c r="AX99" i="34"/>
  <c r="AX100" i="34" s="1"/>
  <c r="AX104" i="34" l="1"/>
  <c r="AY49" i="35"/>
  <c r="AU53" i="35"/>
  <c r="AU74" i="35"/>
  <c r="AU75" i="35" s="1"/>
  <c r="AU39" i="35" l="1"/>
  <c r="AT88" i="34" s="1"/>
  <c r="AT89" i="34" s="1"/>
  <c r="AY99" i="34"/>
  <c r="AY100" i="34" s="1"/>
  <c r="AU76" i="35"/>
  <c r="AU85" i="34" l="1"/>
  <c r="AU87" i="34" s="1"/>
  <c r="AV64" i="35" s="1"/>
  <c r="AU14" i="35"/>
  <c r="AU18" i="35" s="1"/>
  <c r="AU40" i="35"/>
  <c r="AU54" i="35" s="1"/>
  <c r="AU2" i="35" s="1"/>
  <c r="AU10" i="35" s="1"/>
  <c r="AY104" i="34"/>
  <c r="AY16" i="35"/>
  <c r="AU22" i="35"/>
  <c r="AU23" i="35" s="1"/>
  <c r="AU86" i="34"/>
  <c r="AV48" i="35" s="1"/>
  <c r="AZ49" i="35"/>
  <c r="AV28" i="35" l="1"/>
  <c r="AU24" i="35"/>
  <c r="AV32" i="35" l="1"/>
  <c r="AV59" i="35" s="1"/>
  <c r="AV62" i="35" s="1"/>
  <c r="BD92" i="59" l="1"/>
  <c r="AV65" i="35" s="1"/>
  <c r="AV46" i="35" l="1"/>
  <c r="AV51" i="35" s="1"/>
  <c r="AV70" i="35" l="1"/>
  <c r="AV53" i="35" l="1"/>
  <c r="AV74" i="35"/>
  <c r="AV75" i="35" s="1"/>
  <c r="AV39" i="35" l="1"/>
  <c r="AU88" i="34" s="1"/>
  <c r="AU89" i="34" s="1"/>
  <c r="AV76" i="35"/>
  <c r="AV40" i="35" l="1"/>
  <c r="AV54" i="35" s="1"/>
  <c r="AV2" i="35" s="1"/>
  <c r="AV10" i="35" s="1"/>
  <c r="AV85" i="34"/>
  <c r="AV87" i="34" s="1"/>
  <c r="AW64" i="35" s="1"/>
  <c r="AV14" i="35"/>
  <c r="AV18" i="35" s="1"/>
  <c r="AV22" i="35"/>
  <c r="AV23" i="35" s="1"/>
  <c r="AV86" i="34"/>
  <c r="AW48" i="35" s="1"/>
  <c r="AW28" i="35"/>
  <c r="AW32" i="35" l="1"/>
  <c r="AW59" i="35" s="1"/>
  <c r="AV24" i="35"/>
  <c r="AW62" i="35" l="1"/>
  <c r="BE92" i="59"/>
  <c r="AW65" i="35" s="1"/>
  <c r="AW46" i="35" l="1"/>
  <c r="AW51" i="35" s="1"/>
  <c r="AW70" i="35" l="1"/>
  <c r="AW53" i="35" l="1"/>
  <c r="AW74" i="35"/>
  <c r="AW75" i="35" s="1"/>
  <c r="AW76" i="35" s="1"/>
  <c r="AW39" i="35" l="1"/>
  <c r="AV88" i="34" s="1"/>
  <c r="AV89" i="34" s="1"/>
  <c r="AW22" i="35"/>
  <c r="AW23" i="35" s="1"/>
  <c r="AW40" i="35" l="1"/>
  <c r="AW54" i="35" s="1"/>
  <c r="AX28" i="35" s="1"/>
  <c r="AW85" i="34"/>
  <c r="AW87" i="34" s="1"/>
  <c r="AX64" i="35" s="1"/>
  <c r="L63" i="51" s="1"/>
  <c r="AW14" i="35"/>
  <c r="AW18" i="35" s="1"/>
  <c r="AX32" i="35"/>
  <c r="L32" i="51" s="1"/>
  <c r="AW86" i="34"/>
  <c r="AX48" i="35" s="1"/>
  <c r="AW2" i="35"/>
  <c r="AW10" i="35" s="1"/>
  <c r="AW24" i="35" s="1"/>
  <c r="L48" i="51" l="1"/>
  <c r="AX59" i="35"/>
  <c r="L58" i="51" s="1"/>
  <c r="AX62" i="35" l="1"/>
  <c r="L61" i="51"/>
  <c r="BF92" i="59" l="1"/>
  <c r="AX65" i="35" l="1"/>
  <c r="L64" i="51" s="1"/>
  <c r="L88" i="51" s="1"/>
  <c r="AX46" i="35" l="1"/>
  <c r="AX51" i="35" s="1"/>
  <c r="AX70" i="35" l="1"/>
  <c r="L69" i="51" s="1"/>
  <c r="L46" i="51"/>
  <c r="AX53" i="35" l="1"/>
  <c r="L51" i="51"/>
  <c r="L53" i="51" s="1"/>
  <c r="L73" i="51"/>
  <c r="L74" i="51" s="1"/>
  <c r="AX74" i="35"/>
  <c r="AX75" i="35" s="1"/>
  <c r="AX76" i="35" s="1"/>
  <c r="AX39" i="35" l="1"/>
  <c r="AX40" i="35" s="1"/>
  <c r="AX54" i="35" s="1"/>
  <c r="L86" i="51"/>
  <c r="AW88" i="34" l="1"/>
  <c r="AW89" i="34" s="1"/>
  <c r="L39" i="51"/>
  <c r="L40" i="51" s="1"/>
  <c r="L54" i="51" s="1"/>
  <c r="M28" i="51" s="1"/>
  <c r="AY28" i="35"/>
  <c r="AX2" i="35"/>
  <c r="L2" i="51" s="1"/>
  <c r="L10" i="51" s="1"/>
  <c r="AX14" i="35"/>
  <c r="AX85" i="34"/>
  <c r="AX10" i="35"/>
  <c r="AX22" i="35"/>
  <c r="AY32" i="35" l="1"/>
  <c r="AY59" i="35" s="1"/>
  <c r="AY62" i="35" s="1"/>
  <c r="AX86" i="34"/>
  <c r="AX87" i="34"/>
  <c r="AY64" i="35" s="1"/>
  <c r="L14" i="51"/>
  <c r="AX18" i="35"/>
  <c r="L22" i="51"/>
  <c r="AY21" i="35"/>
  <c r="AX23" i="35"/>
  <c r="L77" i="51"/>
  <c r="L79" i="51"/>
  <c r="L82" i="51"/>
  <c r="AX24" i="35" l="1"/>
  <c r="L18" i="51"/>
  <c r="L80" i="51"/>
  <c r="AY48" i="35"/>
  <c r="L91" i="51"/>
  <c r="AZ21" i="35"/>
  <c r="L87" i="51"/>
  <c r="L23" i="51"/>
  <c r="AZ103" i="34" l="1"/>
  <c r="BA20" i="35"/>
  <c r="BB20" i="35" s="1"/>
  <c r="BC20" i="35" s="1"/>
  <c r="BD20" i="35" s="1"/>
  <c r="BE20" i="35" s="1"/>
  <c r="BF20" i="35" s="1"/>
  <c r="BG20" i="35" s="1"/>
  <c r="BH20" i="35" s="1"/>
  <c r="BI20" i="35" s="1"/>
  <c r="BJ20" i="35" s="1"/>
  <c r="AZ99" i="34"/>
  <c r="AZ100" i="34" s="1"/>
  <c r="AZ16" i="35"/>
  <c r="L81" i="51"/>
  <c r="L24" i="51"/>
  <c r="BG92" i="59"/>
  <c r="AY65" i="35" s="1"/>
  <c r="AZ104" i="34" l="1"/>
  <c r="BA49" i="35"/>
  <c r="AY46" i="35"/>
  <c r="AY51" i="35" s="1"/>
  <c r="AY70" i="35" l="1"/>
  <c r="BA99" i="34"/>
  <c r="BA100" i="34" s="1"/>
  <c r="BA16" i="35"/>
  <c r="BA104" i="34" l="1"/>
  <c r="BB49" i="35"/>
  <c r="AY53" i="35"/>
  <c r="AY39" i="35" s="1"/>
  <c r="AX88" i="34" l="1"/>
  <c r="AX89" i="34" s="1"/>
  <c r="AY14" i="35" s="1"/>
  <c r="AY18" i="35" s="1"/>
  <c r="BB99" i="34"/>
  <c r="BB100" i="34" s="1"/>
  <c r="BB16" i="35"/>
  <c r="AY40" i="35"/>
  <c r="AY54" i="35" s="1"/>
  <c r="BB104" i="34" l="1"/>
  <c r="AY85" i="34"/>
  <c r="AY87" i="34" s="1"/>
  <c r="AZ64" i="35" s="1"/>
  <c r="BC49" i="35"/>
  <c r="AZ28" i="35"/>
  <c r="AY2" i="35"/>
  <c r="AY10" i="35" s="1"/>
  <c r="AY74" i="35"/>
  <c r="AY75" i="35" s="1"/>
  <c r="AY76" i="35" s="1"/>
  <c r="AZ32" i="35" l="1"/>
  <c r="AY86" i="34"/>
  <c r="AZ48" i="35" s="1"/>
  <c r="BC16" i="35"/>
  <c r="BC99" i="34"/>
  <c r="BC100" i="34" s="1"/>
  <c r="AY22" i="35"/>
  <c r="AY23" i="35" s="1"/>
  <c r="AY24" i="35" s="1"/>
  <c r="BC104" i="34" l="1"/>
  <c r="BD49" i="35"/>
  <c r="AZ59" i="35"/>
  <c r="AZ62" i="35" l="1"/>
  <c r="BD99" i="34" l="1"/>
  <c r="BD100" i="34" s="1"/>
  <c r="BD16" i="35"/>
  <c r="BD104" i="34" l="1"/>
  <c r="BE49" i="35"/>
  <c r="BH92" i="59"/>
  <c r="AZ65" i="35" s="1"/>
  <c r="BE99" i="34" l="1"/>
  <c r="BE100" i="34" s="1"/>
  <c r="AZ46" i="35"/>
  <c r="AZ51" i="35" s="1"/>
  <c r="BE104" i="34" l="1"/>
  <c r="AZ70" i="35"/>
  <c r="BE16" i="35"/>
  <c r="BF49" i="35"/>
  <c r="AZ53" i="35" l="1"/>
  <c r="AZ39" i="35" s="1"/>
  <c r="AY88" i="34" l="1"/>
  <c r="AY89" i="34" s="1"/>
  <c r="AZ14" i="35" s="1"/>
  <c r="AZ18" i="35" s="1"/>
  <c r="BF99" i="34"/>
  <c r="BF100" i="34" s="1"/>
  <c r="BF16" i="35"/>
  <c r="AZ40" i="35"/>
  <c r="AZ54" i="35" s="1"/>
  <c r="BA28" i="35" s="1"/>
  <c r="AZ74" i="35"/>
  <c r="AZ75" i="35" s="1"/>
  <c r="AZ76" i="35" s="1"/>
  <c r="BA32" i="35" l="1"/>
  <c r="BF104" i="34"/>
  <c r="AZ85" i="34"/>
  <c r="AZ87" i="34" s="1"/>
  <c r="BA64" i="35" s="1"/>
  <c r="BG49" i="35"/>
  <c r="AZ2" i="35"/>
  <c r="AZ10" i="35" s="1"/>
  <c r="AZ22" i="35"/>
  <c r="AZ23" i="35" s="1"/>
  <c r="AZ86" i="34" l="1"/>
  <c r="BA48" i="35" s="1"/>
  <c r="BG16" i="35"/>
  <c r="AZ24" i="35"/>
  <c r="BA59" i="35"/>
  <c r="BG99" i="34" l="1"/>
  <c r="BG100" i="34" s="1"/>
  <c r="BA62" i="35"/>
  <c r="BG104" i="34" l="1"/>
  <c r="BH49" i="35"/>
  <c r="BI92" i="59"/>
  <c r="BA65" i="35" s="1"/>
  <c r="BH16" i="35" l="1"/>
  <c r="BA46" i="35"/>
  <c r="BA51" i="35" s="1"/>
  <c r="BA70" i="35" l="1"/>
  <c r="BH99" i="34"/>
  <c r="BH100" i="34" s="1"/>
  <c r="BH104" i="34" l="1"/>
  <c r="BI49" i="35"/>
  <c r="BA53" i="35"/>
  <c r="BA39" i="35" s="1"/>
  <c r="AZ88" i="34" l="1"/>
  <c r="AZ89" i="34" s="1"/>
  <c r="BA14" i="35" s="1"/>
  <c r="BA18" i="35" s="1"/>
  <c r="BA40" i="35"/>
  <c r="BA54" i="35" s="1"/>
  <c r="BA2" i="35" s="1"/>
  <c r="BA10" i="35" s="1"/>
  <c r="BA74" i="35"/>
  <c r="BA75" i="35" s="1"/>
  <c r="BA76" i="35" s="1"/>
  <c r="BA85" i="34" l="1"/>
  <c r="BA86" i="34" s="1"/>
  <c r="BB28" i="35"/>
  <c r="BA22" i="35"/>
  <c r="BA23" i="35" s="1"/>
  <c r="BA24" i="35" s="1"/>
  <c r="BB32" i="35" l="1"/>
  <c r="BB59" i="35" s="1"/>
  <c r="BA87" i="34"/>
  <c r="BB64" i="35" s="1"/>
  <c r="BB48" i="35" l="1"/>
  <c r="BB62" i="35"/>
  <c r="BJ92" i="59" l="1"/>
  <c r="BB65" i="35" s="1"/>
  <c r="BB46" i="35" l="1"/>
  <c r="BB51" i="35" s="1"/>
  <c r="BB70" i="35" l="1"/>
  <c r="BB53" i="35" l="1"/>
  <c r="BB39" i="35" s="1"/>
  <c r="BA88" i="34" l="1"/>
  <c r="BA89" i="34" s="1"/>
  <c r="BB85" i="34" s="1"/>
  <c r="BB86" i="34" s="1"/>
  <c r="BB40" i="35"/>
  <c r="BB54" i="35" s="1"/>
  <c r="BC28" i="35" s="1"/>
  <c r="BB74" i="35"/>
  <c r="BB75" i="35" s="1"/>
  <c r="BB76" i="35" s="1"/>
  <c r="BC32" i="35" l="1"/>
  <c r="BB87" i="34"/>
  <c r="BC64" i="35" s="1"/>
  <c r="BB14" i="35"/>
  <c r="BB18" i="35" s="1"/>
  <c r="BB2" i="35"/>
  <c r="BB10" i="35" s="1"/>
  <c r="BB22" i="35"/>
  <c r="BB23" i="35" s="1"/>
  <c r="BC48" i="35" l="1"/>
  <c r="BB24" i="35"/>
  <c r="BC59" i="35"/>
  <c r="BC62" i="35" l="1"/>
  <c r="BK92" i="59" l="1"/>
  <c r="BC65" i="35" s="1"/>
  <c r="BC46" i="35" l="1"/>
  <c r="BC51" i="35" s="1"/>
  <c r="BC70" i="35" l="1"/>
  <c r="BC53" i="35" l="1"/>
  <c r="BC39" i="35" s="1"/>
  <c r="BB88" i="34" l="1"/>
  <c r="BB89" i="34" s="1"/>
  <c r="BC85" i="34" s="1"/>
  <c r="BC86" i="34" s="1"/>
  <c r="BC40" i="35"/>
  <c r="BC54" i="35" s="1"/>
  <c r="BD28" i="35" s="1"/>
  <c r="BC74" i="35"/>
  <c r="BC75" i="35" s="1"/>
  <c r="BC76" i="35" s="1"/>
  <c r="BD32" i="35" l="1"/>
  <c r="BC87" i="34"/>
  <c r="BD64" i="35" s="1"/>
  <c r="BC14" i="35"/>
  <c r="BC18" i="35" s="1"/>
  <c r="BC2" i="35"/>
  <c r="BC10" i="35" s="1"/>
  <c r="BC22" i="35"/>
  <c r="BC23" i="35" s="1"/>
  <c r="BD48" i="35" l="1"/>
  <c r="BC24" i="35"/>
  <c r="BD59" i="35"/>
  <c r="BD62" i="35" s="1"/>
  <c r="BL92" i="59" l="1"/>
  <c r="BD65" i="35" s="1"/>
  <c r="BD46" i="35" l="1"/>
  <c r="BD51" i="35" s="1"/>
  <c r="BD70" i="35" l="1"/>
  <c r="BD53" i="35" l="1"/>
  <c r="BD74" i="35"/>
  <c r="BD75" i="35" s="1"/>
  <c r="BD76" i="35" s="1"/>
  <c r="BD39" i="35" l="1"/>
  <c r="BC88" i="34" s="1"/>
  <c r="BC89" i="34" s="1"/>
  <c r="BD22" i="35"/>
  <c r="BD23" i="35" s="1"/>
  <c r="BD40" i="35" l="1"/>
  <c r="BD54" i="35" s="1"/>
  <c r="BE28" i="35" s="1"/>
  <c r="BE32" i="35" s="1"/>
  <c r="BD85" i="34"/>
  <c r="BD14" i="35"/>
  <c r="BD18" i="35" s="1"/>
  <c r="BD2" i="35" l="1"/>
  <c r="BD10" i="35" s="1"/>
  <c r="BD24" i="35" s="1"/>
  <c r="BD87" i="34"/>
  <c r="BE64" i="35" s="1"/>
  <c r="BD86" i="34"/>
  <c r="BE59" i="35"/>
  <c r="BE48" i="35" l="1"/>
  <c r="BE62" i="35"/>
  <c r="BM92" i="59"/>
  <c r="BE65" i="35" s="1"/>
  <c r="BE46" i="35" l="1"/>
  <c r="BE51" i="35" s="1"/>
  <c r="BE70" i="35" l="1"/>
  <c r="BE53" i="35"/>
  <c r="BE39" i="35" s="1"/>
  <c r="BD88" i="34" l="1"/>
  <c r="BD89" i="34" s="1"/>
  <c r="BE14" i="35" s="1"/>
  <c r="BE40" i="35"/>
  <c r="BE54" i="35" s="1"/>
  <c r="BE74" i="35"/>
  <c r="BE75" i="35" s="1"/>
  <c r="BE76" i="35" s="1"/>
  <c r="BE85" i="34" l="1"/>
  <c r="BE86" i="34" s="1"/>
  <c r="BE18" i="35"/>
  <c r="BE2" i="35"/>
  <c r="BF28" i="35"/>
  <c r="BE22" i="35"/>
  <c r="BF32" i="35" l="1"/>
  <c r="BE87" i="34"/>
  <c r="BF64" i="35" s="1"/>
  <c r="BE10" i="35"/>
  <c r="BE23" i="35"/>
  <c r="BF48" i="35" l="1"/>
  <c r="BE24" i="35"/>
  <c r="BF59" i="35"/>
  <c r="BF62" i="35" l="1"/>
  <c r="BN92" i="59"/>
  <c r="BF65" i="35" s="1"/>
  <c r="BF46" i="35" l="1"/>
  <c r="BF51" i="35" s="1"/>
  <c r="BF70" i="35" l="1"/>
  <c r="BF53" i="35" l="1"/>
  <c r="BF74" i="35"/>
  <c r="BF75" i="35" s="1"/>
  <c r="BF39" i="35" l="1"/>
  <c r="BE88" i="34" s="1"/>
  <c r="BE89" i="34" s="1"/>
  <c r="BF76" i="35"/>
  <c r="BF40" i="35" l="1"/>
  <c r="BF54" i="35" s="1"/>
  <c r="BG28" i="35" s="1"/>
  <c r="BG32" i="35" s="1"/>
  <c r="BF14" i="35"/>
  <c r="BF18" i="35" s="1"/>
  <c r="BF85" i="34"/>
  <c r="BF87" i="34" s="1"/>
  <c r="BG64" i="35" s="1"/>
  <c r="BF22" i="35"/>
  <c r="BF23" i="35" s="1"/>
  <c r="BF2" i="35"/>
  <c r="BF10" i="35" s="1"/>
  <c r="BF86" i="34" l="1"/>
  <c r="BG48" i="35" s="1"/>
  <c r="BF24" i="35"/>
  <c r="M20" i="51"/>
  <c r="BG59" i="35"/>
  <c r="BG62" i="35" s="1"/>
  <c r="BI16" i="35" l="1"/>
  <c r="BI99" i="34"/>
  <c r="BI100" i="34" s="1"/>
  <c r="BI104" i="34" l="1"/>
  <c r="BJ49" i="35"/>
  <c r="M49" i="51" s="1"/>
  <c r="BO92" i="59"/>
  <c r="BG65" i="35" s="1"/>
  <c r="BG46" i="35" l="1"/>
  <c r="BG51" i="35" s="1"/>
  <c r="BJ16" i="35"/>
  <c r="M16" i="51" s="1"/>
  <c r="BG70" i="35" l="1"/>
  <c r="BG53" i="35" l="1"/>
  <c r="BG74" i="35"/>
  <c r="BG75" i="35" s="1"/>
  <c r="BG39" i="35" l="1"/>
  <c r="BF88" i="34" s="1"/>
  <c r="BF89" i="34" s="1"/>
  <c r="BG76" i="35"/>
  <c r="BG40" i="35" l="1"/>
  <c r="BG54" i="35" s="1"/>
  <c r="BH28" i="35" s="1"/>
  <c r="BH32" i="35" s="1"/>
  <c r="BG85" i="34"/>
  <c r="BG14" i="35"/>
  <c r="BG18" i="35" s="1"/>
  <c r="BG22" i="35"/>
  <c r="BG23" i="35" s="1"/>
  <c r="BG2" i="35" l="1"/>
  <c r="BG10" i="35" s="1"/>
  <c r="BG87" i="34"/>
  <c r="BH64" i="35" s="1"/>
  <c r="BG86" i="34"/>
  <c r="BH48" i="35" s="1"/>
  <c r="BG24" i="35"/>
  <c r="BH59" i="35"/>
  <c r="BH62" i="35" s="1"/>
  <c r="BP92" i="59" l="1"/>
  <c r="BH65" i="35" s="1"/>
  <c r="BH46" i="35" l="1"/>
  <c r="BH51" i="35" s="1"/>
  <c r="BH70" i="35" l="1"/>
  <c r="BH53" i="35" l="1"/>
  <c r="BH74" i="35"/>
  <c r="BH75" i="35" s="1"/>
  <c r="BH39" i="35" l="1"/>
  <c r="BG88" i="34" s="1"/>
  <c r="BG89" i="34" s="1"/>
  <c r="BH76" i="35"/>
  <c r="BH40" i="35" l="1"/>
  <c r="BH54" i="35" s="1"/>
  <c r="BI28" i="35" s="1"/>
  <c r="BH14" i="35"/>
  <c r="BH18" i="35" s="1"/>
  <c r="BH85" i="34"/>
  <c r="BH86" i="34" s="1"/>
  <c r="BI32" i="35"/>
  <c r="BH22" i="35"/>
  <c r="BH23" i="35" s="1"/>
  <c r="BH87" i="34"/>
  <c r="BI64" i="35" s="1"/>
  <c r="BH2" i="35"/>
  <c r="BH10" i="35" s="1"/>
  <c r="BH24" i="35" l="1"/>
  <c r="BI48" i="35"/>
  <c r="BI59" i="35"/>
  <c r="BI62" i="35" s="1"/>
  <c r="BQ92" i="59" l="1"/>
  <c r="BI65" i="35" s="1"/>
  <c r="BI46" i="35" l="1"/>
  <c r="BI51" i="35" s="1"/>
  <c r="BI70" i="35" l="1"/>
  <c r="BI53" i="35" l="1"/>
  <c r="BI74" i="35"/>
  <c r="BI75" i="35" s="1"/>
  <c r="BI76" i="35" s="1"/>
  <c r="BI39" i="35" l="1"/>
  <c r="BH88" i="34" s="1"/>
  <c r="BH89" i="34" s="1"/>
  <c r="BI22" i="35"/>
  <c r="BI23" i="35" s="1"/>
  <c r="BI40" i="35" l="1"/>
  <c r="BI54" i="35" s="1"/>
  <c r="BI2" i="35" s="1"/>
  <c r="BI10" i="35" s="1"/>
  <c r="BI85" i="34"/>
  <c r="BI14" i="35"/>
  <c r="BI18" i="35" s="1"/>
  <c r="BI24" i="35" l="1"/>
  <c r="BJ28" i="35"/>
  <c r="BJ32" i="35" s="1"/>
  <c r="BI87" i="34"/>
  <c r="BJ64" i="35" s="1"/>
  <c r="M63" i="51" s="1"/>
  <c r="BI86" i="34"/>
  <c r="BJ48" i="35" l="1"/>
  <c r="M48" i="51" s="1"/>
  <c r="M32" i="51"/>
  <c r="BJ59" i="35"/>
  <c r="M58" i="51" s="1"/>
  <c r="M61" i="51" s="1"/>
  <c r="BJ62" i="35" l="1"/>
  <c r="BR92" i="59"/>
  <c r="BJ65" i="35" l="1"/>
  <c r="M64" i="51" s="1"/>
  <c r="M88" i="51" s="1"/>
  <c r="BJ46" i="35" l="1"/>
  <c r="BJ51" i="35" s="1"/>
  <c r="BJ70" i="35" l="1"/>
  <c r="M69" i="51" s="1"/>
  <c r="M46" i="51"/>
  <c r="BJ53" i="35" l="1"/>
  <c r="M51" i="51"/>
  <c r="M53" i="51" s="1"/>
  <c r="BJ39" i="35" l="1"/>
  <c r="BJ40" i="35" s="1"/>
  <c r="BJ54" i="35" s="1"/>
  <c r="BJ2" i="35" s="1"/>
  <c r="M73" i="51"/>
  <c r="M74" i="51" s="1"/>
  <c r="BJ74" i="35"/>
  <c r="BJ75" i="35" s="1"/>
  <c r="BJ76" i="35" s="1"/>
  <c r="M39" i="51" l="1"/>
  <c r="M40" i="51" s="1"/>
  <c r="M54" i="51" s="1"/>
  <c r="BI88" i="34"/>
  <c r="BI89" i="34" s="1"/>
  <c r="BJ14" i="35" s="1"/>
  <c r="BJ18" i="35" s="1"/>
  <c r="M2" i="51"/>
  <c r="BJ10" i="35"/>
  <c r="M86" i="51"/>
  <c r="BJ22" i="35"/>
  <c r="M22" i="51" s="1"/>
  <c r="M10" i="51"/>
  <c r="M14" i="51" l="1"/>
  <c r="M18" i="51" s="1"/>
  <c r="M80" i="51"/>
  <c r="M91" i="51"/>
  <c r="BJ23" i="35"/>
  <c r="BJ24" i="35" s="1"/>
  <c r="M87" i="51"/>
  <c r="M79" i="51"/>
  <c r="M77" i="51"/>
  <c r="M82" i="51"/>
  <c r="M23" i="51" l="1"/>
  <c r="M81" i="51" s="1"/>
  <c r="M24" i="51" l="1"/>
</calcChain>
</file>

<file path=xl/sharedStrings.xml><?xml version="1.0" encoding="utf-8"?>
<sst xmlns="http://schemas.openxmlformats.org/spreadsheetml/2006/main" count="2563" uniqueCount="1571">
  <si>
    <t>Resultado Mensual</t>
  </si>
  <si>
    <t>Resultado Acumulado</t>
  </si>
  <si>
    <t>TOTAL</t>
  </si>
  <si>
    <t>Revalorización</t>
  </si>
  <si>
    <t>SALDOS</t>
  </si>
  <si>
    <t>INTERESES</t>
  </si>
  <si>
    <t>DESEMBOLSOS</t>
  </si>
  <si>
    <t>Crecimiento</t>
  </si>
  <si>
    <t>LINEA</t>
  </si>
  <si>
    <t>Saldo Anterior</t>
  </si>
  <si>
    <t xml:space="preserve">Recaudos </t>
  </si>
  <si>
    <t>Colocaciones</t>
  </si>
  <si>
    <t>Saldo final</t>
  </si>
  <si>
    <t>RESUMEN</t>
  </si>
  <si>
    <t>Inflación</t>
  </si>
  <si>
    <t>Provisión Cartera</t>
  </si>
  <si>
    <t>TOTAL ACTIVOS</t>
  </si>
  <si>
    <t>TOTAL PASIVO</t>
  </si>
  <si>
    <t>TOTAL PATRIMONIO</t>
  </si>
  <si>
    <t>Total Ingresos Operacionales</t>
  </si>
  <si>
    <t>Depreciación</t>
  </si>
  <si>
    <t>Total Costos y Gastos Operacionales</t>
  </si>
  <si>
    <t>FLUJO DE CAJA</t>
  </si>
  <si>
    <t>TOTAL ENTRADAS</t>
  </si>
  <si>
    <t>TOTAL SALIDAS</t>
  </si>
  <si>
    <t>Excedentes</t>
  </si>
  <si>
    <t>Recaudos</t>
  </si>
  <si>
    <t>Aportes Sociales</t>
  </si>
  <si>
    <t>Resultado Ejercicio</t>
  </si>
  <si>
    <t>Resultados Ejercicios Anteriores</t>
  </si>
  <si>
    <t>Intereses Cartera Crédito</t>
  </si>
  <si>
    <t>Intereses Depósitos</t>
  </si>
  <si>
    <t>Depreciaciones y Amortizaciones</t>
  </si>
  <si>
    <t>Saldo Inicial</t>
  </si>
  <si>
    <t>Intereses</t>
  </si>
  <si>
    <t>Nuevo saldo</t>
  </si>
  <si>
    <t>Saldo inicial</t>
  </si>
  <si>
    <t>Utilizaciones</t>
  </si>
  <si>
    <t>Saldo Final</t>
  </si>
  <si>
    <t>Retiros Aportes</t>
  </si>
  <si>
    <t>Recaudo Aportes</t>
  </si>
  <si>
    <t>Compras</t>
  </si>
  <si>
    <t>Disminuciones</t>
  </si>
  <si>
    <t>Aumentos</t>
  </si>
  <si>
    <t>Cartera de Créditos</t>
  </si>
  <si>
    <t xml:space="preserve">Cartera de Crédito </t>
  </si>
  <si>
    <t>Saldo Disponible</t>
  </si>
  <si>
    <t>Aportes Ordinar. Mensuales</t>
  </si>
  <si>
    <t>Compras PPE y Diferidos</t>
  </si>
  <si>
    <t>TOTAL DEPOSITOS</t>
  </si>
  <si>
    <t>Salario Mínimo (pesos)</t>
  </si>
  <si>
    <t>ESTADO RESULTADOS</t>
  </si>
  <si>
    <t>VARIABLES</t>
  </si>
  <si>
    <t>Recaudos de Cartera (capital + intereses)</t>
  </si>
  <si>
    <t>Resultado Anual</t>
  </si>
  <si>
    <t>Cruces de Ahorros</t>
  </si>
  <si>
    <t>CRUCE DE AHORROS CON DEUDA</t>
  </si>
  <si>
    <t>Disminución de Inversiones</t>
  </si>
  <si>
    <t>Tasa Mensual de Interés Ahorros</t>
  </si>
  <si>
    <t>Cruce de Aportes Ex - Asociados</t>
  </si>
  <si>
    <t>Prestaciones Sociales Ex - Asociados</t>
  </si>
  <si>
    <t>RECAUDOS MENSUALES</t>
  </si>
  <si>
    <t>CRUCES APORTES Y AHORROS EX - ASOCIADOS</t>
  </si>
  <si>
    <t>Abono Liq. Prestaciones Ex - Asociados</t>
  </si>
  <si>
    <t>Recaudo Liq. Prestaciones Sociales</t>
  </si>
  <si>
    <t>LIQ. PRESTACIONES EX - ASOCIADOS</t>
  </si>
  <si>
    <t>Retiro de Ahorros en Efectivo</t>
  </si>
  <si>
    <t>Tasa Mensual de Interés Cartera</t>
  </si>
  <si>
    <t>Cruce de Ex - Asociados</t>
  </si>
  <si>
    <t xml:space="preserve">Asociados </t>
  </si>
  <si>
    <t>Reservas, fondos y Superavit</t>
  </si>
  <si>
    <t>Total Ingresos</t>
  </si>
  <si>
    <t>Cruces de Ahorros Permanentes</t>
  </si>
  <si>
    <t xml:space="preserve">Total Costos y Gastos </t>
  </si>
  <si>
    <t xml:space="preserve">Fondo de Liquidez </t>
  </si>
  <si>
    <t>Fondo de Liquidez</t>
  </si>
  <si>
    <t xml:space="preserve">Saldo Incial Ahorro </t>
  </si>
  <si>
    <t xml:space="preserve">Captaciones </t>
  </si>
  <si>
    <t>Pagos por Caja</t>
  </si>
  <si>
    <t>Pagos por Caja Cartera</t>
  </si>
  <si>
    <t>Aumento de Fondo de Liquidez</t>
  </si>
  <si>
    <t>Requerido</t>
  </si>
  <si>
    <t>Liquidación Promedio ex - asociados</t>
  </si>
  <si>
    <t>Aportes cruzados con cartera</t>
  </si>
  <si>
    <t>Ingresos</t>
  </si>
  <si>
    <t>Retiros</t>
  </si>
  <si>
    <t>Asociados al cierre del Año</t>
  </si>
  <si>
    <t>Ingreso anual de Asociados</t>
  </si>
  <si>
    <t>Retiro Anual de asociados</t>
  </si>
  <si>
    <t>Saldo de Asociados</t>
  </si>
  <si>
    <t>Saldo inicial de asociados</t>
  </si>
  <si>
    <t>Liquidación Ex - Asociados</t>
  </si>
  <si>
    <t>Compra Activos Fijos y Software</t>
  </si>
  <si>
    <t>Prom. Individual de Aporte Mensual</t>
  </si>
  <si>
    <t>SALDO CARTERA</t>
  </si>
  <si>
    <t>ROTACION . PLAZO PROMEDIO</t>
  </si>
  <si>
    <t>Cruce mensual Ahorro Perman.</t>
  </si>
  <si>
    <t>TASAS DE CREDITO</t>
  </si>
  <si>
    <t>Aportes Fondo Mutual</t>
  </si>
  <si>
    <t>Cuota de admisión</t>
  </si>
  <si>
    <t>IPC</t>
  </si>
  <si>
    <t>INCREMENTO</t>
  </si>
  <si>
    <t>CDAT</t>
  </si>
  <si>
    <t>Obligaciones Financieras</t>
  </si>
  <si>
    <t>% Habilidad</t>
  </si>
  <si>
    <t>Saldo Ahorro Contractual</t>
  </si>
  <si>
    <t>% Asociados con CDAT</t>
  </si>
  <si>
    <t># CDAT´s Abiertos</t>
  </si>
  <si>
    <t>Aperturas</t>
  </si>
  <si>
    <t>Saldo Ahorro a la Vista</t>
  </si>
  <si>
    <t>Retiro Aportes en Efectivo (Remanentes)</t>
  </si>
  <si>
    <t>Captaciones</t>
  </si>
  <si>
    <t>Abonos Capital</t>
  </si>
  <si>
    <t>Nuevos Préstamos</t>
  </si>
  <si>
    <t>Pago obligacion financiera</t>
  </si>
  <si>
    <t># Aperturas mensuales CDATs / Base Social</t>
  </si>
  <si>
    <t>Saldo CDAT</t>
  </si>
  <si>
    <t>Cruces Aportes Ex - Asociados</t>
  </si>
  <si>
    <t xml:space="preserve">PPE </t>
  </si>
  <si>
    <t>Rendimientos Excedentes Tesorería</t>
  </si>
  <si>
    <t>Cuatro por mil</t>
  </si>
  <si>
    <t>Ahorro Permanente</t>
  </si>
  <si>
    <t>Crecimiento Desembolsos  (IPC + Variación Base Social)</t>
  </si>
  <si>
    <t>Prom. Indiv. Ahorro Permanente</t>
  </si>
  <si>
    <t xml:space="preserve">Saldo Incial </t>
  </si>
  <si>
    <t xml:space="preserve">Intereses </t>
  </si>
  <si>
    <t>Cruce  Voluntarios</t>
  </si>
  <si>
    <t xml:space="preserve">Gastos Bancarios </t>
  </si>
  <si>
    <t xml:space="preserve">FLUJO DE CARTERA  </t>
  </si>
  <si>
    <t>% Asociados con ahorro Permanente</t>
  </si>
  <si>
    <t xml:space="preserve">Saldo inicial asociados </t>
  </si>
  <si>
    <t xml:space="preserve">Pago Gastos Generales </t>
  </si>
  <si>
    <t>Crecim. Gastos Generales IPC + 50% crecim base social</t>
  </si>
  <si>
    <t>Año 2022</t>
  </si>
  <si>
    <t xml:space="preserve">Nuevas obligaciones </t>
  </si>
  <si>
    <t>Abonos Extra y Compras</t>
  </si>
  <si>
    <t>Refinanciaciones</t>
  </si>
  <si>
    <t>REFINANCIACIONES</t>
  </si>
  <si>
    <t>Desembolsos NETOS</t>
  </si>
  <si>
    <t>Año 2</t>
  </si>
  <si>
    <t>Compras Cartera y Abonos Extraordinarios</t>
  </si>
  <si>
    <t>Admtivos, Sociales, comisiones</t>
  </si>
  <si>
    <t>Cupo Acumulado</t>
  </si>
  <si>
    <t>N° Tarjetas Expedidas</t>
  </si>
  <si>
    <t>N° Tarjetas Acumuladas</t>
  </si>
  <si>
    <t>Base Social</t>
  </si>
  <si>
    <t>% Base Social</t>
  </si>
  <si>
    <t>Compras y disposiciones de cupo ordinarias</t>
  </si>
  <si>
    <t>Tasa Interés</t>
  </si>
  <si>
    <t>Cupo Disponible inicial</t>
  </si>
  <si>
    <t>Cupo Disponible FINAL</t>
  </si>
  <si>
    <t>Costo Expedición MES</t>
  </si>
  <si>
    <t>Cuota Manejo MES</t>
  </si>
  <si>
    <t>Costo Expedición Individ</t>
  </si>
  <si>
    <t>RESULTADO NETO</t>
  </si>
  <si>
    <t>Resultado ACUMULADO</t>
  </si>
  <si>
    <t>COSTO APALANCAMIENTO 0,6%</t>
  </si>
  <si>
    <t>Año 1</t>
  </si>
  <si>
    <t>Año 3</t>
  </si>
  <si>
    <t>Año 4</t>
  </si>
  <si>
    <t>Año 5</t>
  </si>
  <si>
    <t>Costo Autorizador</t>
  </si>
  <si>
    <t>Cartera NETA / Activos</t>
  </si>
  <si>
    <t>INDICADOR</t>
  </si>
  <si>
    <t>Provisión / Cartera</t>
  </si>
  <si>
    <t>Activos Financieros / Pasivos financieros y aportes</t>
  </si>
  <si>
    <t xml:space="preserve">Amortizacion </t>
  </si>
  <si>
    <t>Margen NETO</t>
  </si>
  <si>
    <t>Otras inversiones</t>
  </si>
  <si>
    <t>Intereses  (DTF + 0%)</t>
  </si>
  <si>
    <t>INTANGIBLES</t>
  </si>
  <si>
    <t>Otros activos</t>
  </si>
  <si>
    <t>Utilidad valoracion inversiones</t>
  </si>
  <si>
    <t>Año 2023</t>
  </si>
  <si>
    <t>Año 22</t>
  </si>
  <si>
    <t>Aumentos vía gasto</t>
  </si>
  <si>
    <t>Incremento vía Gasto</t>
  </si>
  <si>
    <t>Ejecución</t>
  </si>
  <si>
    <t>Provisiones</t>
  </si>
  <si>
    <t>Año 23</t>
  </si>
  <si>
    <t xml:space="preserve">TOTAL </t>
  </si>
  <si>
    <t>Gastos Financieros</t>
  </si>
  <si>
    <t xml:space="preserve">Años 3 </t>
  </si>
  <si>
    <t>Años 4</t>
  </si>
  <si>
    <t>Años 5</t>
  </si>
  <si>
    <t>Rendimientos financieros</t>
  </si>
  <si>
    <t>Intangibles</t>
  </si>
  <si>
    <t>Cupo individual (10 SMLMV)</t>
  </si>
  <si>
    <t>Utilizaciones nuevas expediciones 10% - compra otras TC</t>
  </si>
  <si>
    <t>Cuota Manejo Individual + comisiones 10 retiros al mes</t>
  </si>
  <si>
    <t>Intereses crédito bancario</t>
  </si>
  <si>
    <t>Intereses credito bancario</t>
  </si>
  <si>
    <t>Crecimien de Cartera</t>
  </si>
  <si>
    <t>Año 24</t>
  </si>
  <si>
    <t>Tasa implicita</t>
  </si>
  <si>
    <t>CUENTA</t>
  </si>
  <si>
    <t>ACTIVO</t>
  </si>
  <si>
    <t xml:space="preserve">   EFECTIVO Y EQUIVALENTE AL EFECTIVO</t>
  </si>
  <si>
    <t xml:space="preserve">      CAJA</t>
  </si>
  <si>
    <t xml:space="preserve">         CAJA GENERAL</t>
  </si>
  <si>
    <t xml:space="preserve">         CAJA MENOR</t>
  </si>
  <si>
    <t xml:space="preserve">      BANCOS Y OTRAS ENTIDADES CON ACTIVIDAD FINANCIERA</t>
  </si>
  <si>
    <t xml:space="preserve">         BANCOS COMERCIALES</t>
  </si>
  <si>
    <t xml:space="preserve">         BANCOS COOPERATIVOS</t>
  </si>
  <si>
    <t xml:space="preserve">         ENTIDADES SECTOR SOLIDARIO</t>
  </si>
  <si>
    <t xml:space="preserve">         ENTIDADES DEL EXTERIOR</t>
  </si>
  <si>
    <t xml:space="preserve">         OTRAS ENTIDADES</t>
  </si>
  <si>
    <t xml:space="preserve">      EQUIVALENTES AL  EFECTIVO (compromiso de pago)</t>
  </si>
  <si>
    <t xml:space="preserve">         DEPàSITOS A CORTO PLAZO, CLASIFICADOS COMO EQUIVALENTES AL EFECTIVO</t>
  </si>
  <si>
    <t xml:space="preserve">         INVERSIONES A CORTO PLAZO, CLASIFICADOS COMO EQUIVALENTES AL EFECTIVO</t>
  </si>
  <si>
    <t xml:space="preserve">         FONDOS FIDUCIARIOS A LA VISTA</t>
  </si>
  <si>
    <t xml:space="preserve">      EFECTIVO DE USO RESTRINGIDO Y/O CON DESTINACIàN ESPECÖFICA</t>
  </si>
  <si>
    <t xml:space="preserve">         FONDO DE LIQUIDEZ - FONDOS ADMINISTRADOS POR SOCIEDADES FIDUCIARIAS</t>
  </si>
  <si>
    <t xml:space="preserve">         FONDO DE LIQUIDEZ - CUENTAS DE AHORRO</t>
  </si>
  <si>
    <t xml:space="preserve">         FONDO DE LIQUIDEZ - FONDOS DE VALORES ADMINISTRADOS POR SOCIEDADES COMISIONISTAS DE BOLSA</t>
  </si>
  <si>
    <t xml:space="preserve">         FONDO DE LIQUIDEZ - CERTIFICADO DE DEPàSITO A TRMINO</t>
  </si>
  <si>
    <t xml:space="preserve">         FONDO DE LIQUIDEZ - CERTIFICADOS DE AHORRO A TRMINO</t>
  </si>
  <si>
    <t xml:space="preserve">         FONDOS FIDUCIARIOS</t>
  </si>
  <si>
    <t xml:space="preserve">         FONDOS ESPECIALES - FONDOS SOCIALES Y MUTUALES</t>
  </si>
  <si>
    <t xml:space="preserve">         FIDEICOMISO FONDO DE REPOSICION</t>
  </si>
  <si>
    <t xml:space="preserve">         FIDEICOMISO DE ADMINISTRACIàN</t>
  </si>
  <si>
    <t xml:space="preserve">         OTROS FONDOS ESPECIALES</t>
  </si>
  <si>
    <t xml:space="preserve">         FONDOS DE CAMBIO</t>
  </si>
  <si>
    <t xml:space="preserve">         DEPàSITOS ENTREGADOS EN GARANTÖA</t>
  </si>
  <si>
    <t xml:space="preserve">         REMESAS EN TRµNSITO</t>
  </si>
  <si>
    <t xml:space="preserve">   INVERSIONES</t>
  </si>
  <si>
    <t xml:space="preserve">      FONDO DE LIQUIDEZ</t>
  </si>
  <si>
    <t xml:space="preserve">         TITULOS EMITIDOS AVALADOS, ACEPTADOS O GARANTIZADOS POR INSTITUCIONES VIGILADAS POR LA SUPERINTENDENCIA FINANCIERA</t>
  </si>
  <si>
    <t xml:space="preserve">         CERTIFICADO DE DEPàSITO A TRMINO</t>
  </si>
  <si>
    <t xml:space="preserve">         FONDOS ADMINISTRADOS POR SOCIEDADES FIDUCIARIAS</t>
  </si>
  <si>
    <t xml:space="preserve">         FONDOS DE VALORES ADMINISTRADOS POR SOCIEDADES COMISIONISTAS DE BOLSA</t>
  </si>
  <si>
    <t xml:space="preserve">         DETERIORO INVERSIONES FONDO DE LIQUIDEZ (CR)</t>
  </si>
  <si>
    <t xml:space="preserve">      INVERSIONES NEGOCIABLES EN TITULOS DE DEUDA</t>
  </si>
  <si>
    <t xml:space="preserve">         TITULOS DE DEUDA PUBLICA INTERNA EMITIDOS O GARANTIZADOS POR LA NACION</t>
  </si>
  <si>
    <t xml:space="preserve">         TITULOS DE DEUDA PUBLICA EXTERNA EMITIDOS O GARANTIZADOS POR LA NACION</t>
  </si>
  <si>
    <t xml:space="preserve">         OTROS TITULOS DE DEUDA PUBLICA</t>
  </si>
  <si>
    <t xml:space="preserve">         TITULOS EMITIDOS, AVALADOS, ACEPTADOS O GARANTIZADOS POR EL FOGAFIN</t>
  </si>
  <si>
    <t xml:space="preserve">         TITULOS EMITIDOS, AVALADOS, ACEPTADOS O GARANTIZADOS POR EL FOGACOOP</t>
  </si>
  <si>
    <t xml:space="preserve">         TITULOS EMITIDOS POR EL BANCO DE LA REPUBLICA</t>
  </si>
  <si>
    <t xml:space="preserve">         BONOS HIPOTECARIOS</t>
  </si>
  <si>
    <t xml:space="preserve">         TITULOS HIPOTECARIOS</t>
  </si>
  <si>
    <t xml:space="preserve">         TITULOS DEL CONTENIDO CREDITICIO DERIVADOS DE PROCESO DE TITULARIZACION DE CARTERA HIPOTECARIA</t>
  </si>
  <si>
    <t xml:space="preserve">         TITULOS DEL CONTENIDO CREDITICIO DERIVADOS DE PROCESO DE TITULARIZACION SUBYACENTES DISTINTOS DE CARTERA HIPOTECARIA</t>
  </si>
  <si>
    <t xml:space="preserve">         TITULOS EMITIDOS, AVALADOS, ACEPTADOS O GARANTIZADOS POR INSTITUCIONES VIGILADAS POR LA SUPERINTENDENCIA FINANCIERA ( INCLUIDOS LOS BONOS OBLIGATORIA U OPCIONALMENTE CONVERTIBLES EN ACCIONES</t>
  </si>
  <si>
    <t xml:space="preserve">         TITULOS EMITIDOS POR ENTIDADES NO VIGILADAS POR LA SUPERINTENDENCIA FINANCIERA (INCLUIDOS LOS BONOS OBLIGATORIA U OPCIONALMENTE CONVERTIBLES EN ACCIONES)</t>
  </si>
  <si>
    <t xml:space="preserve">         TITULOS EMITIDOS AVALADOS O GARANTIZADOS POR GOBIERNOS EXTRANJEROS</t>
  </si>
  <si>
    <t xml:space="preserve">         TITULOS EMITIDOS AVALADOS O GARANTIZADOS POR BANCOS CENTRALES EXTRANJEROS</t>
  </si>
  <si>
    <t xml:space="preserve">         TITULOS EMITIDOS AVALADOS O GARANTIZADOS O ACEPTADOS POR BANCOS DEL EXTERIOR</t>
  </si>
  <si>
    <t xml:space="preserve">         TITULOS EMITIDOS AVALADOS O GARANTIZADOS POR ORGANISMOS MULTILATERALES DE CREDITO</t>
  </si>
  <si>
    <t xml:space="preserve">         TITULOS EMITIDOS POR RESIDENTES EN EL EXTERIOR</t>
  </si>
  <si>
    <t xml:space="preserve">         OTROS TITULOS</t>
  </si>
  <si>
    <t xml:space="preserve">         DETERIORO INVERSIONES NEGOCIABLES EN TITULOS DE DEUDA (CR)</t>
  </si>
  <si>
    <t xml:space="preserve">      INVERSIONES NEGOCIABLES EN TITULOS PARTICIPATIVOS</t>
  </si>
  <si>
    <t xml:space="preserve">         ACCIONES CON ALTA LIQUIDEZ BURSATIL</t>
  </si>
  <si>
    <t xml:space="preserve">         ACCIONES CON MEDIA LIQUIDEZ BURSATIL</t>
  </si>
  <si>
    <t xml:space="preserve">         PARTICIPACIONES EN FONDOS COMUNES ORDINARIOS</t>
  </si>
  <si>
    <t xml:space="preserve">         PARTICIPACIONES EN FONDOS COMUNES ESPECIALES</t>
  </si>
  <si>
    <t xml:space="preserve">         PARTICIPACIONES EN FONDO DE VALORES</t>
  </si>
  <si>
    <t xml:space="preserve">         TITULOS PARTICIPATIVOS DERIVADOS EN PROCESOS DE TITULARIZACION</t>
  </si>
  <si>
    <t xml:space="preserve">         TITULOS MIXTOS DERIVADOS DE PROCESOS DE TITULARIZACION</t>
  </si>
  <si>
    <t xml:space="preserve">         PARTICIPACIONES EN FONDOS MUTUOS DE INVERSION INTERNACIONALES QUE INVIERTAN EXCLUSIVAMENTE EN TITULOS DE RENTA FIJA</t>
  </si>
  <si>
    <t xml:space="preserve">         PARTICIPACIONES EN FONDOS INDICE</t>
  </si>
  <si>
    <t xml:space="preserve">         PARTICIPACION EN FONDOS MUTUOS DE INVERSION INTERNACIONALES QUE INVIERTAN EXCLUSIVAMENTE EN RENTA VARIABLE</t>
  </si>
  <si>
    <t xml:space="preserve">         PARTICIPACION EN FONDOS DE INVERSION</t>
  </si>
  <si>
    <t xml:space="preserve">         PARTICIPACION EN FONDOS DE PENSIONES Y CESANTIAS</t>
  </si>
  <si>
    <t xml:space="preserve">         DETERIORO INVERSIONES NEGOCIABLES EN TITULOS PARTICIPATIVOS (CR)</t>
  </si>
  <si>
    <t xml:space="preserve">      INVERSIONES PARA MANTENER HASTA EL VENCIMIENTO</t>
  </si>
  <si>
    <t xml:space="preserve">         TITULOS DE DEUDA PUBLICA INTERNA EMITIDOS O GARANIZADOS POR LA NACION</t>
  </si>
  <si>
    <t xml:space="preserve">         TITULOS DE DEUDA PUBLICA EXTERNA EMITIDOS O GARANIZADOS POR LA NACION</t>
  </si>
  <si>
    <t xml:space="preserve">         TITULOS EMITIDOS, AVALADOS, ACEPTADOS O GARANTIZADOS POR EL INSTITUCIONES VIGILADAS POR LA SUPERINTENDENCIA FINANCIERA ( INCLUIDOS LOS BONOS OBLIGATORIA U OPCIONALMENTE CONVERTIBLES EN ACCIONES</t>
  </si>
  <si>
    <t xml:space="preserve">         DETERIORO INVERSIONES PARA MANTENER HASTA EL VENCIMIENTO (CR)</t>
  </si>
  <si>
    <t xml:space="preserve">      INVERSIONES DISPONIBLES PARA LA VENTA EN TITULOS DE DEUDA</t>
  </si>
  <si>
    <t xml:space="preserve">         DETERIORO INVERSIONES DISPONIBLES PARA LA VENTA EN TITULOS DE DEUDA (CR)</t>
  </si>
  <si>
    <t xml:space="preserve">      INVERSIONES DISPONIBLES PARA LA VENTA EN TITULOS PARTICIPATIVOS</t>
  </si>
  <si>
    <t xml:space="preserve">         ACCIONES CON BAJA Y MINIMA LIQUIDEZ BURSATIL O SIN COTIZACION EN BOLSA</t>
  </si>
  <si>
    <t xml:space="preserve">         TITULOS DE RENTA VARIABLE CONTABILIZADOS AL VALOR RAZONABLE</t>
  </si>
  <si>
    <t xml:space="preserve">         OTROS TÖTULOS</t>
  </si>
  <si>
    <t xml:space="preserve">         DETERIORO INVERSIONES DISPONIBLES PARA LA VENTA EN TITULOS PARTICIPATIVOS (CR)</t>
  </si>
  <si>
    <t xml:space="preserve">      INVERSIONES EN ENTIDADES SUBSIDIARIAS</t>
  </si>
  <si>
    <t xml:space="preserve">         INVERSIONES CONTABILIZADAS AL COSTO</t>
  </si>
  <si>
    <t xml:space="preserve">         INVERSIONES CONTABILIZADAS AL VALOR RAZONABLE</t>
  </si>
  <si>
    <t xml:space="preserve">         INVERSIONES CONTABILIZADAS POR EL METODO DE PARTICIPACION PATRIMONIAL</t>
  </si>
  <si>
    <t xml:space="preserve">         DETERIORO INVERSIONES EN ENTIDADES SUBSIDIARIAS (CR)</t>
  </si>
  <si>
    <t xml:space="preserve">      INVERSIONES EN ENTIDADES ASOCIADAS</t>
  </si>
  <si>
    <t xml:space="preserve">         DETERIORO INVERSIONES EN ENTIDADES ASOCIADAS (CR)</t>
  </si>
  <si>
    <t xml:space="preserve">      INVERSIONES EN OPERACIONES CONJUNTAS</t>
  </si>
  <si>
    <t xml:space="preserve">         INVERSIONES CONTABILIZADAS AL COSTO (OPERADORES SIN CONTROL CONJUNTO)</t>
  </si>
  <si>
    <t xml:space="preserve">         INVERSIONES CONTABILIZADAS AL VALOR RAZONABLE CON CAMBIOS EN EL RESULTADO (OPERADORES SIN CONTROL CONJUNTO)</t>
  </si>
  <si>
    <t xml:space="preserve">         INVERSIONES CONTABILIZADAS AL VALOR RAZONABLE CON CAMBIOS EN EL ORI (OPERADORES SIN CONTROL CONJUNTO)</t>
  </si>
  <si>
    <t xml:space="preserve">         DETERIORO EN INVERSIONES EN OPERACIONES CONJUNTAS (CR)</t>
  </si>
  <si>
    <t xml:space="preserve">      INVERSIONES EN NEGOCIOS CONJUNTOS</t>
  </si>
  <si>
    <t xml:space="preserve">         INVERSIONES CONTABILIZADAS AL COSTO (PARTICIPANTES SIN CONTROL CONJUNTO)</t>
  </si>
  <si>
    <t xml:space="preserve">         INVERSIONES CONTABILIZADAS AL VALOR RAZONABLE CON CAMBIOS EN EL RESULTADO (PARTICIPANTES SIN CONTROL CONJUNTO)</t>
  </si>
  <si>
    <t xml:space="preserve">         INVERSIONES CONTABILIZADAS AL VALOR RAZONABLE CON CAMBIOS EN EL ORI (PARTICIPANTES SIN CONTROL CONJUNTO)</t>
  </si>
  <si>
    <t xml:space="preserve">         INVERSIONES CONTABILIZADAS POR EL METODO DE PARTICIPACION PATRIMONIAL (PARTÖCIPES CON CONTROL CONJUNTO)</t>
  </si>
  <si>
    <t xml:space="preserve">         DETERIORO EN INVERSIONES EN NEGOCIOS CONJUNTOS (CR)</t>
  </si>
  <si>
    <t xml:space="preserve">      OTRAS INVERSIONES EN INSTRUMENTOS DE PATRIMONIO</t>
  </si>
  <si>
    <t xml:space="preserve">         PARTICIPACIONES SOCIALES</t>
  </si>
  <si>
    <t xml:space="preserve">         APORTES SOCIALES EN ENTIDADES ECONOMÖA SOLIDARIA</t>
  </si>
  <si>
    <t xml:space="preserve">         APORTES EN ASOCIACIONES O AGREMIACIONES</t>
  </si>
  <si>
    <t xml:space="preserve">         APORTES EN OTRAS ENTIDADES</t>
  </si>
  <si>
    <t xml:space="preserve">         DETERIORO INVERSIONES EN INSTRUMENTOS DE PATRIMONIO (CR)</t>
  </si>
  <si>
    <t xml:space="preserve">      INVERSIONES CONTABILIZADAS A COSTO AMORTIZADO</t>
  </si>
  <si>
    <t xml:space="preserve">         DETERIORO INVERSIONES  CONTABILIZADAS A COSTO AMORTIZADO (CR)</t>
  </si>
  <si>
    <t xml:space="preserve">      INVERSIONES CONTABILIZADAS A VALOR RAZONABLE CON CAMBIOS EN EL RESULTADO</t>
  </si>
  <si>
    <t xml:space="preserve">         ACCIONES CON BAJA Y MÍNIMA LIQUIDEZ BURSATIL O SIN COTIZACION EN BOLSA</t>
  </si>
  <si>
    <t xml:space="preserve">         DETERIORO INVERSIONES CONTABILIZADAS A VALOR RAZONABLE CON CAMBIOS EN EL RESULTADO (CR)</t>
  </si>
  <si>
    <t xml:space="preserve">      INVERSIONES CONTABILIZADAS A VALOR RAZONABLE CON CAMBIOS EN EL ORI</t>
  </si>
  <si>
    <t xml:space="preserve">         OTRAS INVERSIONES CONTABILIZADAS AL VALOR RAZONABLE</t>
  </si>
  <si>
    <t xml:space="preserve">         DETERIORO INVERSIONES CONTABILIZADAS A VALOR RAZONABLE CON CAMBIOS EN EL ORI (CR)</t>
  </si>
  <si>
    <t xml:space="preserve">      INVERSIONES A VALOR DE MERCADO CON CAMBIOS EN EL PATRIMONIO (ORI)</t>
  </si>
  <si>
    <t xml:space="preserve">      INSTRUMENTOS DERIVADOS CON FINES DE ESPECULACION MEDIDOS A VALOR RAZONABLE</t>
  </si>
  <si>
    <t xml:space="preserve">         DERECHOS EN CONTRATOS FORWARD</t>
  </si>
  <si>
    <t xml:space="preserve">         OBLIGACIONES EN CONTRATOS FORWARD (CR)</t>
  </si>
  <si>
    <t xml:space="preserve">         DERECHOS EN CONTRATOS FUTUROS</t>
  </si>
  <si>
    <t xml:space="preserve">         OBLIGACIONES EN CONTRATOS FUTUROS (CR)</t>
  </si>
  <si>
    <t xml:space="preserve">         DERECHOS EN CONTRATOS SWAPS</t>
  </si>
  <si>
    <t xml:space="preserve">         OBLIGACIONES EN CONTRATOS SWAPS (CR)</t>
  </si>
  <si>
    <t xml:space="preserve">         DERECHOS EN OTROS DERIVADOS</t>
  </si>
  <si>
    <t xml:space="preserve">         OBLIGACIONES EN OTROS DERIVADOS (CR)</t>
  </si>
  <si>
    <t xml:space="preserve">         PRIMA PAGADA EN OPCIONES</t>
  </si>
  <si>
    <t xml:space="preserve">         GANANCIA EN VALORACION DE OPCIONES COMPRADAS</t>
  </si>
  <si>
    <t xml:space="preserve">      INSTRUMENTOS DERIVADOS CON FINES DE COBERTURA DE VALOR DE MERCADO (VALOR RAZONABLE) CON CAMBIOS EN EL ORI</t>
  </si>
  <si>
    <t xml:space="preserve">      INSTRUMENTOS DERIVADOS CON FINES DE COBERTURA DE FLUJOS DE EFECTIVO MEDIDOS A COSTO AMORTIZADO</t>
  </si>
  <si>
    <t xml:space="preserve">   INVENTARIOS</t>
  </si>
  <si>
    <t xml:space="preserve">      BIENES NO TRANSFORMADOS POR LA ENTIDAD - PARA COMERCIALIZAR</t>
  </si>
  <si>
    <t xml:space="preserve">         INVENTARIO EN TRANSITO</t>
  </si>
  <si>
    <t xml:space="preserve">         INVENTARIO EN CONSIGNACION</t>
  </si>
  <si>
    <t xml:space="preserve">         MERCANCIAS</t>
  </si>
  <si>
    <t xml:space="preserve">         ENVASES Y EMPAQUES</t>
  </si>
  <si>
    <t xml:space="preserve">         BIENES RAICES PARA LA VENTA</t>
  </si>
  <si>
    <t xml:space="preserve">         MAUSOLEOS</t>
  </si>
  <si>
    <t xml:space="preserve">         INVENTARIOS QUE SURGEN DE ACTIVIDADES DE EXTRACCION</t>
  </si>
  <si>
    <t xml:space="preserve">         DETERIORO Y/O REBAJAS EN BIENES NO TRANSFORMADOS POR LA ENTIDAD (CR)</t>
  </si>
  <si>
    <t xml:space="preserve">      BIENES TRANSFORMADOS POR LA ENTIDAD Y PRODUCTOS RESULTANTES DEL PROCESAMIENTO TRAS LA COSECHA O RECOLECCION</t>
  </si>
  <si>
    <t xml:space="preserve">         MATERIAS PRIMAS</t>
  </si>
  <si>
    <t xml:space="preserve">         PRODUCTOS EN PROCESO</t>
  </si>
  <si>
    <t xml:space="preserve">         PRODUCTOS TERMINADOS</t>
  </si>
  <si>
    <t xml:space="preserve">         PRODUCTOS AGRÖCOLAS</t>
  </si>
  <si>
    <t xml:space="preserve">         PRODUCTOS PECUARIOS</t>
  </si>
  <si>
    <t xml:space="preserve">         OBRAS DE CONSTRUCCION EN CURSO</t>
  </si>
  <si>
    <t xml:space="preserve">         OTROS INVENTARIOS</t>
  </si>
  <si>
    <t xml:space="preserve">         DETERIORO - BIENES TRANSFORMADOS POR LA ENTIDAD (CR)</t>
  </si>
  <si>
    <t xml:space="preserve">      PRESTADORES DE SERVICIOS</t>
  </si>
  <si>
    <t xml:space="preserve">         SERVICIOS DE CONSULTORIA</t>
  </si>
  <si>
    <t xml:space="preserve">         SERVICIOS DE MANTENIMIENTO Y REPARACION</t>
  </si>
  <si>
    <t xml:space="preserve">         OTROS INVENTARIOS DE PRESTADORES DE SERVICIOS</t>
  </si>
  <si>
    <t xml:space="preserve">         DETERIORO PRESTADORES DE SERVICIOS (CR)</t>
  </si>
  <si>
    <t xml:space="preserve">   CARTERA DE CRDITOS</t>
  </si>
  <si>
    <t xml:space="preserve">      CREDITOS DE VIVIENDA - CON LIBRANZA</t>
  </si>
  <si>
    <t xml:space="preserve">         CATEGORIA A RIESGO NORMAL</t>
  </si>
  <si>
    <t xml:space="preserve">         CATEGORIA B RIESGO ACEPTABLE</t>
  </si>
  <si>
    <t xml:space="preserve">         CATEGORIA C RIESGO APRECIABLE</t>
  </si>
  <si>
    <t xml:space="preserve">         CATEGORIA D RIESGO SIGNIFICATIVO</t>
  </si>
  <si>
    <t xml:space="preserve">         CATEGORIA E RIESGO DE INCOBRABILIDAD</t>
  </si>
  <si>
    <t xml:space="preserve">      CREDITOS DE VIVIENDA - SIN LIBRANZA</t>
  </si>
  <si>
    <t xml:space="preserve">      INTERESES CREDITOS DE VIVIENDA</t>
  </si>
  <si>
    <t xml:space="preserve">      PAGOS POR CUENTA DE ASOCIADOS - CRDITOS VIVIENDA</t>
  </si>
  <si>
    <t xml:space="preserve">      DETERIORO CREDITOS DE VIVIENDA (CR)</t>
  </si>
  <si>
    <t xml:space="preserve">      DETERIORO INTERESES CREDITOS DE VIVIENDA  (CR)</t>
  </si>
  <si>
    <t xml:space="preserve">      DETERIORO PAGO POR CUENTA DE ASOCIADOS - CREDITOS DE VIVIENDA  (CR)</t>
  </si>
  <si>
    <t xml:space="preserve">      CREDITOS DE CONSUMO, GARANTIA ADMISIBLE - CON LIBRANZA</t>
  </si>
  <si>
    <t xml:space="preserve">      CREDITOS DE CONSUMO, GARANTIA ADMISIBLE - SIN LIBRANZA</t>
  </si>
  <si>
    <t xml:space="preserve">      CREDITOS DE CONSUMO, OTRAS GARANTIAS - CON LIBRANZA</t>
  </si>
  <si>
    <t xml:space="preserve">      CREDITOS DE CONSUMO, OTRAS GARANTIAS - SIN LIBRANZA</t>
  </si>
  <si>
    <t xml:space="preserve">      INTERESES CREDITOS DE CONSUMO</t>
  </si>
  <si>
    <t xml:space="preserve">      PAGOS POR CUENTA DE ASOCIADOS - CRDITOS CONSUMO</t>
  </si>
  <si>
    <t xml:space="preserve">      DETERIORO CRDITOS DE CONSUMO (CR)</t>
  </si>
  <si>
    <t xml:space="preserve">         CATEGORIA A RIESGO NORMAL GARANTIA ADMISIBLE</t>
  </si>
  <si>
    <t xml:space="preserve">         CATEGORIA A RIESGO NORMAL OTRAS GARANTIAS</t>
  </si>
  <si>
    <t xml:space="preserve">         CATEGORIA B RIESGO ACEPTABLE GARANTIA ADMISIBLE</t>
  </si>
  <si>
    <t xml:space="preserve">         CATEGORIA B RIESGO ACEPTABLE OTRAS GARANTIAS</t>
  </si>
  <si>
    <t xml:space="preserve">         CATEGORIA C RIESGO APRECIABLE GARANTIA ADMISIBLE</t>
  </si>
  <si>
    <t xml:space="preserve">         CATEGORIA C RIESGO APRECIABLE OTRAS GARANTIAS</t>
  </si>
  <si>
    <t xml:space="preserve">         CATEGORIA D RIESGO SIGNIFICATIVO GARANTIA ADMISIBLE</t>
  </si>
  <si>
    <t xml:space="preserve">         CATEGORIA D RIESGO SIGNIFICATIVO OTRAS GARANTIAS</t>
  </si>
  <si>
    <t xml:space="preserve">         CATEGORIA E RIESGO DE INCOBRABILIDAD GARANTIA ADMISIBLE</t>
  </si>
  <si>
    <t xml:space="preserve">         CATEGORIA E RIESGO DE INCOBRABILIDAD OTRAS GARANTIAS</t>
  </si>
  <si>
    <t xml:space="preserve">      DETERIORO INTERESES CREDITOS DE CONSUMO  (CR)</t>
  </si>
  <si>
    <t xml:space="preserve">      DETERIORO PAGO POR CUENTA DE ASOCIADOS - CREDITOS DE CONSUMO  (CR)</t>
  </si>
  <si>
    <t xml:space="preserve">      MICROCREDITO INMOBILIARIO</t>
  </si>
  <si>
    <t xml:space="preserve">      INTERESES MICROCREDITO  INMOBILIARIO</t>
  </si>
  <si>
    <t xml:space="preserve">      PAGOS POR CUENTA DE  ASOCIADOS - MICROCREDITO  INMOBILIARIO</t>
  </si>
  <si>
    <t xml:space="preserve">      DETERIORO MICROCREDITO INMOBILIARIO (CR)</t>
  </si>
  <si>
    <t xml:space="preserve">      DETERIORO INTERESES MICROCREDITO INMOBILIARIO (CR)</t>
  </si>
  <si>
    <t xml:space="preserve">      DETERIORO PAGOS POR CUENTA DE  ASOCIADOS - MICROCREDITO INMOBILIARIO (CR)</t>
  </si>
  <si>
    <t xml:space="preserve">      MICROCREDITO EMPRESARIAL - GARANTIA ADMISIBLE</t>
  </si>
  <si>
    <t xml:space="preserve">      MICROCREDITO EMPRESARIAL - OTRAS GARANTIAS</t>
  </si>
  <si>
    <t xml:space="preserve">      INTERESES MICROCREDITO EMPRESARIAL</t>
  </si>
  <si>
    <t xml:space="preserve">      PAGOS POR CUENTA DE  ASOCIADOS - MICROCREDITO EMPRESARIAL</t>
  </si>
  <si>
    <t xml:space="preserve">      DETERIORO MICROCREDITO EMPRESARIAL (CR)</t>
  </si>
  <si>
    <t xml:space="preserve">      DETERIORO INTERESES MICROCREDITO EMPRESARIAL (CR)</t>
  </si>
  <si>
    <t xml:space="preserve">      DETERIORO PAGOS POR CUENTA DE  ASOCIADOS - MICROCREDITO EMPRESARIAL (CR)</t>
  </si>
  <si>
    <t xml:space="preserve">      CREDITOS COMERCIALES - GARANTIA ADMISIBLE</t>
  </si>
  <si>
    <t xml:space="preserve">      CREDITOS COMERCIALES - OTRAS GARANTIAS</t>
  </si>
  <si>
    <t xml:space="preserve">      INTERESES CREDITOS COMERCIALES</t>
  </si>
  <si>
    <t xml:space="preserve">      PAGOS POR CUENTA DE  ASOCIADOS -COMERCIAL</t>
  </si>
  <si>
    <t xml:space="preserve">      DETERIORO CRDITOS COMERCIALES (CR)</t>
  </si>
  <si>
    <t xml:space="preserve">      DETERIORO INTERESES CRDITOS COMERCIALES (CR)</t>
  </si>
  <si>
    <t xml:space="preserve">      DETERIORO PAGOS POR CUENTA DE  ASOCIADOS - CRDITOS COMERCIALES (CR)</t>
  </si>
  <si>
    <t xml:space="preserve">      DETERIORO GENERAL DE CARTERA DE CRDITOS (CR)</t>
  </si>
  <si>
    <t xml:space="preserve">      CRDITOS A EMPLEADOS</t>
  </si>
  <si>
    <t xml:space="preserve">         CATEGORIA A RIESGO NORMAL, VIVIENDA</t>
  </si>
  <si>
    <t xml:space="preserve">         CATEGORIA B RIESGO ACEPTABLE, VIVIENDA</t>
  </si>
  <si>
    <t xml:space="preserve">         CATEGORIA C RIESGO APRECIABLE, VIVIENDA</t>
  </si>
  <si>
    <t xml:space="preserve">         CATEGORIA D RIESGO SIGNIFICATIVO, VIVIENDA</t>
  </si>
  <si>
    <t xml:space="preserve">         CATEGORIA E RIESGO DE INCOBRABILIDAD, VIVIENDA</t>
  </si>
  <si>
    <t xml:space="preserve">         CATEGORIA A RIESGO NORMAL, CONSUMO</t>
  </si>
  <si>
    <t xml:space="preserve">         CATEGORIA B RIESGO ACEPTABLE, CONSUMO</t>
  </si>
  <si>
    <t xml:space="preserve">         CATEGORIA C RIESGO APRECIABLE, CONSUMO</t>
  </si>
  <si>
    <t xml:space="preserve">         CATEGORIA D RIESGO SIGNIFICATIVO, CONSUMO</t>
  </si>
  <si>
    <t xml:space="preserve">         CATEGORIA E RIESGO DE INCOBRABILIDAD, CONSUMO</t>
  </si>
  <si>
    <t xml:space="preserve">      INTERESES CRDITOS A EMPLEADOS</t>
  </si>
  <si>
    <t xml:space="preserve">      DETERIORO CRDITOS A EMPLEADOS (CR)</t>
  </si>
  <si>
    <t xml:space="preserve">      DETERIORO INTERESES CRDITOS A EMPLEADOS (CR)</t>
  </si>
  <si>
    <t xml:space="preserve">         CATEGORIA A RIESGO NORMAL VIVIENDA</t>
  </si>
  <si>
    <t xml:space="preserve">         CATEGORIA A RIESGO NORMAL CONSUMO</t>
  </si>
  <si>
    <t xml:space="preserve">         CATEGORIA B RIESGO ACEPTABLE VIVIENDA</t>
  </si>
  <si>
    <t xml:space="preserve">         CATEGORIA B RIESGO ACEPTABLE CONSUMO</t>
  </si>
  <si>
    <t xml:space="preserve">         CATEGORIA C RIESGO APRECIABLE VIVIENDA</t>
  </si>
  <si>
    <t xml:space="preserve">         CATEGORIA C RIESGO APRECIABLE CONSUMO</t>
  </si>
  <si>
    <t xml:space="preserve">         CATEGORIA D RIESGO SIGNIFICATIVO VIVIENDA</t>
  </si>
  <si>
    <t xml:space="preserve">         CATEGORIA D RIESGO SIGNIFICATIVO CONSUMO</t>
  </si>
  <si>
    <t xml:space="preserve">         CATEGORIA E RIESGO INCOBRABILIDAD VIVIENDA</t>
  </si>
  <si>
    <t xml:space="preserve">         CATEGORIA E RIESGO INCOBRABILIDAD CONSUMO</t>
  </si>
  <si>
    <t xml:space="preserve">      CONVENIOS POR COBRAR</t>
  </si>
  <si>
    <t xml:space="preserve">         SERVICIOS MDICOS Y HOSPITALARIOS</t>
  </si>
  <si>
    <t xml:space="preserve">         SERVICIOS ODONTOLàGICOS</t>
  </si>
  <si>
    <t xml:space="preserve">         MEDICINA PREPAGADA</t>
  </si>
  <si>
    <t xml:space="preserve">         SERVICIOS FUNERARIOS</t>
  </si>
  <si>
    <t xml:space="preserve">         SEGURO VOLUNTARIO - VEHÖCULO</t>
  </si>
  <si>
    <t xml:space="preserve">         SEGURO OBLIGATORIO - SOAT</t>
  </si>
  <si>
    <t xml:space="preserve">         OTROS CONVENIOS</t>
  </si>
  <si>
    <t xml:space="preserve">         DETERIORO CONVENIOS POR COBRAR (CR)</t>
  </si>
  <si>
    <t xml:space="preserve">      PAGOS POR CUENTA DE CRDITOS A EMPLEADOS</t>
  </si>
  <si>
    <t xml:space="preserve">      DETERIORO PAGOS POR CUENTA DE  CRDITOS A EMPLEADOS (CR)</t>
  </si>
  <si>
    <t xml:space="preserve">   ACTIVOS BIOLàGICOS</t>
  </si>
  <si>
    <t xml:space="preserve">      ACTIVOS BIOLàGICOS AL COSTO</t>
  </si>
  <si>
    <t xml:space="preserve">         PLANTACIONES AGRÖCOLAS</t>
  </si>
  <si>
    <t xml:space="preserve">         CULTIVOS EN DESARROLLO</t>
  </si>
  <si>
    <t xml:space="preserve">         SEMOVIENTES</t>
  </si>
  <si>
    <t xml:space="preserve">         OTROS</t>
  </si>
  <si>
    <t xml:space="preserve">         DEPRECIACION ACUMULADA DE ACTIVOS BIOLOGICOS</t>
  </si>
  <si>
    <t xml:space="preserve">         DETERIORO ACTIVOS BIOLOGICOS AL COSTO (CR)</t>
  </si>
  <si>
    <t xml:space="preserve">      ACTIVOS BIOLàGICO MEDIDOS AL VALOR RAZONABLE</t>
  </si>
  <si>
    <t xml:space="preserve">         PLANTACIONES AGRICOLAS</t>
  </si>
  <si>
    <t xml:space="preserve">   CUENTAS POR COBRAR Y OTRAS</t>
  </si>
  <si>
    <t xml:space="preserve">      DEUDORES POR VENTA DE BIENES</t>
  </si>
  <si>
    <t xml:space="preserve">         VIGENTES</t>
  </si>
  <si>
    <t xml:space="preserve">         VENCIDOS ENTRE 91 Y 180 DÖAS</t>
  </si>
  <si>
    <t xml:space="preserve">         VENCIDOS ENTRE 181 Y 360 DÖAS</t>
  </si>
  <si>
    <t xml:space="preserve">         VENCIDOS MµS DE 360 DÖAS</t>
  </si>
  <si>
    <t xml:space="preserve">         DETERIORO DEUDORES POR VENTA DE BIENES (CR)</t>
  </si>
  <si>
    <t xml:space="preserve">      INTERESES DEUDORES POR VENTA DE BIENES</t>
  </si>
  <si>
    <t xml:space="preserve">         DETERIORO INTERESES DEUDORES POR VENTA DE BIENES (CR)</t>
  </si>
  <si>
    <t xml:space="preserve">      DEUDORES POR PRESTACIàN DE SERVICIOS</t>
  </si>
  <si>
    <t xml:space="preserve">         DETERIORO DEUDORES POR PRESTACIàN DE SERVICIOS (CR)</t>
  </si>
  <si>
    <t xml:space="preserve">      INTERESES DEUDORES POR PRESTACIàN DE SERVICIOS</t>
  </si>
  <si>
    <t xml:space="preserve">         DETERIORO INTERESES DEUDORES POR PRESTACIàN DE SERVICIOS (CR)</t>
  </si>
  <si>
    <t xml:space="preserve">      DIVIDENDOS, PARTICIPACIONES Y RETORNOS</t>
  </si>
  <si>
    <t xml:space="preserve">         DE SOCIEDADES ANàNIMAS Y/O ASIMILADAS</t>
  </si>
  <si>
    <t xml:space="preserve">         DE SOCIEDADES LIMITADAS Y/O ASIMILADAS</t>
  </si>
  <si>
    <t xml:space="preserve">         DE ENTIDADES SOLIDARIAS</t>
  </si>
  <si>
    <t xml:space="preserve">         DETERIORO DIVIDENDOS, PARTICIPACIONES Y RETORNOS (CR)</t>
  </si>
  <si>
    <t xml:space="preserve">      AVANCES Y ANTICIPOS ENTREGADOS</t>
  </si>
  <si>
    <t xml:space="preserve">         LABORALES</t>
  </si>
  <si>
    <t xml:space="preserve">         GASTOS DE VIAJE</t>
  </si>
  <si>
    <t xml:space="preserve">         DETERIORO ANTICIPOS (CR)</t>
  </si>
  <si>
    <t xml:space="preserve">      ARRENDAMIENTOS</t>
  </si>
  <si>
    <t xml:space="preserve">         DE BIENES PROPIOS</t>
  </si>
  <si>
    <t xml:space="preserve">         DE BIENES ADJUDICADOS</t>
  </si>
  <si>
    <t xml:space="preserve">         DETERIORO ARRENDAMIENTOS (CR)</t>
  </si>
  <si>
    <t xml:space="preserve">      ACTIVOS POR IMPUESTOS CORRIENTES</t>
  </si>
  <si>
    <t xml:space="preserve">         RENTA Y COMPLEMENTARIOS</t>
  </si>
  <si>
    <t xml:space="preserve">         RETENCIàN EN LA FUENTE</t>
  </si>
  <si>
    <t xml:space="preserve">         IMPUESTO A LAS VENTAS RETENIDO</t>
  </si>
  <si>
    <t xml:space="preserve">         IMPUESTO DE INDUSTRIA Y COMERCIO RETENIDO</t>
  </si>
  <si>
    <t xml:space="preserve">         SOBRANTES EN LIQUIDACIàN PRIVADA DE IMPUESTOS</t>
  </si>
  <si>
    <t xml:space="preserve">         CONTRIBUCIONES</t>
  </si>
  <si>
    <t xml:space="preserve">         IMPUESTOS DESCONTABLES</t>
  </si>
  <si>
    <t xml:space="preserve">         IMPUESTOS A LAS VENTAS</t>
  </si>
  <si>
    <t xml:space="preserve">         OTROS IMPUESTOS</t>
  </si>
  <si>
    <t xml:space="preserve">         DETERIORO ANTICIPOS DE IMPUESTOS (CR)</t>
  </si>
  <si>
    <t xml:space="preserve">      DEUDORES PATRONALES Y EMPRESAS</t>
  </si>
  <si>
    <t xml:space="preserve">         DESCUENTO DE NOMINA</t>
  </si>
  <si>
    <t xml:space="preserve">         LIQUIDACIONES PRESTACIONALES</t>
  </si>
  <si>
    <t xml:space="preserve">         APORTES Y CONTRIBUCIàN EMPRESA</t>
  </si>
  <si>
    <t xml:space="preserve">         DETERIORO DEUDORES PATRONALES Y EMPRESAS (CR)</t>
  </si>
  <si>
    <t xml:space="preserve">      RESPONSABILIDADES PENDIENTES</t>
  </si>
  <si>
    <t xml:space="preserve">         DIRECTIVOS</t>
  </si>
  <si>
    <t xml:space="preserve">         EMPLEADOS</t>
  </si>
  <si>
    <t xml:space="preserve">         ASOCIADOS</t>
  </si>
  <si>
    <t xml:space="preserve">         DETERIORO RESPONSABILIDADES PENDIENTES (CR)</t>
  </si>
  <si>
    <t xml:space="preserve">      OTRAS CUENTAS POR COBRAR</t>
  </si>
  <si>
    <t xml:space="preserve">         HONORARIOS</t>
  </si>
  <si>
    <t xml:space="preserve">         COMISIONES</t>
  </si>
  <si>
    <t xml:space="preserve">         CUOTAS DE ADMISIàN</t>
  </si>
  <si>
    <t xml:space="preserve">         CUOTAS DE SOSTENIMIENTO</t>
  </si>
  <si>
    <t xml:space="preserve">         RODAMIENTO</t>
  </si>
  <si>
    <t xml:space="preserve">         RECLAMOS A COMPA¥ÖAS ASEGURADORAS</t>
  </si>
  <si>
    <t xml:space="preserve">         CUENTAS POR COBRAR DE TERCEROS</t>
  </si>
  <si>
    <t xml:space="preserve">         DERECHOS DE EXPLOTACIàN</t>
  </si>
  <si>
    <t xml:space="preserve">         SUBVENCIONES POR COBRAR</t>
  </si>
  <si>
    <t xml:space="preserve">         DETERIORO OTRAS CUENTAS POR COBRAR (CR)</t>
  </si>
  <si>
    <t xml:space="preserve">   ACTIVOS MATERIALES</t>
  </si>
  <si>
    <t xml:space="preserve">      PROPIEDADES, PLANTA Y EQUIPO</t>
  </si>
  <si>
    <t xml:space="preserve">         TERRENOS</t>
  </si>
  <si>
    <t xml:space="preserve">         CONSTRUCCIONES EN CURSO</t>
  </si>
  <si>
    <t xml:space="preserve">         EDIFICACIONES</t>
  </si>
  <si>
    <t xml:space="preserve">         MUEBLES Y EQUIPO DE OFICINA</t>
  </si>
  <si>
    <t xml:space="preserve">         ENSERES Y ACCESORIOS</t>
  </si>
  <si>
    <t xml:space="preserve">         ACTIVOS TANGIBLES PARA EXPLORACIàN Y EVALUACION</t>
  </si>
  <si>
    <t xml:space="preserve">         BIENES EN TRANSITO</t>
  </si>
  <si>
    <t xml:space="preserve">         EQUIPO MDICO Y CIENTÖFICO</t>
  </si>
  <si>
    <t xml:space="preserve">         EQUIPO DE COMPUTO Y COMUNICACION</t>
  </si>
  <si>
    <t xml:space="preserve">         EQUIPOS DE COMEDOR, COCINA, DESPENSA Y HOTELERÖA</t>
  </si>
  <si>
    <t xml:space="preserve">         REDES, LÖNEAS Y CABLES</t>
  </si>
  <si>
    <t xml:space="preserve">         PLANTAS PRODUCTORAS</t>
  </si>
  <si>
    <t xml:space="preserve">         PLANTAS, DUCTOS Y TéNELES</t>
  </si>
  <si>
    <t xml:space="preserve">         EQUIPO DE TRANSPORTE, TRACCIàN Y ELEVACIàN</t>
  </si>
  <si>
    <t xml:space="preserve">         ARMAMENTO DE VIGILANCIA</t>
  </si>
  <si>
    <t xml:space="preserve">         MAQUINARIA Y EQUIPO</t>
  </si>
  <si>
    <t xml:space="preserve">         MAQUINARIA EN MONTAJE</t>
  </si>
  <si>
    <t xml:space="preserve">         BIENES DE FONDOS SOCIALES</t>
  </si>
  <si>
    <t xml:space="preserve">         REPUESTOS</t>
  </si>
  <si>
    <t xml:space="preserve">         MINAS Y CANTERAS</t>
  </si>
  <si>
    <t xml:space="preserve">         POZOS ARTESIANOS</t>
  </si>
  <si>
    <t xml:space="preserve">         YACIMIENTOS</t>
  </si>
  <si>
    <t xml:space="preserve">         GASODUCTOS</t>
  </si>
  <si>
    <t xml:space="preserve">         BIENES EN COMODATO DE LARGO PLAZO</t>
  </si>
  <si>
    <t xml:space="preserve">         BIENES RECIBIDOS EN PAGO</t>
  </si>
  <si>
    <t xml:space="preserve">         MEJORAS A BIENES AJENOS</t>
  </si>
  <si>
    <t xml:space="preserve">         DEPRECIACIàN, AGOTAMIENTO PROPIEDAD, PLANTA Y EQUIPO (CR)</t>
  </si>
  <si>
    <t xml:space="preserve">         DETERIORO PROPIEDAD, PLANTA Y EQUIPO (CR)</t>
  </si>
  <si>
    <t xml:space="preserve">      PROPIEDADES DE INVERSIàN MEDIDAS AL COSTO</t>
  </si>
  <si>
    <t xml:space="preserve">         PROPIEDADES DE INVERSIàN EN CONSTRUCCIàN O DESARROLLO</t>
  </si>
  <si>
    <t xml:space="preserve">         DEPRECIACION PROPIEDADES DE INVERSION AL COSTO (CR)</t>
  </si>
  <si>
    <t xml:space="preserve">         DETERIORO PROPIEDADES DE INVERSION AL COSTO (CR)</t>
  </si>
  <si>
    <t xml:space="preserve">      PROPIEDADES DE INVERSION MEDIDAS A VALOR RAZONABLE</t>
  </si>
  <si>
    <t xml:space="preserve">         DETERIORO PROPIEDADES DE INVERSION MEDIDAS A VALOR RAZONABLE (CR)</t>
  </si>
  <si>
    <t xml:space="preserve">   ACTIVOS NO CORRIENTES MANTENIDOS PARA LA VENTA</t>
  </si>
  <si>
    <t xml:space="preserve">      INVERSIONES FINANCIERAS</t>
  </si>
  <si>
    <t xml:space="preserve">      DEUDORES COMERCIALES Y OTRAS CUENTAS POR COBRAR</t>
  </si>
  <si>
    <t xml:space="preserve">      ACTIVOS INTANGIBLES</t>
  </si>
  <si>
    <t xml:space="preserve">      BIENES RECIBIDOS EN PAGO</t>
  </si>
  <si>
    <t xml:space="preserve">      OTROS ACTIVOS NO CORRIENTES MANTENIDOS PARA LA VENTA</t>
  </si>
  <si>
    <t xml:space="preserve">      DETERIORO ACTIVOS NO CORRIENTES MANTENIDOS PARA LA VENTA  (CR)</t>
  </si>
  <si>
    <t xml:space="preserve">   OTROS ACTIVOS</t>
  </si>
  <si>
    <t xml:space="preserve">      SUCURSALES Y AGENCIAS</t>
  </si>
  <si>
    <t xml:space="preserve">         TRASLADO DE FONDOS</t>
  </si>
  <si>
    <t xml:space="preserve">         TRASLADO DE INVENTARIOS</t>
  </si>
  <si>
    <t xml:space="preserve">         TRASLADO DE CARTERA DE CRDITOS</t>
  </si>
  <si>
    <t xml:space="preserve">         TRASLADO DE CRTERA POR VENTA DE BIENES Y SERVICIOS</t>
  </si>
  <si>
    <t xml:space="preserve">         TRASLADO DE PROPIEDADES, PLANTA Y EQUIPO</t>
  </si>
  <si>
    <t xml:space="preserve">         TRASLADO DE GASTOS</t>
  </si>
  <si>
    <t xml:space="preserve">         TRASLADO OTRAS CUENTAS POR COBRAR</t>
  </si>
  <si>
    <t xml:space="preserve">         TRASLADO DE OTROS ACTIVOS</t>
  </si>
  <si>
    <t xml:space="preserve">         OTROS TRASLADOS</t>
  </si>
  <si>
    <t xml:space="preserve">      BIENES Y SERVICIOS PAGADOS POR ANTICIPADO</t>
  </si>
  <si>
    <t xml:space="preserve">         INTERESES</t>
  </si>
  <si>
    <t xml:space="preserve">         SEGUROS</t>
  </si>
  <si>
    <t xml:space="preserve">         ARRENDAMIENTOS</t>
  </si>
  <si>
    <t xml:space="preserve">         AMORTIZACION ACUMULADA (CR)</t>
  </si>
  <si>
    <t xml:space="preserve">      ACTIVOS INTANGIBLES ADQUIRIDOS</t>
  </si>
  <si>
    <t xml:space="preserve">         MARCAS Y PATENTES</t>
  </si>
  <si>
    <t xml:space="preserve">         CONCESIONES Y FRANQUICIAS</t>
  </si>
  <si>
    <t xml:space="preserve">         DERECHOS</t>
  </si>
  <si>
    <t xml:space="preserve">         LICENCIAS</t>
  </si>
  <si>
    <t xml:space="preserve">         CONTRATOS DE CONCESIàN</t>
  </si>
  <si>
    <t xml:space="preserve">         PROGRAMAS Y APLICACIONES INFORMATICAS</t>
  </si>
  <si>
    <t xml:space="preserve">         ACTIVOS INTANGIBLES PARA EXPLORACION Y EVALUACION</t>
  </si>
  <si>
    <t xml:space="preserve">         OTROS ACTIVOS INTANGIBLES</t>
  </si>
  <si>
    <t xml:space="preserve">         DETERIORO ACTIVOS INTANGIBLES ADQUIRIDOS (CR)</t>
  </si>
  <si>
    <t xml:space="preserve">      PLUSVALIA</t>
  </si>
  <si>
    <t xml:space="preserve">      ACTIVOS POR IMPUESTOS DIFERIDOS</t>
  </si>
  <si>
    <t xml:space="preserve">      PLAN DE ACTIVOS PARA BENEFICIOS A EMPLEADOS A LARGO PLAZO</t>
  </si>
  <si>
    <t xml:space="preserve">         EFECTIVO Y EQUIVALENTES AL EFECTIVO</t>
  </si>
  <si>
    <t xml:space="preserve">         RECURSOS ENTREGADOS EN ADMINISTRACION</t>
  </si>
  <si>
    <t xml:space="preserve">         INVERSIONES</t>
  </si>
  <si>
    <t xml:space="preserve">         ENCARGOS FIDUCIARIOS</t>
  </si>
  <si>
    <t xml:space="preserve">         PROPIEDADES, PLANTA Y EQUIPO</t>
  </si>
  <si>
    <t xml:space="preserve">         PROPIEDADES DE INVERSION</t>
  </si>
  <si>
    <t xml:space="preserve">         OTROS ACTIVOS</t>
  </si>
  <si>
    <t xml:space="preserve">      PLAN DE ACTIVOS PARA BENEFICIOS A EMPLEADOS POR TERMINACION DEL VINCULO LABORAL CONTRACTUAL</t>
  </si>
  <si>
    <t xml:space="preserve">      PLAN DE ACTIVOS PARA BENEFICIOS A EMPLEADOS POST-EMPLEO</t>
  </si>
  <si>
    <t>PASIVOS</t>
  </si>
  <si>
    <t xml:space="preserve">   DEPOSITOS</t>
  </si>
  <si>
    <t xml:space="preserve">      DEPOSITOS DE AHORRO</t>
  </si>
  <si>
    <t xml:space="preserve">         ORDINARIOS ACTIVAS</t>
  </si>
  <si>
    <t xml:space="preserve">         ORDINARIOS INACTIVAS</t>
  </si>
  <si>
    <t xml:space="preserve">         INTERESES POR PAGAR DEPàSITOS DE AHORRO</t>
  </si>
  <si>
    <t xml:space="preserve">      CERTIFICADOS DEPOSITOS DE AHORRO A TRMINO</t>
  </si>
  <si>
    <t xml:space="preserve">         EMITIDOS MENOS DE 6 MESES</t>
  </si>
  <si>
    <t xml:space="preserve">         EMITIDOS IGUAL A 6 MESES Y MENOR E IGUAL DE 12 MESES</t>
  </si>
  <si>
    <t xml:space="preserve">         EMITIDOS MAYOR A 12 MESES Y MENOR DE 18 MESES</t>
  </si>
  <si>
    <t xml:space="preserve">         EMITIDOS IGUAL O SUPERIOR DE 18 MESES</t>
  </si>
  <si>
    <t xml:space="preserve">         INTERESES CERTIFICADOS DEPOSITOS DE AHORRO A TRMINO</t>
  </si>
  <si>
    <t xml:space="preserve">      DEPOSITOS DE AHORRO CONTRACTUAL</t>
  </si>
  <si>
    <t xml:space="preserve">         DEPOSITOS A CORTO PLAZO - ACTIVAS</t>
  </si>
  <si>
    <t xml:space="preserve">         DEPOSITOS A CORTO PLAZO - INACTIVAS</t>
  </si>
  <si>
    <t xml:space="preserve">         DEPOSITOS A LARGO PLAZO - ACTIVAS</t>
  </si>
  <si>
    <t xml:space="preserve">         DEPOSITOS A LARGO PLAZO - INACTIVAS</t>
  </si>
  <si>
    <t xml:space="preserve">         INTERESES DEPOSITOS DE AHORRO CONTRACTUAL</t>
  </si>
  <si>
    <t xml:space="preserve">      DEPOSITOS DE AHORRO PERMANENTE</t>
  </si>
  <si>
    <t xml:space="preserve">         DEPOSITOS A CORTO PLAZO</t>
  </si>
  <si>
    <t xml:space="preserve">         DEPOSITOS A LARGO PLAZO</t>
  </si>
  <si>
    <t xml:space="preserve">         INTERESES DEPOSITOS DE AHORRO PERMANENTE</t>
  </si>
  <si>
    <t xml:space="preserve">   TITULOS DE INVERSION EN CIRCULACION</t>
  </si>
  <si>
    <t xml:space="preserve">      BONOS DE GARANTIA GENERAL MENOR DE 18 MESES</t>
  </si>
  <si>
    <t xml:space="preserve">      BONOS DE GARANTIA GENERAL IGUAL O SUPERIOR A 18 MESES</t>
  </si>
  <si>
    <t xml:space="preserve">      BONOS MENORES DE 18 MESES</t>
  </si>
  <si>
    <t xml:space="preserve">      BONOS MENORES IGUAL O SUPERIOR A 18 MESES</t>
  </si>
  <si>
    <t xml:space="preserve">      BONOS ORDINARIOS</t>
  </si>
  <si>
    <t xml:space="preserve">      INTERESES SOBRE TÖTULOS DE INVERSIàN EN CIRCULACIàN</t>
  </si>
  <si>
    <t xml:space="preserve">   OBLIGACIONES FINANCIERAS Y OTROS PASIVOS FINANCIEROS</t>
  </si>
  <si>
    <t xml:space="preserve">      CREDITOS ORDINARIOS CORTO PLAZO</t>
  </si>
  <si>
    <t xml:space="preserve">         ENTIDADES COOPERATIVAS</t>
  </si>
  <si>
    <t xml:space="preserve">         SOBREGIROS</t>
  </si>
  <si>
    <t xml:space="preserve">         CONTRATO APERTURA DE CRDITO</t>
  </si>
  <si>
    <t xml:space="preserve">         INTERESES CREDITOS ORDINARIOS CORTO PLAZO</t>
  </si>
  <si>
    <t xml:space="preserve">      CREDITOS ORDINARIOS  LARGO PLAZO</t>
  </si>
  <si>
    <t xml:space="preserve">         ENTIDADES DEL SECTOR SOLIDARIO</t>
  </si>
  <si>
    <t xml:space="preserve">         INTERESES CREDITOS ORDINARIOS  LARGO PLAZO</t>
  </si>
  <si>
    <t xml:space="preserve">      FONDO DE GARANTÖAS DE ENTIDADES COOPERATIVAS</t>
  </si>
  <si>
    <t xml:space="preserve">         RECAUDO CARTERA DE FOGACOOP</t>
  </si>
  <si>
    <t xml:space="preserve">         CREDITOS FOGACOOP</t>
  </si>
  <si>
    <t xml:space="preserve">         INTERESES FONDO DE GARANTÖAS DE ENTIDADES COOPERATIVAS</t>
  </si>
  <si>
    <t xml:space="preserve">      FINAGRO</t>
  </si>
  <si>
    <t xml:space="preserve">         CRDITOS A CORTO PLAZO</t>
  </si>
  <si>
    <t xml:space="preserve">         CRDITOS A LARGO PLAZO</t>
  </si>
  <si>
    <t xml:space="preserve">         INTERESES FINAGRO</t>
  </si>
  <si>
    <t xml:space="preserve">      FINDETER</t>
  </si>
  <si>
    <t xml:space="preserve">         INTERESES FINDETER</t>
  </si>
  <si>
    <t xml:space="preserve">      BANCOLDEX</t>
  </si>
  <si>
    <t xml:space="preserve">         INTERESES BANCOLDEX</t>
  </si>
  <si>
    <t xml:space="preserve">      ORGANISMOS INTERNACIONALES</t>
  </si>
  <si>
    <t xml:space="preserve">         INTERESES ORGANISMOS INTERNACIONALES</t>
  </si>
  <si>
    <t xml:space="preserve">      OTROS ORGANISMOS</t>
  </si>
  <si>
    <t xml:space="preserve">         INTERESES OTROS ORGANISMOS</t>
  </si>
  <si>
    <t xml:space="preserve">      ARRENDAMIENTOS FINANCIEROS</t>
  </si>
  <si>
    <t xml:space="preserve">         VEHÖCULOS</t>
  </si>
  <si>
    <t xml:space="preserve">         MAQUINARIA</t>
  </si>
  <si>
    <t xml:space="preserve">   CUENTAS POR PAGAR Y OTRAS</t>
  </si>
  <si>
    <t xml:space="preserve">      COMISIONES Y HONORARIOS</t>
  </si>
  <si>
    <t xml:space="preserve">         OTRAS</t>
  </si>
  <si>
    <t xml:space="preserve">      COSTOS Y GASTOS POR PAGAR</t>
  </si>
  <si>
    <t xml:space="preserve">         SERVICIOS PéBLICOS</t>
  </si>
  <si>
    <t xml:space="preserve">         GASTOS LEGALES</t>
  </si>
  <si>
    <t xml:space="preserve">         GASTOS DE REPRESENTACIàN Y RELACIONES PéBLICAS</t>
  </si>
  <si>
    <t xml:space="preserve">         MANTENIMIENTO Y REPARACIONES</t>
  </si>
  <si>
    <t xml:space="preserve">      PROMETIENTES COMPRADORES</t>
  </si>
  <si>
    <t xml:space="preserve">         BIENES INMUEBLES</t>
  </si>
  <si>
    <t xml:space="preserve">         BIENES MUEBLES</t>
  </si>
  <si>
    <t xml:space="preserve">      PROVEEDORES</t>
  </si>
  <si>
    <t xml:space="preserve">         NACIONALES</t>
  </si>
  <si>
    <t xml:space="preserve">         EXTRANJEROS</t>
  </si>
  <si>
    <t xml:space="preserve">      CONTRIBUCIONES Y AFILIACIONES</t>
  </si>
  <si>
    <t xml:space="preserve">         SUPERINTENDENCIA DE LA ECONOMÖA SOLIDARIA</t>
  </si>
  <si>
    <t xml:space="preserve">         FONDO DE GARANTIAS DE ENTIDADES COOPERATIVAS</t>
  </si>
  <si>
    <t xml:space="preserve">         CONFEDERACIONES</t>
  </si>
  <si>
    <t xml:space="preserve">         FEDERACIONES</t>
  </si>
  <si>
    <t xml:space="preserve">         ASOCIACIONES</t>
  </si>
  <si>
    <t xml:space="preserve">         OTRAS AGREMIACIONES</t>
  </si>
  <si>
    <t xml:space="preserve">      GRAVAMEN DE LOS MOVIMIENTOS FINANCIEROS</t>
  </si>
  <si>
    <t xml:space="preserve">         SOBRE DEPàSITOS DE AHORRO</t>
  </si>
  <si>
    <t xml:space="preserve">         SOBRE CERTIFICADOS DE DEPàSITOS DE AHORRO A TRMINO</t>
  </si>
  <si>
    <t xml:space="preserve">         SOBRE DEPàSITOS DE AHORRO CONTRACTUAL</t>
  </si>
  <si>
    <t xml:space="preserve">         SOBRE DEPàSITOS DE AHORRO PERMANENTE</t>
  </si>
  <si>
    <t xml:space="preserve">         SOBRE OTRAS TRANSACCIONES</t>
  </si>
  <si>
    <t xml:space="preserve">      RETENCION EN LA FUENTE</t>
  </si>
  <si>
    <t xml:space="preserve">         SALARIOS Y PAGOS LABORALES</t>
  </si>
  <si>
    <t xml:space="preserve">         DIVIDENDOS Y/O PARTICIPACIONES</t>
  </si>
  <si>
    <t xml:space="preserve">         SERVICIOS</t>
  </si>
  <si>
    <t xml:space="preserve">         RENDIMIENTOS FINANCIEROS</t>
  </si>
  <si>
    <t xml:space="preserve">         COMPRAS</t>
  </si>
  <si>
    <t xml:space="preserve">         LOTERIAS, RIFAS, APUESTAS Y SIMILARES</t>
  </si>
  <si>
    <t xml:space="preserve">         POR PAGOS AL EXTERIOR</t>
  </si>
  <si>
    <t xml:space="preserve">         ENAJENACION PROPIEDADES PLANTA Y EQUIPO PERSONAS NATURALES</t>
  </si>
  <si>
    <t xml:space="preserve">         IMPUESTO A LAS VENTAS RETENIDO POR CONSIGNAR</t>
  </si>
  <si>
    <t xml:space="preserve">         AUTORRETENCIONES</t>
  </si>
  <si>
    <t xml:space="preserve">         CONTRATOS DE OBRA</t>
  </si>
  <si>
    <t xml:space="preserve">         RETENCION DE IMPUESTO DE INDUSTRIA Y COMERCIO POR COMPRAS</t>
  </si>
  <si>
    <t xml:space="preserve">         RETENCION DE IMPUESTO DE INDUSTRIA Y COMERCIO POR VENTAS</t>
  </si>
  <si>
    <t xml:space="preserve">         OTRAS RETENCIONES</t>
  </si>
  <si>
    <t xml:space="preserve">      PASIVO POR IMPUESTOS CORRIENTES</t>
  </si>
  <si>
    <t xml:space="preserve">         IMPUESTO A LAS VENTAS POR PAGAR</t>
  </si>
  <si>
    <t xml:space="preserve">         INDUSTRIA Y COMERCIO</t>
  </si>
  <si>
    <t xml:space="preserve">         PREDIAL</t>
  </si>
  <si>
    <t xml:space="preserve">         VALORIZACIàN</t>
  </si>
  <si>
    <t xml:space="preserve">         ADUANA Y RECARGOS</t>
  </si>
  <si>
    <t xml:space="preserve">         IMPUESTO DE TIMBRE</t>
  </si>
  <si>
    <t xml:space="preserve">         IMPUESTO A LA RIQUEZA</t>
  </si>
  <si>
    <t xml:space="preserve">         REGISTRO</t>
  </si>
  <si>
    <t xml:space="preserve">         SOBRETASA</t>
  </si>
  <si>
    <t xml:space="preserve">      VALORES POR REINTEGRAR</t>
  </si>
  <si>
    <t xml:space="preserve">         DACIàN EN PAGO</t>
  </si>
  <si>
    <t xml:space="preserve">         MAYOR DESCUENTO</t>
  </si>
  <si>
    <t xml:space="preserve">      RETENCIONES Y APORTES LABORALES</t>
  </si>
  <si>
    <t xml:space="preserve">         APORTES A BIENESTAR PROMOTORAS DE SALUD EPS</t>
  </si>
  <si>
    <t xml:space="preserve">         APORTES A BIENESTAR PROMOTORAS DE PENSION</t>
  </si>
  <si>
    <t xml:space="preserve">         APORTES A ADMINISTRADORAS DE RIESGOS LABORALES ARL</t>
  </si>
  <si>
    <t xml:space="preserve">         APORTES AL ICBF, SENA Y CAJAS DE COMPENSACIàN FAMILIAR</t>
  </si>
  <si>
    <t xml:space="preserve">         EMBARGOS JUDICIALES</t>
  </si>
  <si>
    <t xml:space="preserve">         LIBRANZAS</t>
  </si>
  <si>
    <t xml:space="preserve">         SINDICATOS O AGREMIACIONES</t>
  </si>
  <si>
    <t xml:space="preserve">         COOPERATIVAS</t>
  </si>
  <si>
    <t xml:space="preserve">         FONDO DE EMPLEADOS</t>
  </si>
  <si>
    <t xml:space="preserve">         ASOCIACIONES MUTUALES</t>
  </si>
  <si>
    <t xml:space="preserve">      MULTAS Y SANCIONES, LITIGIOS, INDEMNIZACIONES Y DEMANDAS</t>
  </si>
  <si>
    <t xml:space="preserve">         MULTAS Y SANCIONES - SUPERINTENDENCIA DE LA ECONOMÖA SOLIDARIA</t>
  </si>
  <si>
    <t xml:space="preserve">         MULTAS Y SANCIONES OTRAS AUTORIDADES ADMINISTRATIVAS</t>
  </si>
  <si>
    <t xml:space="preserve">         INDEMNIZACIONES A CLIENTES Y ASOCIADOS</t>
  </si>
  <si>
    <t xml:space="preserve">         OTRAS INDEMNIZACIONES</t>
  </si>
  <si>
    <t xml:space="preserve">         DEMANDAS LABORALES</t>
  </si>
  <si>
    <t xml:space="preserve">         DEMANDAS POR INCUMPLIMIENTO DE CONTRATOS</t>
  </si>
  <si>
    <t xml:space="preserve">         OTROS LITIGIOS FALLADOS CON OBLIGACIàN DE PAGO</t>
  </si>
  <si>
    <t xml:space="preserve">      EXIGIBILIDADES POR SERVICIOS DE RECAUDO</t>
  </si>
  <si>
    <t xml:space="preserve">         SERVICIOS PéBLICOS MUNICIPALES</t>
  </si>
  <si>
    <t xml:space="preserve">         SERVICIOS DE GAS</t>
  </si>
  <si>
    <t xml:space="preserve">         PENSIONES Y MATRICULAS</t>
  </si>
  <si>
    <t xml:space="preserve">         NOMINAS DE BIENESTAR</t>
  </si>
  <si>
    <t xml:space="preserve">         IMPUESTOS</t>
  </si>
  <si>
    <t xml:space="preserve">         CONVENIOS PROGRAMADOS</t>
  </si>
  <si>
    <t xml:space="preserve">         GIROS POR PAGAR</t>
  </si>
  <si>
    <t xml:space="preserve">      REMANENTES POR PAGAR</t>
  </si>
  <si>
    <t xml:space="preserve">         DE APORTES EXASOCIADOS</t>
  </si>
  <si>
    <t xml:space="preserve">         DEPOSITOS EXASOCIADOS</t>
  </si>
  <si>
    <t xml:space="preserve">         RETORNOS DECRETADOS</t>
  </si>
  <si>
    <t xml:space="preserve">      ESTABLECIMIENTOS AFILIADOS</t>
  </si>
  <si>
    <t xml:space="preserve">      ADQUISICION DE BIENES Y SERVICIOS NACIONALES</t>
  </si>
  <si>
    <t xml:space="preserve">      ADQUISICION DE BIENES Y SERVICIOS DEL EXTERIOR</t>
  </si>
  <si>
    <t xml:space="preserve">      SEGURO DE DEPOSITO LIQUIDADO POR PAGAR</t>
  </si>
  <si>
    <t xml:space="preserve">      SUBVENCIONES DEL GOBIERNO</t>
  </si>
  <si>
    <t xml:space="preserve">   IMPUESTO DIFERIDO PASIVO</t>
  </si>
  <si>
    <t xml:space="preserve">   FONDOS SOCIALES Y MUTUALES</t>
  </si>
  <si>
    <t xml:space="preserve">      FONDO SOCIAL DE EDUCACIàN</t>
  </si>
  <si>
    <t xml:space="preserve">      FONDO SOCIAL DE SOLIDARIDAD</t>
  </si>
  <si>
    <t xml:space="preserve">      FONDO RESERVA TCNICA</t>
  </si>
  <si>
    <t xml:space="preserve">      FONDO SOCIAL DE RECREACIàN</t>
  </si>
  <si>
    <t xml:space="preserve">      FONDOS PARA IMPREVISTOS</t>
  </si>
  <si>
    <t xml:space="preserve">      FONDO DE BIENESTAR SOCIAL</t>
  </si>
  <si>
    <t xml:space="preserve">      FONDO SOCIAL PARA OTROS FINES</t>
  </si>
  <si>
    <t xml:space="preserve">      FONDO DE ESTABILIZACION DE PRECIOS</t>
  </si>
  <si>
    <t xml:space="preserve">      FONDO DESARROLLO EMPRESARIAL SOLIDARIO</t>
  </si>
  <si>
    <t xml:space="preserve">      FONDO MUTUAL DE PREVISIàN ASISTENCIA Y SOLIDARIDAD</t>
  </si>
  <si>
    <t xml:space="preserve">      FONDO MANTENIMIENTO CONJUNTO HABITACIONAL</t>
  </si>
  <si>
    <t xml:space="preserve">      FONDO REPOSICIàN AUTOMOTOR</t>
  </si>
  <si>
    <t xml:space="preserve">      FONDO MUTUAL PARA OTROS FINES</t>
  </si>
  <si>
    <t xml:space="preserve">   OTROS PASIVOS</t>
  </si>
  <si>
    <t xml:space="preserve">         DEPOSITOS DE AHORRO</t>
  </si>
  <si>
    <t xml:space="preserve">         CERTIFICADOS DEPOSITOS DE AHORRO A TRMINO</t>
  </si>
  <si>
    <t xml:space="preserve">         DEPOSITOS DE AHORRO CONTRACTUAL</t>
  </si>
  <si>
    <t xml:space="preserve">         DEPOSITOS DE AHORRO PERMANENTE</t>
  </si>
  <si>
    <t xml:space="preserve">         TRASLADO DE APORTES</t>
  </si>
  <si>
    <t xml:space="preserve">         TRASLADO DE INGRESOS</t>
  </si>
  <si>
    <t xml:space="preserve">         TRASLADO DE RETENCION EN LA FUENTE</t>
  </si>
  <si>
    <t xml:space="preserve">         TRASLADO CUENTAS POR PAGAR</t>
  </si>
  <si>
    <t xml:space="preserve">      OBLIGACIONES LABORALES POR BENEFICIOS A EMPLEADOS</t>
  </si>
  <si>
    <t xml:space="preserve">         BENEFICIOS A EMPLEADOS A CORTO PLAZO</t>
  </si>
  <si>
    <t xml:space="preserve">         BENEFICIOS POR TERMINACIàN</t>
  </si>
  <si>
    <t xml:space="preserve">      OBLIGACIONES ORGANIZACIONES SOLIDARIAS DE TRABAJO ASOCIADO</t>
  </si>
  <si>
    <t xml:space="preserve">         COMPENSACIàN ORDINARIA</t>
  </si>
  <si>
    <t xml:space="preserve">         TIEMPO SUPLEMENTARIO</t>
  </si>
  <si>
    <t xml:space="preserve">         COMPENSACIàN VARIABLE</t>
  </si>
  <si>
    <t xml:space="preserve">         AYUDA PARA EL TRANSPORTE</t>
  </si>
  <si>
    <t xml:space="preserve">         COMPENSACIàN ANUAL DIFERIDA</t>
  </si>
  <si>
    <t xml:space="preserve">         COMPENSACIàN SEMESTRAL</t>
  </si>
  <si>
    <t xml:space="preserve">         DESCANSO ANUAL COMPENSADO</t>
  </si>
  <si>
    <t xml:space="preserve">         COMPENSACIàN EXTRAORDINARIA</t>
  </si>
  <si>
    <t xml:space="preserve">      INGRESOS ANTICIPADOS - DIFERIDOS</t>
  </si>
  <si>
    <t xml:space="preserve">         ANTICIPOS PARA IMPORTACIONES</t>
  </si>
  <si>
    <t xml:space="preserve">         PARA SERVICIOS</t>
  </si>
  <si>
    <t xml:space="preserve">         APORTES SOCIALES PENDIENTES DE APLICAR</t>
  </si>
  <si>
    <t xml:space="preserve">      INGRESOS RECIBIDOS PARA TERCEROS</t>
  </si>
  <si>
    <t xml:space="preserve">         VALORES RECIBIDOS PARA TERCEROS</t>
  </si>
  <si>
    <t xml:space="preserve">         VENTA POR CUENTA DE TERCEROS</t>
  </si>
  <si>
    <t xml:space="preserve">      PASIVOS EN NEGOCIOS CONJUNTOS</t>
  </si>
  <si>
    <t xml:space="preserve">      PASIVOS POR ACTIVIDADES DE OPERACIONES CONJUNTAS</t>
  </si>
  <si>
    <t xml:space="preserve">      APORTES SOCIALES</t>
  </si>
  <si>
    <t xml:space="preserve">      INSTRUMENTOS FINANCIEROS DERIVADOS CON FINES DE ESPECULACION</t>
  </si>
  <si>
    <t xml:space="preserve">         DERECHOS EN CONTRATOS FORWARD (DB)</t>
  </si>
  <si>
    <t xml:space="preserve">         OBLIGACIONES EN CONTRATOS FORWARD</t>
  </si>
  <si>
    <t xml:space="preserve">         DERECHOS EN CONTRATOS FUTUROS (DB)</t>
  </si>
  <si>
    <t xml:space="preserve">         OBLIGACIONES EN CONTRATOS FUTUROS</t>
  </si>
  <si>
    <t xml:space="preserve">         DERECHOS EN CONTRATOS SWAPS (DB)</t>
  </si>
  <si>
    <t xml:space="preserve">         OBLIGACIONES EN CONTRATOS SWAPS (DB)</t>
  </si>
  <si>
    <t xml:space="preserve">         DERECHOS EN OTROS DERIVADOS (DB)</t>
  </si>
  <si>
    <t xml:space="preserve">         OBLIGACIONES EN OTROS DERIVADOS</t>
  </si>
  <si>
    <t xml:space="preserve">         PRIMA RECIBIDA EN OPCIONES</t>
  </si>
  <si>
    <t xml:space="preserve">         PERDIDA EN LA VALORACION DE OPCIONES VENDIDAS</t>
  </si>
  <si>
    <t xml:space="preserve">      INSTRUMENTOS FINANCIEROS DERIVADOS CON FINES DE COBERTURA DE VALOR DE MERCADO (VALOR RAZONABLE)</t>
  </si>
  <si>
    <t xml:space="preserve">      INSTRUMENTOS FINANCIEROS DERIVADOS CON FINES DE COBERTURA DE FLUJOS DE EFECTIVO</t>
  </si>
  <si>
    <t xml:space="preserve">      AVANCES Y ANTICIPOS RECIBIDOS</t>
  </si>
  <si>
    <t xml:space="preserve">         ANTICIPOS SOBRE VENTAS DE BIENES Y SERVICIOS</t>
  </si>
  <si>
    <t xml:space="preserve">         ANTICIPOS SOBRE COONVENIOS Y ACUERDOS</t>
  </si>
  <si>
    <t xml:space="preserve">         OTROS AVANCES Y ANTICIPOS</t>
  </si>
  <si>
    <t xml:space="preserve">      DEPOSITOS RECIBIDOS EN GARANTIA</t>
  </si>
  <si>
    <t xml:space="preserve">         PARA BIENES</t>
  </si>
  <si>
    <t xml:space="preserve">         DEPOSITOS JUDICIALES</t>
  </si>
  <si>
    <t xml:space="preserve">         SOBRE INVENTARIOS</t>
  </si>
  <si>
    <t xml:space="preserve">         OTROS DEPOSITOS</t>
  </si>
  <si>
    <t xml:space="preserve">   PROVISIONES</t>
  </si>
  <si>
    <t xml:space="preserve">      PROVISIONES POR COSTOS DE REESTRUCTURACION</t>
  </si>
  <si>
    <t xml:space="preserve">      PROVISIONES POR OBLIGACIONES LEGALES</t>
  </si>
  <si>
    <t xml:space="preserve">      PROVISIONES POR CONTRATOS ONEROSOS</t>
  </si>
  <si>
    <t xml:space="preserve">      PROVISION MULTAS, SANCIONES, LITIGIOS, INDEMNIZACIONES Y DEMANDAS</t>
  </si>
  <si>
    <t xml:space="preserve">      PROVISION EN OPERACIONES CONJUNTAS</t>
  </si>
  <si>
    <t xml:space="preserve">      PROVISIàN POR COSTOS DE DESMANTELAMIENTO</t>
  </si>
  <si>
    <t xml:space="preserve">      PROVISIàN POR BENEFICIOS A EMPLEADOS POST-EMPLEO</t>
  </si>
  <si>
    <t xml:space="preserve">      PROVISIàN POR BENEFICIOS A EMPLEADOS LARGO PLAZO</t>
  </si>
  <si>
    <t xml:space="preserve">      PROVISIONES POR GARANTÖAS</t>
  </si>
  <si>
    <t xml:space="preserve">      OTRAS PROVISIONES</t>
  </si>
  <si>
    <t xml:space="preserve">   PASIVOS INCLUIDOS EN GRUPOS DE ACTIVOS PARA SU DISPOSICIàN CLASIFICADOS COMO MANTENIDOS PARA LA VENTA</t>
  </si>
  <si>
    <t>PATRIMONIO</t>
  </si>
  <si>
    <t xml:space="preserve">   CAPITAL SOCIAL</t>
  </si>
  <si>
    <t xml:space="preserve">      APORTES SOCIALES TEMPORALMENTE RESTRINGIDOS</t>
  </si>
  <si>
    <t xml:space="preserve">         APORTES ORDINARIOS</t>
  </si>
  <si>
    <t xml:space="preserve">         APORTES EXTRAORDINARIOS</t>
  </si>
  <si>
    <t xml:space="preserve">      APORTES SOCIALES MINIMOS  NO REDUCIBLES</t>
  </si>
  <si>
    <t xml:space="preserve">         APORTES AMORTIZADOS</t>
  </si>
  <si>
    <t xml:space="preserve">      FONDO SOCIAL MUTUAL</t>
  </si>
  <si>
    <t xml:space="preserve">         CUOTAS O CONTRIBUCIONES SOCIALES</t>
  </si>
  <si>
    <t xml:space="preserve">         RESULTADO SOCIAL POSITIVO</t>
  </si>
  <si>
    <t xml:space="preserve">   RESERVAS</t>
  </si>
  <si>
    <t xml:space="preserve">      RESERVA PROTECCIàN DE APORTES</t>
  </si>
  <si>
    <t xml:space="preserve">      RESERVA DE INVERSIàN SOCIAL</t>
  </si>
  <si>
    <t xml:space="preserve">      RESERVA DE ASAMBLEA</t>
  </si>
  <si>
    <t xml:space="preserve">      RESERVA PROTECCIàN CARTERA</t>
  </si>
  <si>
    <t xml:space="preserve">      RESERVAS ESTATUTARIAS</t>
  </si>
  <si>
    <t xml:space="preserve">      RESERVA PROTECCIàN FONDO MUTUAL</t>
  </si>
  <si>
    <t xml:space="preserve">      RESERVA POR DISPOSICIONES FISCALES</t>
  </si>
  <si>
    <t xml:space="preserve">      OTRAS RESERVAS</t>
  </si>
  <si>
    <t xml:space="preserve">   FONDOS  DE DESTINACIàN ESPECÖFICA</t>
  </si>
  <si>
    <t xml:space="preserve">      FONDO PARA AMORTIZACION DE APORTES</t>
  </si>
  <si>
    <t xml:space="preserve">      FONDO PARA REVALORIZACION DE APORTES</t>
  </si>
  <si>
    <t xml:space="preserve">      FONDO PARA INFRAESTRUCTURA FISICA</t>
  </si>
  <si>
    <t xml:space="preserve">      FONDO ESPECIAL</t>
  </si>
  <si>
    <t xml:space="preserve">      FONDO SOCIALES CAPITALIZADOS</t>
  </si>
  <si>
    <t xml:space="preserve">      FONDOS DE INVERSION</t>
  </si>
  <si>
    <t xml:space="preserve">      OTROS FONDOS</t>
  </si>
  <si>
    <t xml:space="preserve">   SUPERµVIT</t>
  </si>
  <si>
    <t xml:space="preserve">      DONACIONES Y AUXILIOS</t>
  </si>
  <si>
    <t xml:space="preserve">   EXCEDENTES Y/O PRDIDAS  DEL EJERCICIO</t>
  </si>
  <si>
    <t xml:space="preserve">      EXCEDENTES</t>
  </si>
  <si>
    <t xml:space="preserve">      PRDIDAS (DB)</t>
  </si>
  <si>
    <t xml:space="preserve">   RESULTADOS ACUMULADOS POR ADOPCIàN POR PRIMERA VEZ</t>
  </si>
  <si>
    <t xml:space="preserve">   OTRO RESULTADO INTEGRAL</t>
  </si>
  <si>
    <t xml:space="preserve">      POR REVALUACIàN DE PROPIEDAD, PLANTA Y EQUIPO Y ACTIVOS INTANGIBLES</t>
  </si>
  <si>
    <t xml:space="preserve">      POR NUEVAS MEDICIONES DE LOS PLANES DE BENEFICIOS DEFINIDOS</t>
  </si>
  <si>
    <t xml:space="preserve">      INVERSIONES MEDIDAS A VALOR RAZONABLE</t>
  </si>
  <si>
    <t xml:space="preserve">         INVERSIONES MEDIDAS A VALOR RAZONABLE - ALTA Y MEDIA BURSATILIDAD</t>
  </si>
  <si>
    <t xml:space="preserve">         INVERSIONES MEDIDAS A VALOR RAZONABLE - BAJA BURSATILIDAD</t>
  </si>
  <si>
    <t xml:space="preserve">      POR CAMBIOS EN EL VALOR RAZONABLE DE INSTRUMENTOS DE COBERTURA</t>
  </si>
  <si>
    <t xml:space="preserve">      POR CAMBIO EN EL VALOR RAZONABLE DE PASIVOS FINANCIEROS QUE SEA ATRIBUIBLE A CAMBIOS EN EL RIESGO CREDITICIO</t>
  </si>
  <si>
    <t xml:space="preserve">      POR MTODO DE PARTICIPACION PATRIMONIAL</t>
  </si>
  <si>
    <t xml:space="preserve">      POR INVERSIONES EN SUBSIDIARIAS, ASOCIADAS, OPERACIONES CONJUNTAS  Y NEGOCIOS CONJUNTOS</t>
  </si>
  <si>
    <t xml:space="preserve">      POR CONVERSIàN DE OPERACIONES O NEGOCIOS EN EL EXTRANJERO</t>
  </si>
  <si>
    <t xml:space="preserve">   EXCEDENTES O PRDIDAS PARTICIPACIONES NO CONTROLADORAS</t>
  </si>
  <si>
    <t xml:space="preserve">   RESULTADOS DE EJERCICIOS ANTERIORES</t>
  </si>
  <si>
    <t>INGRESOS</t>
  </si>
  <si>
    <t xml:space="preserve">   INGRESOS POR VENTA DE BIENES Y SERVICIOS</t>
  </si>
  <si>
    <t xml:space="preserve">      AGRICULTURA, GANADERIA, CAZA Y SILVICULTURA</t>
  </si>
  <si>
    <t xml:space="preserve">         CULTIVO DE CEREALES</t>
  </si>
  <si>
    <t xml:space="preserve">         CULTIVOS DE HORTALIZAS, LEGUMBRES Y PLANTAS ORNAMENTALES</t>
  </si>
  <si>
    <t xml:space="preserve">         CULTIVOS DE FRUTAS, NUECES Y PLANTAS AROMATICAS</t>
  </si>
  <si>
    <t xml:space="preserve">         CULTIVO DE CAFE</t>
  </si>
  <si>
    <t xml:space="preserve">         CULTIVO DE FLORES</t>
  </si>
  <si>
    <t xml:space="preserve">         CULTIVO DE CA¥A DE AZUCAR</t>
  </si>
  <si>
    <t xml:space="preserve">         CULTIVO DE ALGODON Y PLANTAS PARA MATERIAL TEXTIL</t>
  </si>
  <si>
    <t xml:space="preserve">         CULTIVO DE BANANO</t>
  </si>
  <si>
    <t xml:space="preserve">         OTROS CULTIVOS AGRICOLAS</t>
  </si>
  <si>
    <t xml:space="preserve">         CRIA DE OVEJAS, CABRAS, ASNOS, MULAS Y BURDEGANOS</t>
  </si>
  <si>
    <t xml:space="preserve">         CRIA DE GANADO CABALLAR Y VACUNO.</t>
  </si>
  <si>
    <t xml:space="preserve">         PRODUCCION AVICOLA</t>
  </si>
  <si>
    <t xml:space="preserve">         CRIA DE OTROS ANIMALES</t>
  </si>
  <si>
    <t xml:space="preserve">         SERVICIOS AGRICOLAS Y GANADEROS</t>
  </si>
  <si>
    <t xml:space="preserve">         ACTIVIDAD DE CAZA</t>
  </si>
  <si>
    <t xml:space="preserve">         ACTIVIDAD DE SILVICULTURA</t>
  </si>
  <si>
    <t xml:space="preserve">      PESCA</t>
  </si>
  <si>
    <t xml:space="preserve">         ACTIVIDAD DE PESCA</t>
  </si>
  <si>
    <t xml:space="preserve">         EXPLOTACION DE CRIADEROS DE PECES</t>
  </si>
  <si>
    <t xml:space="preserve">         ACTIVIDADES CONEXAS</t>
  </si>
  <si>
    <t xml:space="preserve">      EXPLOTACION DE MINAS Y CANTERAS</t>
  </si>
  <si>
    <t xml:space="preserve">         CARBON</t>
  </si>
  <si>
    <t xml:space="preserve">         PETROLEO CRUDO</t>
  </si>
  <si>
    <t xml:space="preserve">         GAS NATURAL</t>
  </si>
  <si>
    <t xml:space="preserve">         SERVICIOS RELACIONADOS CON EXTRACCION DE PETROLEO Y GAS</t>
  </si>
  <si>
    <t xml:space="preserve">         MINERALES DE HIERRO</t>
  </si>
  <si>
    <t xml:space="preserve">         MINERALES METALIFEROS NO FERROSOS</t>
  </si>
  <si>
    <t xml:space="preserve">         PIEDRA, ARENA Y ARCILLA</t>
  </si>
  <si>
    <t xml:space="preserve">         PIEDRAS PRECIOSAS</t>
  </si>
  <si>
    <t xml:space="preserve">         METALES PRECIOSOS</t>
  </si>
  <si>
    <t xml:space="preserve">         OTRAS MINAS Y CANTERAS</t>
  </si>
  <si>
    <t xml:space="preserve">         PRESTACION DE SERVICIOS SECTOR MINERO</t>
  </si>
  <si>
    <t xml:space="preserve">      INDUSTRIAS MANUFACTURERAS</t>
  </si>
  <si>
    <t xml:space="preserve">         PRODUCCION Y PROCESAMIENTO DE CARNES Y PRODUCTOS CARNICOS</t>
  </si>
  <si>
    <t xml:space="preserve">         PRODUCTOS DE PESCADO</t>
  </si>
  <si>
    <t xml:space="preserve">         PRODUCTOS DE FRUTAS, LEGUMBRES Y HORTALIZAS</t>
  </si>
  <si>
    <t xml:space="preserve">         ELABORACION DE ACEITES Y GRASAS</t>
  </si>
  <si>
    <t xml:space="preserve">         ELABORACION DE PRODUCTOS LACTEOS</t>
  </si>
  <si>
    <t xml:space="preserve">         ELABORACION DE PRODUCTOS DE MOLINERIA</t>
  </si>
  <si>
    <t xml:space="preserve">         ELABORACION DE ALMIDONES Y DERIVADOS</t>
  </si>
  <si>
    <t xml:space="preserve">         ELABORACION DE ALIMENTOS PARA ANIMALES</t>
  </si>
  <si>
    <t xml:space="preserve">         ELABORACION DE PRODUCTOS PARA PANADERIA</t>
  </si>
  <si>
    <t xml:space="preserve">         ELABORACION DE AZUCAR Y MELAZAS</t>
  </si>
  <si>
    <t xml:space="preserve">         ELABORACION DE CACAO, CHOCOLATE Y CONFITERIA</t>
  </si>
  <si>
    <t xml:space="preserve">         ELABORACION DE PASTAS Y PRODUCTOS FARINACEOS</t>
  </si>
  <si>
    <t xml:space="preserve">         ELABORACION DE PRODUCTOS DE CAFE</t>
  </si>
  <si>
    <t xml:space="preserve">         ELABORACION DE OTROS PRODUCTOS ALIMENTICIOS</t>
  </si>
  <si>
    <t xml:space="preserve">         ELABORACION DE BEBIDAS ALCOHOLICAS Y ALCOHOL ETILICO</t>
  </si>
  <si>
    <t xml:space="preserve">         ELABORACION DE VINOS</t>
  </si>
  <si>
    <t xml:space="preserve">         ELABORACION DE BEBIDAS MALTEADAS Y DE MALTA</t>
  </si>
  <si>
    <t xml:space="preserve">         ELABORACION DE BEBIDAS NO ALCOHOLICAS</t>
  </si>
  <si>
    <t xml:space="preserve">         ELABORACION DE PRODUCTOS DE TABACO</t>
  </si>
  <si>
    <t xml:space="preserve">         PREPARACION E HILATURA DE FIBRAS TEXTILES Y TEJEDURIA</t>
  </si>
  <si>
    <t xml:space="preserve">         ACABADO DE PRODUCTOS TEXTILES</t>
  </si>
  <si>
    <t xml:space="preserve">         ELABORACION DE ARTICULOS DE MATERIALES TEXTILES</t>
  </si>
  <si>
    <t xml:space="preserve">         ELABORACION DE TAPICES Y ALFOMBRAS</t>
  </si>
  <si>
    <t xml:space="preserve">         ELABORACION DE CUERDAS, CORDELES, BRAMANTES Y REDES</t>
  </si>
  <si>
    <t xml:space="preserve">         ELABORACION DE OTROS PRODUCTOS TEXTILES</t>
  </si>
  <si>
    <t xml:space="preserve">         ELABORACION DE TEJIDOS</t>
  </si>
  <si>
    <t xml:space="preserve">         ELABORACION DE PRENDAS DE VESTIR</t>
  </si>
  <si>
    <t xml:space="preserve">         PREPARACION, ADOBO Y TE¥IDO DE PIELES</t>
  </si>
  <si>
    <t xml:space="preserve">         CURTIDO, ADOBO O PREPARACION DE CUERO</t>
  </si>
  <si>
    <t xml:space="preserve">         ELABORACION DE MALETAS, BOLSOS Y SIMILARES</t>
  </si>
  <si>
    <t xml:space="preserve">         ELABORACION DE CALZADO</t>
  </si>
  <si>
    <t xml:space="preserve">         PRODUCCION DE MADERA, ARTICULOS DE MADERA Y CORCHO</t>
  </si>
  <si>
    <t xml:space="preserve">         ELABORACION DE PASTA Y PRODUCTOS DE MADERA, PAPEL Y CARTON</t>
  </si>
  <si>
    <t xml:space="preserve">         EDICIONES Y PUBLICACIONES</t>
  </si>
  <si>
    <t xml:space="preserve">         IMPRESION</t>
  </si>
  <si>
    <t xml:space="preserve">         SERVICIOS RELACIONADOS CON LA EDICION Y LA IMPRESION</t>
  </si>
  <si>
    <t xml:space="preserve">         REPRODUCCION DE GRABACIONES</t>
  </si>
  <si>
    <t xml:space="preserve">         ELABORACION DE PRODUCTOS DE HORNO DE COQUE</t>
  </si>
  <si>
    <t xml:space="preserve">         ELABORACION DE PRODUCTOS DE LA REFINACION DE PETROLEO</t>
  </si>
  <si>
    <t xml:space="preserve">         ELABORACION DE SUSTANCIAS QUIMICAS BASICAS</t>
  </si>
  <si>
    <t xml:space="preserve">         ELABORACION DE ABONOS Y COMPUESTOS DE NITROGENO</t>
  </si>
  <si>
    <t xml:space="preserve">         ELABORACION DE PLASTICO Y CAUCHO SINTETICO</t>
  </si>
  <si>
    <t xml:space="preserve">         ELABORACION DE PRODUCTOS QUIMICOS DE USO AGROPECUARIO</t>
  </si>
  <si>
    <t xml:space="preserve">         ELABORACION DE PINTURAS, TINTAS Y MASILLAS</t>
  </si>
  <si>
    <t xml:space="preserve">         ELABORACION DE PRODUCTOS FARMACEUTICOS Y BOTANICOS</t>
  </si>
  <si>
    <t xml:space="preserve">         ELABORACION DE JABONES, DETERGENTES Y PREPARADOS DE TOCADOR</t>
  </si>
  <si>
    <t xml:space="preserve">         ELABORACION DE OTROS PRODUCTOS QUIMICOS</t>
  </si>
  <si>
    <t xml:space="preserve">         ELABORACION DE FIBRAS</t>
  </si>
  <si>
    <t xml:space="preserve">         ELABORACION DE OTROS PRODUCTOS DE CAUCHO</t>
  </si>
  <si>
    <t xml:space="preserve">         ELABORACION DE PRODUCTOS DE PLASTICO</t>
  </si>
  <si>
    <t xml:space="preserve">         ELABORACION DE VIDRIO Y PRODUCTOS DE VIDRIO</t>
  </si>
  <si>
    <t xml:space="preserve">         ELABORACION DE PRODUCTOS DE CERAMICA, LOZA, PIEDRA, ARCILLA Y PORCELANA</t>
  </si>
  <si>
    <t xml:space="preserve">         ELABORACION DE CEMENTO, CAL Y YESO</t>
  </si>
  <si>
    <t xml:space="preserve">         ELABORACION DE ARTICULOS DE HORMIGON, CEMENTO Y YESO</t>
  </si>
  <si>
    <t xml:space="preserve">         CORTE, TALLADO Y ACABADO DE LA PIEDRA</t>
  </si>
  <si>
    <t xml:space="preserve">         ELABORACION DE OTROS PRODUCTOS MINERALES NO METALICOS</t>
  </si>
  <si>
    <t xml:space="preserve">         INDUSTRIAS BASICAS Y FUNDICION DE HIERRO Y ACERO</t>
  </si>
  <si>
    <t xml:space="preserve">         PRODUCTOS PRIMARIOS DE METALES PRECIOSOS Y DE METALES NO FERROSOS</t>
  </si>
  <si>
    <t xml:space="preserve">         FUNDICION DE METALES NO FERROSOS</t>
  </si>
  <si>
    <t xml:space="preserve">         FABRICACION DE PRODUCTOS METALICOS PARA USO ESTRUCTURAL</t>
  </si>
  <si>
    <t xml:space="preserve">         FORJA, PRENSADO, ESTAMPADO, LAMINADO DE METAL Y PULVIMETALURGIA</t>
  </si>
  <si>
    <t xml:space="preserve">         REVESTIMIENTO DE METALES Y OBRAS DE INGENIERIA MECANICA</t>
  </si>
  <si>
    <t xml:space="preserve">         FABRICACION DE ARTICULOS DE FERRETERIA</t>
  </si>
  <si>
    <t xml:space="preserve">         ELABORACION DE OTROS PRODUCTOS DE METAL</t>
  </si>
  <si>
    <t xml:space="preserve">         FABRICACION DE MAQUINARIA Y EQUIPO</t>
  </si>
  <si>
    <t xml:space="preserve">         FABRICACION DE EQUIPOS DE ELEVACION Y MANIPULACION</t>
  </si>
  <si>
    <t xml:space="preserve">         ELABORACION DE APARATOS DE USO DOMESTICO</t>
  </si>
  <si>
    <t xml:space="preserve">         ELABORACION DE EQUIPO DE OFICINA</t>
  </si>
  <si>
    <t xml:space="preserve">         ELABORACION DE PILAS Y BATERIAS PRIMARIAS</t>
  </si>
  <si>
    <t xml:space="preserve">         ELABORACION DE EQUIPO DE ILUMINACION</t>
  </si>
  <si>
    <t xml:space="preserve">         ELABORACION DE OTROS TIPOS DE EQUIPO ELECTRICO</t>
  </si>
  <si>
    <t xml:space="preserve">         FABRICACION DE EQUIPOS DE RADIO, TELEVISION Y COMUNICACIONES</t>
  </si>
  <si>
    <t xml:space="preserve">         FABRICACION DE APARATOS E INSTRUMENTOS MEDICOS</t>
  </si>
  <si>
    <t xml:space="preserve">         FABRICACION DE INSTRUMENTOS DE MEDICION Y CONTROL</t>
  </si>
  <si>
    <t xml:space="preserve">         FABRICACION DE INSTRUMENTOS DE OPTICA Y EQUIPO FOTOGRAFICO</t>
  </si>
  <si>
    <t xml:space="preserve">         FABRICACION DE RELOJES</t>
  </si>
  <si>
    <t xml:space="preserve">         FABRICACION DE EQUIPO DE TRANSPORTE AUTOMOTORES</t>
  </si>
  <si>
    <t xml:space="preserve">         FABRICACION DE CARROCERIAS PARA AUTOMOTORES</t>
  </si>
  <si>
    <t xml:space="preserve">         FABRICACION DE PARTES PIEZAS Y ACCESORIOS PARA AUTOMOTORES</t>
  </si>
  <si>
    <t xml:space="preserve">         FABRICACION Y REPARACION DE BUQUES Y OTRAS EMBARCACIONES</t>
  </si>
  <si>
    <t xml:space="preserve">         FABRICACION DE LOCOMOTORAS Y MATERIAL RODANTE PARA FERROCARRILES</t>
  </si>
  <si>
    <t xml:space="preserve">         FABRICACION DE AERONAVES</t>
  </si>
  <si>
    <t xml:space="preserve">         FABRICACION DE MOTOCICLETAS</t>
  </si>
  <si>
    <t xml:space="preserve">         FABRICACION DE BICICLETAS Y SILLAS DE RUEDAS</t>
  </si>
  <si>
    <t xml:space="preserve">         FABRICACION DE OTROS TIPOS DE TRANSPORTE</t>
  </si>
  <si>
    <t xml:space="preserve">         FABRICACION DE MUEBLES</t>
  </si>
  <si>
    <t xml:space="preserve">         FABRICACION DE JOYAS Y ARTICULOS CONEXOS</t>
  </si>
  <si>
    <t xml:space="preserve">         FABRICACION DE INSTRUMENTOS DE MUSICA</t>
  </si>
  <si>
    <t xml:space="preserve">         FABRICACION DE ARTICULOS Y EQUIPO PARA DEPORTE</t>
  </si>
  <si>
    <t xml:space="preserve">         FABRICACION DE JUEGOS Y JUGUETES</t>
  </si>
  <si>
    <t xml:space="preserve">         RECICLAMIENTO DE DESPERDICIOS</t>
  </si>
  <si>
    <t xml:space="preserve">         PRODUCTOS DE OTRAS INDUSTRIAS MANUFACTURERAS</t>
  </si>
  <si>
    <t xml:space="preserve">      SUMINISTRO DE ELECTRICIDAD, GAS Y AGUA</t>
  </si>
  <si>
    <t xml:space="preserve">         GENERACION, CAPTACION Y DISTRIBUCION DE ENERGIA ELECTRICA</t>
  </si>
  <si>
    <t xml:space="preserve">         FABRICACION DE GAS Y DISTRIBUCION DE COMBUSTIBLES GASEOSOS</t>
  </si>
  <si>
    <t xml:space="preserve">         CAPTACION, DEPURACION Y DISTRIBUCION DE AGUA</t>
  </si>
  <si>
    <t xml:space="preserve">      CONSTRUCCION</t>
  </si>
  <si>
    <t xml:space="preserve">         PREPARACION DE TERRENOS</t>
  </si>
  <si>
    <t xml:space="preserve">         CONSTRUCCION DE EDIFICIOS Y OBRAS DE INGENIERIA CIVIL</t>
  </si>
  <si>
    <t xml:space="preserve">         ACONDICIONAMIENTO DE EDIFICIOS</t>
  </si>
  <si>
    <t xml:space="preserve">         TERMINACION DE EDIFICACIONES</t>
  </si>
  <si>
    <t xml:space="preserve">         ALQUILER DE EQUIPO CON OPERARIOS</t>
  </si>
  <si>
    <t xml:space="preserve">      COMERCIO AL POR MAYOR Y AL POR MENOR</t>
  </si>
  <si>
    <t xml:space="preserve">         VENTA DE VEHICULOS AUTOMOTORES</t>
  </si>
  <si>
    <t xml:space="preserve">         MANTENIMIENTO, REPARACION Y LAVADO DE VEHICULOS AUTOMOTORES</t>
  </si>
  <si>
    <t xml:space="preserve">         VENTA DE PARTES, PIEZAS Y ACCESORIOS DE VEHICULOS AUTOMOTORES</t>
  </si>
  <si>
    <t xml:space="preserve">         VENTA DE COMBUSTIBLES SOLIDOS, LIQUIDOS, GASEOSOS</t>
  </si>
  <si>
    <t xml:space="preserve">         VENTA DE LUBRICANTES, ADITIVOS, LLANTAS Y LUJOS PARA AUTOMOTORES</t>
  </si>
  <si>
    <t xml:space="preserve">         VENTA A CAMBIO DE RETRIBUCION O POR CONTRATA</t>
  </si>
  <si>
    <t xml:space="preserve">         VENTA DE INSUMOS, MATERIAS PRIMAS AGROPECUARIAS Y FLORES</t>
  </si>
  <si>
    <t xml:space="preserve">         VENTA DE OTROS INSUMOS Y MATERIAS PRIMAS NO AGROPECUARIAS</t>
  </si>
  <si>
    <t xml:space="preserve">         VENTA DE ANIMALES VIVOS Y CUEROS</t>
  </si>
  <si>
    <t xml:space="preserve">         VENTA DE PRODUCTOS EN ALMACENES NO ESPECIALIZADOS</t>
  </si>
  <si>
    <t xml:space="preserve">         VENTA DE PRODUCTOS AGROPECUARIOS</t>
  </si>
  <si>
    <t xml:space="preserve">         VENTA DE PRODUCTOS TEXTILES, DE VESTIR, DE CUERO Y CALZADO</t>
  </si>
  <si>
    <t xml:space="preserve">         VENTA DE PAPEL Y CARTON</t>
  </si>
  <si>
    <t xml:space="preserve">         VENTA DE LIBROS, REVISTAS, ELEMENTOS DE PAPELERIA, UTILES Y TEXTOS ESCOLARES</t>
  </si>
  <si>
    <t xml:space="preserve">         VENTA DE JUEGOS, JUGUETES Y ARTÖCULOS DEPORTIVOS</t>
  </si>
  <si>
    <t xml:space="preserve">         VENTA DE INSTRUMENTOS QUIRURGICOS Y ORTOPEDICOS</t>
  </si>
  <si>
    <t xml:space="preserve">         VENTA DE ARTICULOS EN RELOJERIAS Y JOYERIAS</t>
  </si>
  <si>
    <t xml:space="preserve">         VENTA DE ELECTRODOMESTICOS Y MUEBLES</t>
  </si>
  <si>
    <t xml:space="preserve">         VENTA DE PRODUCTOS DE ASEO, FARMACEUTICOS, MEDICINALES, Y ARTICULOS DE TOCADOR</t>
  </si>
  <si>
    <t xml:space="preserve">         VENTA DE CUBIERTOS, VAJILLAS, CRISTALERIA, PORCELANAS, CERAMICAS Y OTROS ARTICULOS DE USO DOMESTICO</t>
  </si>
  <si>
    <t xml:space="preserve">         VENTA DE MATERIALES DE CONSTRUCCION, FONTANERIA Y CALEFACCION</t>
  </si>
  <si>
    <t xml:space="preserve">         VENTA DE PINTURAS, LACAS Y FERRETERIA</t>
  </si>
  <si>
    <t xml:space="preserve">         VENTA DE PRODUCTOS DE VIDRIOS Y MARQUETERIA</t>
  </si>
  <si>
    <t xml:space="preserve">         VENTA DE HERRAMIENTAS Y ARTICULOS DE FERRETERIA</t>
  </si>
  <si>
    <t xml:space="preserve">         VENTA DE QUIMICOS</t>
  </si>
  <si>
    <t xml:space="preserve">         VENTA DE PRODUCTOS INTERMEDIOS, DESPERDICIOS Y DESECHOS</t>
  </si>
  <si>
    <t xml:space="preserve">         VENTA DE MAQUINARIA, EQUIPO DE OFICINA Y PROGRAMAS DE COMPUTADOR</t>
  </si>
  <si>
    <t xml:space="preserve">         VENTA DE ARTICULOS EN CACHARRERIAS Y MISCELANEAS</t>
  </si>
  <si>
    <t xml:space="preserve">         VENTA DE INSTRUMENTOS MUSICALES</t>
  </si>
  <si>
    <t xml:space="preserve">         VENTA DE ARTICULOS EN CASAS DE EMPE¥O Y PRENDERIAS</t>
  </si>
  <si>
    <t xml:space="preserve">         VENTA DE EQUIPO FOTOGRAFICO</t>
  </si>
  <si>
    <t xml:space="preserve">         VENTA DE EQUIPO OPTICO Y DE PRECISION</t>
  </si>
  <si>
    <t xml:space="preserve">         VENTA DE EMPAQUES</t>
  </si>
  <si>
    <t xml:space="preserve">         VENTA DE EQUIPO PROFESIONAL Y CIENTIFICO</t>
  </si>
  <si>
    <t xml:space="preserve">         VENTA DE LOTERIAS, RIFAS, CHANCE, APUESTAS Y SIMILARES</t>
  </si>
  <si>
    <t xml:space="preserve">         REPARACION DE EFECTOS PERSONALES Y ELECTRODOMESTICOS</t>
  </si>
  <si>
    <t xml:space="preserve">         VENTA DE OTROS PRODUCTOS</t>
  </si>
  <si>
    <t xml:space="preserve">      HOTELES Y RESTAURANTES</t>
  </si>
  <si>
    <t xml:space="preserve">         HOTELERIA</t>
  </si>
  <si>
    <t xml:space="preserve">         CAMPAMENTO Y OTROS TIPOS DE HOSPEDAJE</t>
  </si>
  <si>
    <t xml:space="preserve">         RESTAURANTES</t>
  </si>
  <si>
    <t xml:space="preserve">         BARES Y CANTINAS</t>
  </si>
  <si>
    <t xml:space="preserve">      TRANSPORTE, ALMACENAMIENTO Y COMUNICACIONES</t>
  </si>
  <si>
    <t xml:space="preserve">         SERVICIO DE TRANSPORTE POR CARRETERA</t>
  </si>
  <si>
    <t xml:space="preserve">         SERVICIO DE TRANSPORTE POR VIA FERREA</t>
  </si>
  <si>
    <t xml:space="preserve">         SERVICIO DE TRANSPORTE POR VIA ACUATICA</t>
  </si>
  <si>
    <t xml:space="preserve">         SERVICIO DE TRANSPORTE POR VIA AEREA</t>
  </si>
  <si>
    <t xml:space="preserve">         SERVICIO DE TRANSPORTE POR TUBERIAS</t>
  </si>
  <si>
    <t xml:space="preserve">         MANIPULACION DE CARGA</t>
  </si>
  <si>
    <t xml:space="preserve">         ALMACENAMIENTO Y DEPOSITO</t>
  </si>
  <si>
    <t xml:space="preserve">         SERVICIOS COMPLEMENTARIOS PARA EL TRANSPORTE</t>
  </si>
  <si>
    <t xml:space="preserve">         AGENCIAS DE VIAJE</t>
  </si>
  <si>
    <t xml:space="preserve">         OTRAS AGENCIAS DE TRANSPORTE</t>
  </si>
  <si>
    <t xml:space="preserve">         SERVICIO POSTAL Y DE CORREO</t>
  </si>
  <si>
    <t xml:space="preserve">         SERVICIO TELEFONICO</t>
  </si>
  <si>
    <t xml:space="preserve">         SERVICIO DE TRANSMISION DE DATOS</t>
  </si>
  <si>
    <t xml:space="preserve">         SERVICIO DE RADIO Y TELEVISION POR CABLE</t>
  </si>
  <si>
    <t xml:space="preserve">         TRANSMISION DE SONIDO E IMAGENES POR CONTRATO</t>
  </si>
  <si>
    <t xml:space="preserve">      INTERESES POR DEUDORES POR VENTA DE BIENES Y SERVICIOS</t>
  </si>
  <si>
    <t xml:space="preserve">         INTERESES POR DEUDORES POR VENTA DE BIENES</t>
  </si>
  <si>
    <t xml:space="preserve">         INTERESES POR DEUDORES POR VENTA DE SERVICIOS</t>
  </si>
  <si>
    <t xml:space="preserve">      INGRESOS CARTERA DE CRDITOS</t>
  </si>
  <si>
    <t xml:space="preserve">         INTERESES DE CRDITOS COMERCIALES</t>
  </si>
  <si>
    <t xml:space="preserve">         INTERESES DE CRDITOS CONSUMO</t>
  </si>
  <si>
    <t xml:space="preserve">         INTERESES DE CRDITOS VIVIENDA</t>
  </si>
  <si>
    <t xml:space="preserve">         INTERESES DE MICROCREDITO  INMOBILIARIO</t>
  </si>
  <si>
    <t xml:space="preserve">         INTERESES DE MICROCREDITO  EMPRESARIAL</t>
  </si>
  <si>
    <t xml:space="preserve">         INTERESES DE CRDITOS A EMPLEADOS</t>
  </si>
  <si>
    <t xml:space="preserve">         INTERESES MORATORIOS CARTERA COMERCIAL</t>
  </si>
  <si>
    <t xml:space="preserve">         INTERESES MORATORIOS CARTERA CONSUMO</t>
  </si>
  <si>
    <t xml:space="preserve">         INTERESES MORATORIOS CARTERA VIVIENDA</t>
  </si>
  <si>
    <t xml:space="preserve">         INTERESES MORATORIOS CARTERA MICROCREDITO INMOBILIARIO</t>
  </si>
  <si>
    <t xml:space="preserve">         INTERESES MORATORIOS CARTERA MICROCREDITO EMPRESARIAL</t>
  </si>
  <si>
    <t xml:space="preserve">         INTERESES MORATORIOS CRDITOS EMPLEADOS</t>
  </si>
  <si>
    <t xml:space="preserve">      INGRESOS DE ACTIVIDADES INMOBILIARIAS, EMPRESARIALES Y DE ALQUILER</t>
  </si>
  <si>
    <t xml:space="preserve">      INGRESOS DE ENSE¥ANZA</t>
  </si>
  <si>
    <t xml:space="preserve">      INGRESOS DE SERVICIOS SOCIALES Y DE SALUD</t>
  </si>
  <si>
    <t xml:space="preserve">      INGRESOS DE OTRAS ACTIVIDADES DE SERVICIOS COMUNITARIOS, SOCIALES Y PERSONALES</t>
  </si>
  <si>
    <t xml:space="preserve">      DEVOLUCIONES, REBAJAS Y DESCUENTOS EN VENTAS (DB)</t>
  </si>
  <si>
    <t xml:space="preserve">   OTROS INGRESOS</t>
  </si>
  <si>
    <t xml:space="preserve">      INGRESOS POR UTILIDAD EN VENTA DE INVERSIONES Y OTROS ACTIVOS</t>
  </si>
  <si>
    <t xml:space="preserve">         INVERSIONES FONDO DE LIQUIDEZ</t>
  </si>
  <si>
    <t xml:space="preserve">         INVERSIONES NEGOCIABLES EN TÖTULOS DE DEUDA</t>
  </si>
  <si>
    <t xml:space="preserve">         INVERSIONES NEGOCIABLES EN TÖTULOS PARTICIPATIVOS</t>
  </si>
  <si>
    <t xml:space="preserve">         INVERIONES PARA MANTENER HASTA EL VENCIMIENTO</t>
  </si>
  <si>
    <t xml:space="preserve">         INVERSIONES DISPONIBLES PARA LA VENTA EN TITULOS DE DEUDA</t>
  </si>
  <si>
    <t xml:space="preserve">         INVERSIONES DISPONIBLES PARA LA VENTA EN TÖTULOS PARTICIPATIVOS</t>
  </si>
  <si>
    <t xml:space="preserve">         INVERSIONES EN ENTIDADES SUBSIDIARIAS</t>
  </si>
  <si>
    <t xml:space="preserve">         INVERSIONES EN ENTIDADES ASOCIADAS</t>
  </si>
  <si>
    <t xml:space="preserve">         INVERSIONES EN OPERACIONES CONJUNTAS</t>
  </si>
  <si>
    <t xml:space="preserve">         INVERSIONES EN NEGOCIOS CONJUNTOS</t>
  </si>
  <si>
    <t xml:space="preserve">         INVERSIONES CONTABILIZADAS A COSTO AMORTIZADO</t>
  </si>
  <si>
    <t xml:space="preserve">         INVERSIONES CONTABILIZADAS A VALOR RAZONABLE</t>
  </si>
  <si>
    <t xml:space="preserve">         CUENTAS POR COBRAR</t>
  </si>
  <si>
    <t xml:space="preserve">         PROPIEDAD, PLANTA Y EQUIPO</t>
  </si>
  <si>
    <t xml:space="preserve">         ACTIVOS INTANGIBLES</t>
  </si>
  <si>
    <t xml:space="preserve">         ACTIVOS BIOLàGICOS</t>
  </si>
  <si>
    <t xml:space="preserve">      INGRESOS POR VALORACION INVERSIONES</t>
  </si>
  <si>
    <t xml:space="preserve">         INSTRUMENTOS EQUIVALENTE A EFECTIVO</t>
  </si>
  <si>
    <t xml:space="preserve">         EFECTIVO RESTRINGIDO</t>
  </si>
  <si>
    <t xml:space="preserve">         EN INVERSIONES NEGOCIABLES EN TITULOS DE DEUDA</t>
  </si>
  <si>
    <t xml:space="preserve">         EN INVERSIONES NEGOCIABLES EN TÖTULOS PARTICIPATIVOS</t>
  </si>
  <si>
    <t xml:space="preserve">         EN INVERSIONES PARA MANTENER HASTA EL VENCIMIENTO</t>
  </si>
  <si>
    <t xml:space="preserve">         EN INVERSIONES DISPONIBLES PARA LA VENTA EN TITULOS DE DEUDA</t>
  </si>
  <si>
    <t xml:space="preserve">         INVERSIONES CONTABILIZADAS POR MÉTODO DE PARTICIPACION PATRIMONIAL</t>
  </si>
  <si>
    <t xml:space="preserve">      OTROS INGRESOS</t>
  </si>
  <si>
    <t xml:space="preserve">         INTERESES DE BANCOS Y OTRAS ENTIDADES CON ACTIVIDAD FINANCIERA</t>
  </si>
  <si>
    <t xml:space="preserve">         DIVIDENDOS, PARTICIPACIONES Y RETORNOS</t>
  </si>
  <si>
    <t xml:space="preserve">         COMISIONES Y/O HONORARIOS</t>
  </si>
  <si>
    <t xml:space="preserve">      RECUPERACIONES DETERIORO</t>
  </si>
  <si>
    <t xml:space="preserve">         DE INVERSIONES DISPONIBLES PARA LA VENTA EN TITULOS DE DEUDA</t>
  </si>
  <si>
    <t xml:space="preserve">         DE INVERSIONES DISPONIBLES PARA LA VENTA EN TÖTULOS PARTICIPATIVOS</t>
  </si>
  <si>
    <t xml:space="preserve">         DE INVERSIONES EN ENTIDADES SUBSIDIARIAS</t>
  </si>
  <si>
    <t xml:space="preserve">         DE INVERSIONES EN ENTIDADES ASOCIADAS</t>
  </si>
  <si>
    <t xml:space="preserve">         EN OPERACIONES CONJUNTAS</t>
  </si>
  <si>
    <t xml:space="preserve">         EN NEGOCIOS CONJUNTOS</t>
  </si>
  <si>
    <t xml:space="preserve">         DE BIENES NO TRANSFORMADOS POR LA ENTIDAD</t>
  </si>
  <si>
    <t xml:space="preserve">         DE BIENES TRANSFORMADOS POR LA ENTIDAD</t>
  </si>
  <si>
    <t xml:space="preserve">         DE CREDITOS DE VIVIENDA</t>
  </si>
  <si>
    <t xml:space="preserve">         DE INTERESES CREDITOS DE VIVIENDA</t>
  </si>
  <si>
    <t xml:space="preserve">         DE PAGO POR CUENTA DE ASOCIADOS - CREDITOS DE VIVIENDA</t>
  </si>
  <si>
    <t xml:space="preserve">         DE CRDITOS DE CONSUMO</t>
  </si>
  <si>
    <t xml:space="preserve">         DE INTERESES CREDITOS DE CONSUMO</t>
  </si>
  <si>
    <t xml:space="preserve">         DE PAGO POR CUENTA DE ASOCIADOS - CREDITOS DE CONSUMO</t>
  </si>
  <si>
    <t xml:space="preserve">         DE MICROCREDITO INMOBILIARIO</t>
  </si>
  <si>
    <t xml:space="preserve">         DE INTERESES MICROCREDITO INMOBILIARIO</t>
  </si>
  <si>
    <t xml:space="preserve">         DE PAGOS POR CUENTA DE  ASOCIADOS - MICROCREDITO INMOBILIARIO</t>
  </si>
  <si>
    <t xml:space="preserve">         DE MICROCREDITO EMPRESARIAL</t>
  </si>
  <si>
    <t xml:space="preserve">         DE INTERESES MICROCREDITO EMPRESARIAL</t>
  </si>
  <si>
    <t xml:space="preserve">         DE PAGOS POR CUENTA DE  ASOCIADOS - MICROCREDITO EMPRESARIAL</t>
  </si>
  <si>
    <t xml:space="preserve">         DE CRDITOS COMERCIALES</t>
  </si>
  <si>
    <t xml:space="preserve">         DE INTERESES CRDITOS COMERCIALES</t>
  </si>
  <si>
    <t xml:space="preserve">         DE PAGOS POR CUENTA DE  ASOCIADOS - CRDITOS COMERCIALES</t>
  </si>
  <si>
    <t xml:space="preserve">         DE DETERIORO GENERAL</t>
  </si>
  <si>
    <t xml:space="preserve">         DE CRDITOS A EMPLEADOS</t>
  </si>
  <si>
    <t xml:space="preserve">         DE INTERESES CRDITOS A EMPLEADOS</t>
  </si>
  <si>
    <t xml:space="preserve">         DE CONVENIOS POR COBRAR</t>
  </si>
  <si>
    <t xml:space="preserve">         DE ACTIVOS BIOLOGICOS AL COSTO</t>
  </si>
  <si>
    <t xml:space="preserve">         DE DEUDORES POR VENTA DE BIENES</t>
  </si>
  <si>
    <t xml:space="preserve">         DE INTERESES DEUDORES POR VENTA DE BIENES</t>
  </si>
  <si>
    <t xml:space="preserve">         DE DEUDORES POR PRESTACIàN DE SERVICIOS</t>
  </si>
  <si>
    <t xml:space="preserve">         DE INTERESES DEUDORES POR PRESTACIàN DE SERVICIOS</t>
  </si>
  <si>
    <t xml:space="preserve">         DE DIVIDENDOS, PARTICIPACIONES Y RETORNOS</t>
  </si>
  <si>
    <t xml:space="preserve">         DE ANTICIPOS</t>
  </si>
  <si>
    <t xml:space="preserve">         DE ARRENDAMIENTOS</t>
  </si>
  <si>
    <t xml:space="preserve">         DE ANTICIPOS DE IMPUESTOS</t>
  </si>
  <si>
    <t xml:space="preserve">         DE PROMESAS DE COMPRA Y VENTA</t>
  </si>
  <si>
    <t xml:space="preserve">         DE DEUDORES PATRONALES Y EMPRESAS</t>
  </si>
  <si>
    <t xml:space="preserve">         DE RESPONSABILIDADES PENDIENTES</t>
  </si>
  <si>
    <t xml:space="preserve">         DE OTRAS CUENTAS POR COBRAR</t>
  </si>
  <si>
    <t xml:space="preserve">         DE PROPIEDAD, PLANTA Y EQUIPO</t>
  </si>
  <si>
    <t xml:space="preserve">         DE PROPIEDADES DE INVERSION AL COSTO</t>
  </si>
  <si>
    <t xml:space="preserve">         DE ACTIVOS NO CORRIENTES MANTENIDOS PARA LA VENTA</t>
  </si>
  <si>
    <t xml:space="preserve">         DE ACTIVOS INTANGIBLES DISTINTOS DE LA PLUSVALIA</t>
  </si>
  <si>
    <t xml:space="preserve">         DE BIENES DE ARTE Y CULTURA</t>
  </si>
  <si>
    <t xml:space="preserve">         RECUPERACIàN DE BIENES DADOS DE BAJA</t>
  </si>
  <si>
    <t xml:space="preserve">      ADMINISTRATIVOS Y SOCIALES</t>
  </si>
  <si>
    <t xml:space="preserve">         CUOTAS DE ADMISIàN Y/O AFILIACION</t>
  </si>
  <si>
    <t xml:space="preserve">         CUOTAS DE ADMINISTRACIàN Y SOSTENIMIENTO</t>
  </si>
  <si>
    <t xml:space="preserve">      VALORACION DEL ACTIVO BIOLOGICO</t>
  </si>
  <si>
    <t xml:space="preserve">         OTROS ACTIVOS BIOLàGICOS</t>
  </si>
  <si>
    <t xml:space="preserve">      VALORACION DE PROPIEDADES DE INVERSIàN (A VALOR RAZONABLE)</t>
  </si>
  <si>
    <t xml:space="preserve">         EDIFICIOS</t>
  </si>
  <si>
    <t xml:space="preserve">         DERECHOS SOBRE BIENES ADQUIRIDOS EN ARRENDAMIENTO</t>
  </si>
  <si>
    <t xml:space="preserve">      SERVICIOS DIFERENTES AL OBJETO SOCIAL</t>
  </si>
  <si>
    <t xml:space="preserve">         DE BASCULA</t>
  </si>
  <si>
    <t xml:space="preserve">         DE TRANSPORTE</t>
  </si>
  <si>
    <t xml:space="preserve">         DE PRENSA</t>
  </si>
  <si>
    <t xml:space="preserve">         ADMINISTRATIVOS</t>
  </si>
  <si>
    <t xml:space="preserve">         TECNICOS</t>
  </si>
  <si>
    <t xml:space="preserve">         DE COMPUTACION</t>
  </si>
  <si>
    <t xml:space="preserve">         DE TELEFAX</t>
  </si>
  <si>
    <t xml:space="preserve">         TALLER DE VEHICULOS</t>
  </si>
  <si>
    <t xml:space="preserve">         DE RECEPCION DE AERONAVES</t>
  </si>
  <si>
    <t xml:space="preserve">         DE TRANSPORTE PROGRAMA GAS NATURAL</t>
  </si>
  <si>
    <t xml:space="preserve">         POR CONTRATOS</t>
  </si>
  <si>
    <t xml:space="preserve">         DE TRILLLA</t>
  </si>
  <si>
    <t xml:space="preserve">         DE MANTENIMIENTO</t>
  </si>
  <si>
    <t xml:space="preserve">         AL PERSONAL</t>
  </si>
  <si>
    <t xml:space="preserve">         DE CASINO</t>
  </si>
  <si>
    <t xml:space="preserve">         FLETES</t>
  </si>
  <si>
    <t xml:space="preserve">         ENTRE COMPA¥IAS</t>
  </si>
  <si>
    <t xml:space="preserve">      INDEMNIZACIONES</t>
  </si>
  <si>
    <t xml:space="preserve">         POR SINIESTRO</t>
  </si>
  <si>
    <t xml:space="preserve">         POR SUMINISTROS</t>
  </si>
  <si>
    <t xml:space="preserve">         POR PERDIDA DE MERCANCIA</t>
  </si>
  <si>
    <t xml:space="preserve">         POR INCUMPLIMIENTO DE CONTRATOS</t>
  </si>
  <si>
    <t xml:space="preserve">         DE TERCEROS</t>
  </si>
  <si>
    <t xml:space="preserve">         POR INCAPACIDADES</t>
  </si>
  <si>
    <t xml:space="preserve">      INGRESOS POR SUBVENCIONES DEL GOBIERNO</t>
  </si>
  <si>
    <t xml:space="preserve">      INGRESOS POR DIFERENCIA EN CAMBIO</t>
  </si>
  <si>
    <t xml:space="preserve">      INGRESOS POR DONACIONES</t>
  </si>
  <si>
    <t>GASTOS</t>
  </si>
  <si>
    <t xml:space="preserve">   GASTOS DE ADMINISTRACION</t>
  </si>
  <si>
    <t xml:space="preserve">      BENEFICIO A EMPLEADOS</t>
  </si>
  <si>
    <t xml:space="preserve">         SALARIO INTEGRAL</t>
  </si>
  <si>
    <t xml:space="preserve">         DE REPRESENTACION</t>
  </si>
  <si>
    <t xml:space="preserve">         SUELDOS</t>
  </si>
  <si>
    <t xml:space="preserve">         JORNALES</t>
  </si>
  <si>
    <t xml:space="preserve">         HORAS EXTRAS</t>
  </si>
  <si>
    <t xml:space="preserve">         VIATICOS</t>
  </si>
  <si>
    <t xml:space="preserve">         INCAPACIDADES</t>
  </si>
  <si>
    <t xml:space="preserve">         AUXILIO DE TRANSPORTE</t>
  </si>
  <si>
    <t xml:space="preserve">         CESANTIAS</t>
  </si>
  <si>
    <t xml:space="preserve">         INTERESES SOBRE CESANTIAS</t>
  </si>
  <si>
    <t xml:space="preserve">         PRIMA LEGAL</t>
  </si>
  <si>
    <t xml:space="preserve">         PRIMA EXTRALEGAL</t>
  </si>
  <si>
    <t xml:space="preserve">         PRIMA DE VACACIONES</t>
  </si>
  <si>
    <t xml:space="preserve">         PRIMA DE ANTIGUEDAD</t>
  </si>
  <si>
    <t xml:space="preserve">         VACACIONES</t>
  </si>
  <si>
    <t xml:space="preserve">         PENSIONES DE JUBILACION</t>
  </si>
  <si>
    <t xml:space="preserve">         OTRAS PRESTACIONES SOCIALES</t>
  </si>
  <si>
    <t xml:space="preserve">         BONIFICACIONES</t>
  </si>
  <si>
    <t xml:space="preserve">         INDEMNIZACIONES LABORALES</t>
  </si>
  <si>
    <t xml:space="preserve">         DOTACION Y SUMINISTRO A TRABAJADORES</t>
  </si>
  <si>
    <t xml:space="preserve">         AUXILIOS AL PERSONAL</t>
  </si>
  <si>
    <t xml:space="preserve">         APORTES SALUD</t>
  </si>
  <si>
    <t xml:space="preserve">         APORTES PENSION</t>
  </si>
  <si>
    <t xml:space="preserve">         APORTES A.R.L</t>
  </si>
  <si>
    <t xml:space="preserve">         APORTES CAJAS DE COMPENSACION FAMILIAR</t>
  </si>
  <si>
    <t xml:space="preserve">         APORTES I.C.B.F.</t>
  </si>
  <si>
    <t xml:space="preserve">         APORTES SENA</t>
  </si>
  <si>
    <t xml:space="preserve">         APORTES SINDICALES</t>
  </si>
  <si>
    <t xml:space="preserve">         CAPACITACION AL PERSONAL</t>
  </si>
  <si>
    <t xml:space="preserve">         GASTOS DEPORTIVOS Y DE RECREACION</t>
  </si>
  <si>
    <t xml:space="preserve">         GASTOS MEDICOS Y MEDICAMENTOS</t>
  </si>
  <si>
    <t xml:space="preserve">         SUBSIDIO DE ALIMENTACION</t>
  </si>
  <si>
    <t xml:space="preserve">         OTROS  BENEFICIOS A EMPLEADOS</t>
  </si>
  <si>
    <t xml:space="preserve">      GASTOS POR OBLIGACIONES DE ORGANIZACIONES SOLIDARIAS DE TRABAJO ASOCIADO</t>
  </si>
  <si>
    <t xml:space="preserve">         COMPENSACION ORDINARIA</t>
  </si>
  <si>
    <t xml:space="preserve">         COMPENSACION VARIABLE</t>
  </si>
  <si>
    <t xml:space="preserve">         COMPENSACION ANUAL DIFERIDA</t>
  </si>
  <si>
    <t xml:space="preserve">         COMPENSACION SEMESTRAL</t>
  </si>
  <si>
    <t xml:space="preserve">         COMPENSACION EXTRAORDINARIA</t>
  </si>
  <si>
    <t xml:space="preserve">      GASTOS  GENERALES</t>
  </si>
  <si>
    <t xml:space="preserve">         ADMINISTRACION DE BIENES</t>
  </si>
  <si>
    <t xml:space="preserve">         CUOTAS DE ADMINISTRACION</t>
  </si>
  <si>
    <t xml:space="preserve">         REPARACIONES LOCATIVAS</t>
  </si>
  <si>
    <t xml:space="preserve">         ASEO Y ELEMENTOS</t>
  </si>
  <si>
    <t xml:space="preserve">         CAFETERIA</t>
  </si>
  <si>
    <t xml:space="preserve">         SERVICIOS PUBLICOS</t>
  </si>
  <si>
    <t xml:space="preserve">         CORREO</t>
  </si>
  <si>
    <t xml:space="preserve">         TRANSPORTE,  FLETES Y ACARREOS</t>
  </si>
  <si>
    <t xml:space="preserve">         PAPELERIA Y UTILES DE OFICINA</t>
  </si>
  <si>
    <t xml:space="preserve">         FOTOCOPIAS</t>
  </si>
  <si>
    <t xml:space="preserve">         SUMINISTROS</t>
  </si>
  <si>
    <t xml:space="preserve">         PUBLICIDAD Y PROPAGANDA</t>
  </si>
  <si>
    <t xml:space="preserve">         CONTRIBUCIONES Y AFILIACIONES</t>
  </si>
  <si>
    <t xml:space="preserve">         GASTOS DE ASAMBLEA</t>
  </si>
  <si>
    <t xml:space="preserve">         GASTOS DE DIRECTIVOS</t>
  </si>
  <si>
    <t xml:space="preserve">         GASTOS DE COMITES</t>
  </si>
  <si>
    <t xml:space="preserve">         REUNIONES Y CONFERENCIAS</t>
  </si>
  <si>
    <t xml:space="preserve">         INFORMACION COMERCIAL</t>
  </si>
  <si>
    <t xml:space="preserve">         GASTOS DE  REPRESENTACION</t>
  </si>
  <si>
    <t xml:space="preserve">         GASTOS DE VIAJES</t>
  </si>
  <si>
    <t xml:space="preserve">         SERVICIOS TEMPORALES</t>
  </si>
  <si>
    <t xml:space="preserve">         VIGILANCIA PRIVADA</t>
  </si>
  <si>
    <t xml:space="preserve">         SISTEMATIZACION</t>
  </si>
  <si>
    <t xml:space="preserve">         SUSCRIPCIONES Y PUBLICACIONES</t>
  </si>
  <si>
    <t xml:space="preserve">         ADECUACION E INSTALACION</t>
  </si>
  <si>
    <t xml:space="preserve">         ASISTENCIA TECNICA</t>
  </si>
  <si>
    <t xml:space="preserve">         PROCESAMIENTO ELECTRONICO DE DATOS</t>
  </si>
  <si>
    <t xml:space="preserve">      DETERIORO</t>
  </si>
  <si>
    <t xml:space="preserve">         INVERSIONES NEGOCIABLES EN TITULOS DE DEUDA</t>
  </si>
  <si>
    <t xml:space="preserve">         INVERSIONES NEGOCIABLES EN TITULOS PARTICIPATIVOS</t>
  </si>
  <si>
    <t xml:space="preserve">         INVERSIONES PARA MANTENER HASTA EL VENCIMIENTO</t>
  </si>
  <si>
    <t xml:space="preserve">         INVERSIONES DISPONIBLES PARA LA VENTA EN TITULOS PARTICIPATIVOS</t>
  </si>
  <si>
    <t xml:space="preserve">         OTRAS INVERSIONES EN INSTRUMENTOS DE PATRIMONIO</t>
  </si>
  <si>
    <t xml:space="preserve">         INVENTARIO BIENES NO TRANSFORMADOS POR LA ENTIDAD</t>
  </si>
  <si>
    <t xml:space="preserve">         INVENTARIOS BIENES TRANSFORMADOS POR LA ENTIDAD</t>
  </si>
  <si>
    <t xml:space="preserve">         CREDITOS DE VIVIENDA</t>
  </si>
  <si>
    <t xml:space="preserve">         INTERESES CREDITOS DE VIVIENDA</t>
  </si>
  <si>
    <t xml:space="preserve">         PAGO POR CUENTA DE ASOCIADOS - CREDITOS DE VIVIENDA</t>
  </si>
  <si>
    <t xml:space="preserve">         CREDITOS DE CONSUMO</t>
  </si>
  <si>
    <t xml:space="preserve">         INTERESES CREDITOS DE CONSUMO</t>
  </si>
  <si>
    <t xml:space="preserve">         PAGO POR CUENTA DE ASOCIADOS - CREDITOS DE CONSUMO</t>
  </si>
  <si>
    <t xml:space="preserve">         MICROCREDITO INMOBILIARIO</t>
  </si>
  <si>
    <t xml:space="preserve">         INTERESES MICROCREDITO INMOBILIARIO</t>
  </si>
  <si>
    <t xml:space="preserve">         PAGOS POR CUENTA DE  ASOCIADOS - MICROCREDITO INMOBILIARIO</t>
  </si>
  <si>
    <t xml:space="preserve">         MICROCREDITO EMPRESARIAL</t>
  </si>
  <si>
    <t xml:space="preserve">         INTERESES MICROCREDITO EMPRESARIAL</t>
  </si>
  <si>
    <t xml:space="preserve">         PAGOS POR CUENTA DE  ASOCIADOS - MICROCREDITO EMPRESARIAL</t>
  </si>
  <si>
    <t xml:space="preserve">         CREDITOS COMERCIALES</t>
  </si>
  <si>
    <t xml:space="preserve">         INTERESES CREDITOS COMERCIALES</t>
  </si>
  <si>
    <t xml:space="preserve">         PAGOS POR CUENTA DE  ASOCIADOS - CREDITOS COMERCIALES</t>
  </si>
  <si>
    <t xml:space="preserve">         DETERIORO GENERAL DE CARTERA DE CREDITOS</t>
  </si>
  <si>
    <t xml:space="preserve">         CREDITOS A EMPLEADOS</t>
  </si>
  <si>
    <t xml:space="preserve">         INTERESES CREDITOS A EMPLEADOS</t>
  </si>
  <si>
    <t xml:space="preserve">         CONVENIOS POR COBRAR</t>
  </si>
  <si>
    <t xml:space="preserve">         ACTIVOS BIOLOGICOS AL COSTO</t>
  </si>
  <si>
    <t xml:space="preserve">         DEUDORES POR VENTA DE BIENES</t>
  </si>
  <si>
    <t xml:space="preserve">         INTERESES DEUDORES POR VENTA DE BIENES</t>
  </si>
  <si>
    <t xml:space="preserve">         DEUDORES POR PRESTACION DE SERVICIOS</t>
  </si>
  <si>
    <t xml:space="preserve">         INTERESES DEUDORES POR PRESTACION DE SERVICIOS</t>
  </si>
  <si>
    <t xml:space="preserve">         ANTICIPOS</t>
  </si>
  <si>
    <t xml:space="preserve">         ANTICIPOS DE IMPUESTOS</t>
  </si>
  <si>
    <t xml:space="preserve">         PROMESAS DE COMPRA Y VENTA</t>
  </si>
  <si>
    <t xml:space="preserve">         DEUDORES PATRONALES Y EMPRESAS</t>
  </si>
  <si>
    <t xml:space="preserve">         RESPONSABILIDADES PENDIENTES</t>
  </si>
  <si>
    <t xml:space="preserve">         OTRAS CUENTAS POR COBRAR</t>
  </si>
  <si>
    <t xml:space="preserve">         PROPIEDADES DE INVERSION AL COSTO</t>
  </si>
  <si>
    <t xml:space="preserve">         ACTIVOS NO CORRIENTES MANTENIDOS PARA LA VENTA</t>
  </si>
  <si>
    <t xml:space="preserve">         ACTIVOS INTANGIBLES ADQUIRIDOS</t>
  </si>
  <si>
    <t xml:space="preserve">         INVERSIONES CONTABILIZADAS A VALOR RAZONABLE CON CAMBIOS EN EL RESULTADO</t>
  </si>
  <si>
    <t xml:space="preserve">         INVERSIONES CONTABILIZADAS A VALOR RAZONABLE CON CAMBIOS EN EL ORI</t>
  </si>
  <si>
    <t xml:space="preserve">         INVENTARIOS DE PRESTADORES DE SERVICIOS</t>
  </si>
  <si>
    <t xml:space="preserve">         PAGOS POR CUENTA DE  CREDITOS A EMPLEADOS</t>
  </si>
  <si>
    <t xml:space="preserve">         PROPIEDADES DE INVERSION MEDIDAS A VALOR RAZONABLE</t>
  </si>
  <si>
    <t xml:space="preserve">      AMORTIZACION Y AGOTAMIENTO</t>
  </si>
  <si>
    <t xml:space="preserve">         OTROS DERECHOS</t>
  </si>
  <si>
    <t xml:space="preserve">      DEPRECIACION PROPIEDAD, PLANTA Y EQUIPO</t>
  </si>
  <si>
    <t xml:space="preserve">         EQUIPO MEDICO Y CIENTIFICO</t>
  </si>
  <si>
    <t xml:space="preserve">         EQUIPOS DE COMEDOR, COCINA, DESPENSA Y HOTELERIA</t>
  </si>
  <si>
    <t xml:space="preserve">         REDES, LINEAS Y CABLES</t>
  </si>
  <si>
    <t xml:space="preserve">         PLANTAS, DUCTOS Y TUNELES</t>
  </si>
  <si>
    <t xml:space="preserve">         EQUIPO DE TRANSPORTE, TRACCION Y ELEVACION</t>
  </si>
  <si>
    <t xml:space="preserve">         REPUESTOS MOLDES Y TROQUELES</t>
  </si>
  <si>
    <t xml:space="preserve">         PROPIEDADES EN OPERACIONES CONJUNTAS</t>
  </si>
  <si>
    <t xml:space="preserve">         CONSTRUCCIONES O MONTAJES EN CURSO</t>
  </si>
  <si>
    <t xml:space="preserve">         PROPIEDADES EN TRANSITO</t>
  </si>
  <si>
    <t xml:space="preserve">         BIENES EN COMODATO</t>
  </si>
  <si>
    <t xml:space="preserve">      DEPRECIACION ACTIVOS BIOLOGICOS</t>
  </si>
  <si>
    <t xml:space="preserve">      DEPRECIACION PROPIEDADES DE INVERSION MEDIDAS AL COSTO</t>
  </si>
  <si>
    <t xml:space="preserve">   OTROS GASTOS</t>
  </si>
  <si>
    <t xml:space="preserve">      GASTOS POR VENTA DE INVERSIONES Y OTROS ACTIVOS</t>
  </si>
  <si>
    <t xml:space="preserve">         INVERSIONES NEGOCIABLES  EN TITULOS DE PATICIPACION</t>
  </si>
  <si>
    <t xml:space="preserve">         INVERSIONES DISPONIBLES PARA LA VENTA EN TITULOS DE  PARTICIPACION</t>
  </si>
  <si>
    <t xml:space="preserve">         ACTIVOS BIOLOGICOS</t>
  </si>
  <si>
    <t xml:space="preserve">      GASTOS FINANCIEROS</t>
  </si>
  <si>
    <t xml:space="preserve">         GASTOS BANCARIOS</t>
  </si>
  <si>
    <t xml:space="preserve">         REAJUSTE DE LA UNIDAD DE VALOR REAL UVR</t>
  </si>
  <si>
    <t xml:space="preserve">         GRAVAMENES CERTIFICACIONES Y CONSTANCIAS</t>
  </si>
  <si>
    <t xml:space="preserve">         DESCUENTOS COMERCIALES CONDICIONADOS</t>
  </si>
  <si>
    <t xml:space="preserve">         POR VALORACION DE INVERSIONES FONDO DE LIQUIDEZ</t>
  </si>
  <si>
    <t xml:space="preserve">         POR VALORACION DE INVERSIONES NEGOCIABLES EN TITULOS DE DEUDA</t>
  </si>
  <si>
    <t xml:space="preserve">         POR VALORACION EN INVERSIONES NEGOCIABLES EN TITULOS PARTICIPATIVOS</t>
  </si>
  <si>
    <t xml:space="preserve">         POR VALORACION DE INVERIONES PARA MANTENER HASTA EL VENCIMIENTO</t>
  </si>
  <si>
    <t xml:space="preserve">         POR VALORACION DE INVERSIONES DISPONIBLES PARA LA VENTA EN TITULOS DE DEUDA</t>
  </si>
  <si>
    <t xml:space="preserve">         POR VALORACION DE INVERSIONES EN ENTIDADES ASOCIADAS</t>
  </si>
  <si>
    <t xml:space="preserve">         POR VALORACION DE INVERSIONES EN OPERACIONES CONJUNTAS</t>
  </si>
  <si>
    <t xml:space="preserve">         POR VALORACION DE INVERSIONES EN NEGOCIOS CONJUNTOS</t>
  </si>
  <si>
    <t xml:space="preserve">         POR VALORACION DE INVERSIONES EN SUBSIDIARIAS O SUBORDINADAS</t>
  </si>
  <si>
    <t xml:space="preserve">         POR INVERSIONES MEDIDAS A COSTO AMORTIZADO</t>
  </si>
  <si>
    <t xml:space="preserve">         POR INVERSIONES MEDIDAS A VALOR RAZONABLE</t>
  </si>
  <si>
    <t xml:space="preserve">         POR INTERESES COSTO AMORTIZACION CREDITOS EMPLEADOS - BENEFICIOS A EMPLEADOS</t>
  </si>
  <si>
    <t xml:space="preserve">      PERDIDA EN VENTA DE ACTIVOS</t>
  </si>
  <si>
    <t xml:space="preserve">      PERDIDA POR VALORACION DEL ACTIVO BIOLOGICO</t>
  </si>
  <si>
    <t xml:space="preserve">      PERDIDA POR VALORACION DE PROPIEDADES DE INVERSION (A VALOR RAZONABLE)</t>
  </si>
  <si>
    <t xml:space="preserve">      CONSTITUCION RESERVA MATEMATICA</t>
  </si>
  <si>
    <t xml:space="preserve">      GASTOS VARIOS</t>
  </si>
  <si>
    <t xml:space="preserve">         COSTOS DE REESTRUCTURACION</t>
  </si>
  <si>
    <t xml:space="preserve">         OBLIGACIONES LEGALES</t>
  </si>
  <si>
    <t xml:space="preserve">         CONTRATOS ONEROSOS</t>
  </si>
  <si>
    <t xml:space="preserve">         MULTAS, SANCIONES, LITIGIOS, INDEMNIZACIONES Y DEMANDAS</t>
  </si>
  <si>
    <t xml:space="preserve">         PROVISION POR COSTOS DE DESMANTELAMIENTO</t>
  </si>
  <si>
    <t xml:space="preserve">         AUXILIOS Y DONACIONES</t>
  </si>
  <si>
    <t xml:space="preserve">         MEJORAS EN PROPIEDAD AJENA</t>
  </si>
  <si>
    <t xml:space="preserve">         BIENES ENTREGADOS EN COMODATO</t>
  </si>
  <si>
    <t xml:space="preserve">         IMPUESTOS ASUMIDOS</t>
  </si>
  <si>
    <t xml:space="preserve">      IMPUESTO DE RENTA Y COMPLEMENTARIOS</t>
  </si>
  <si>
    <t xml:space="preserve">      IMPUESTOS A LAS GANANCIAS DIFERIDOS</t>
  </si>
  <si>
    <t xml:space="preserve">   EXCEDENTES Y PERDIDAS DEL EJERCICIO</t>
  </si>
  <si>
    <t xml:space="preserve">   GASTOS DE VENTAS</t>
  </si>
  <si>
    <t xml:space="preserve">      OTROS COSTOS</t>
  </si>
  <si>
    <t xml:space="preserve">      DEPRECIACIONES</t>
  </si>
  <si>
    <t xml:space="preserve">      AMORTIZACIONES Y AGOTAMIENTO</t>
  </si>
  <si>
    <t xml:space="preserve">      DIVERSOS</t>
  </si>
  <si>
    <t>COSTO DE VENTAS</t>
  </si>
  <si>
    <t xml:space="preserve">   COSTO DE VENTAS Y DE PRESTACION DE SERVICIOS</t>
  </si>
  <si>
    <t xml:space="preserve">         CULTIVO DE CANA DE AZUCAR</t>
  </si>
  <si>
    <t xml:space="preserve">         PREPARACION, ADOBO Y TENIDO DE PIELES</t>
  </si>
  <si>
    <t xml:space="preserve">         FABRICACION DE VEHICULOS AUTOMOTORES</t>
  </si>
  <si>
    <t xml:space="preserve">         VENTA DE JUEGOS, JUGUETES Y ARTICULOS DEPORTIVOS</t>
  </si>
  <si>
    <t xml:space="preserve">         VENTA DE ARTICULOS EN CASAS DE EMPENO Y PRENDERIAS</t>
  </si>
  <si>
    <t xml:space="preserve">      INTERESES DE DEPOSITOS, DE CREDITOS DE BANCOS Y OTRAS OBLIGACIONES FINANCIERAS</t>
  </si>
  <si>
    <t xml:space="preserve">         INTERESES DEPOSITOS DE AHORRO ORDINARIO</t>
  </si>
  <si>
    <t xml:space="preserve">         INTERESES DEPOSITOS DE AHORRO A TERMINO</t>
  </si>
  <si>
    <t xml:space="preserve">         INTERESES AHORRO CONTRACTUAL</t>
  </si>
  <si>
    <t xml:space="preserve">         INTERESES AHORRO PERMANENTE</t>
  </si>
  <si>
    <t xml:space="preserve">         CONTRIBUCION EMERGENCIA  ECONOMICA</t>
  </si>
  <si>
    <t xml:space="preserve">         INTERESES DE CREDITOS DE BANCOS</t>
  </si>
  <si>
    <t xml:space="preserve">      ACTIVIDADES INMOBILIARIAS, EMPRESARIALES Y DE ALQUILER</t>
  </si>
  <si>
    <t xml:space="preserve">      ENSENANZA</t>
  </si>
  <si>
    <t xml:space="preserve">      SERVICIOS SOCIALES Y DE SALUD</t>
  </si>
  <si>
    <t xml:space="preserve">      OTRAS ACTIVIDADES DE SERVICIOS COMUNITARIOS, SOCIALES Y PERSONALES</t>
  </si>
  <si>
    <t xml:space="preserve">      POR DIFERENCIA EN CAMBIO</t>
  </si>
  <si>
    <t xml:space="preserve">   COMPRAS</t>
  </si>
  <si>
    <t xml:space="preserve">      DE MERCANCIAS</t>
  </si>
  <si>
    <t xml:space="preserve">      DE MATERIAS PRIMAS</t>
  </si>
  <si>
    <t xml:space="preserve">      DE MATERIALES INDIRECTOS</t>
  </si>
  <si>
    <t xml:space="preserve">      DEVOLUCIONES (CR)</t>
  </si>
  <si>
    <t>COSTOS DE PRODUCCION O DE OPERACION</t>
  </si>
  <si>
    <t xml:space="preserve">   COSTOS DE PRODUCCION</t>
  </si>
  <si>
    <t xml:space="preserve">      MANO DE OBRA DIRECTA</t>
  </si>
  <si>
    <t xml:space="preserve">      COSTOS INDIRECTOS</t>
  </si>
  <si>
    <t xml:space="preserve">      CONTRATOS DE SERVICIOS</t>
  </si>
  <si>
    <t>CUENTAS DE REVELACION DE INFORMACION FINANCIERA - DEUDORAS</t>
  </si>
  <si>
    <t xml:space="preserve">   DEUDORAS CONTINGENTES</t>
  </si>
  <si>
    <t xml:space="preserve">      BIENES Y VALORES ENTREGADOS EN CUSTODIA</t>
  </si>
  <si>
    <t xml:space="preserve">      BIENES Y VALORES ENTREGADOS EN GARANTIA</t>
  </si>
  <si>
    <t xml:space="preserve">      INTERESES CARTERA DE CREDITOS</t>
  </si>
  <si>
    <t xml:space="preserve">         CATEGORIA A - VIVIENDA - CREDITOS REESTRUCTURADOS</t>
  </si>
  <si>
    <t xml:space="preserve">         CATEGORIA B - VIVIENDA - CREDITOS REESTRUCTURADOS</t>
  </si>
  <si>
    <t xml:space="preserve">         CATEGORIA A - CONSUMO - CREDITOS REESTRUCTURADOS</t>
  </si>
  <si>
    <t xml:space="preserve">         CATEGORIA B - CONSUMO - CREDITOS REESTRUCTURADOS</t>
  </si>
  <si>
    <t xml:space="preserve">         CATEGORIA A - MICROCREDITOS- CREDITOS REESTRUCTURADOS</t>
  </si>
  <si>
    <t xml:space="preserve">         CATEGORIA B - MICROCREDITOS - CREDITOS REESTRUCTURADOS</t>
  </si>
  <si>
    <t xml:space="preserve">         CATEGORIA C RIESGO APRECIABLE, MICROCREDITOS</t>
  </si>
  <si>
    <t xml:space="preserve">         CATEGORIA D RIESGO SIGNIFICATIVO, MICROCREDITOS</t>
  </si>
  <si>
    <t xml:space="preserve">         CATEGORIA E RIESGO DE INCOBRABILIDAD, MICROCREDITOS</t>
  </si>
  <si>
    <t xml:space="preserve">         CATEGORIA A - COMERCIAL- CREDITOS REESTRUCTURADOS</t>
  </si>
  <si>
    <t xml:space="preserve">         CATEGORIA B - COMERCIAL - CREDITOS REESTRUCTURADOS</t>
  </si>
  <si>
    <t xml:space="preserve">         CATEGORIA C RIESGO APRECIABLE, COMERCIAL</t>
  </si>
  <si>
    <t xml:space="preserve">         CATEGORIA D RIESGO SIGNIFICATIVO, COMERCIAL</t>
  </si>
  <si>
    <t xml:space="preserve">         CATEGORIA E RIESGO DE INCOBRABILIDAD, COMERCIAL</t>
  </si>
  <si>
    <t xml:space="preserve">   DEUDORAS DE CONTROL</t>
  </si>
  <si>
    <t xml:space="preserve">      CREDITOS A FAVOR NO UTILIZADOS</t>
  </si>
  <si>
    <t xml:space="preserve">      ACTIVOS CASTIGADOS</t>
  </si>
  <si>
    <t xml:space="preserve">         INVENTARIO</t>
  </si>
  <si>
    <t xml:space="preserve">         CARTERA DE CREDITO</t>
  </si>
  <si>
    <t xml:space="preserve">         CARTERA POR VENTA DE BIENES Y SERVICIOS</t>
  </si>
  <si>
    <t xml:space="preserve">      BIENES ENTREGADOS EN CUSTODIA</t>
  </si>
  <si>
    <t xml:space="preserve">      ACTIVOS TOTALMENTE DEPRECIADOS, AGOTADOS O AMORTIZADOS</t>
  </si>
  <si>
    <t xml:space="preserve">      OTRAS CUENTAS DEUDORAS DE CONTROL</t>
  </si>
  <si>
    <t xml:space="preserve">   DEUDORAS CONTINGENTES POR CONTRA (CR)</t>
  </si>
  <si>
    <t xml:space="preserve">   DEUDORAS DE CONTROL POR CONTRA (CR)</t>
  </si>
  <si>
    <t>CUENTAS DE REVELACION DE INFORMACION FINANCIERA - ACREEDORAS</t>
  </si>
  <si>
    <t xml:space="preserve">   ACREEDORAS CONTINGENTES</t>
  </si>
  <si>
    <t xml:space="preserve">      BIENES Y VALORES RECIBIDOS EN CUSTODIA</t>
  </si>
  <si>
    <t xml:space="preserve">      BIENES Y VALORES RECIBIDOS EN GARANTIA</t>
  </si>
  <si>
    <t xml:space="preserve">      CREDITOS APROBADOS NO DESEMBOLSADOS</t>
  </si>
  <si>
    <t xml:space="preserve">      LITIGIOS Y/O DEMANDAS</t>
  </si>
  <si>
    <t xml:space="preserve">      OTRAS RESPONSABILIDADES CONTINGENTES</t>
  </si>
  <si>
    <t xml:space="preserve">   ACREEDORAS DE CONTROL</t>
  </si>
  <si>
    <t xml:space="preserve">      MERCANCIAS RECIBIDAS EN CONSIGNACION</t>
  </si>
  <si>
    <t xml:space="preserve">      BIENES RECIBIDOS DE TERCEROS</t>
  </si>
  <si>
    <t xml:space="preserve">   ACREEDORAS  POR CONTRA (DB)</t>
  </si>
  <si>
    <t xml:space="preserve">      RESPONSABILIDADES CONTINGENTES POR EL CONTRARIO</t>
  </si>
  <si>
    <t xml:space="preserve">   ACREEDORAS DE CONTROL POR CONTRA (CR)</t>
  </si>
  <si>
    <t>DESCRIPCION</t>
  </si>
  <si>
    <t xml:space="preserve">P.P. y Equipo  </t>
  </si>
  <si>
    <t>Fondos</t>
  </si>
  <si>
    <t>Otros pasivos</t>
  </si>
  <si>
    <t>Gastos TC</t>
  </si>
  <si>
    <t>Gastos Varios y otros gastos</t>
  </si>
  <si>
    <t>Deterioro</t>
  </si>
  <si>
    <t>Otros Costos</t>
  </si>
  <si>
    <t>Multas sanciones y litigios</t>
  </si>
  <si>
    <t>% Refinanciación</t>
  </si>
  <si>
    <t xml:space="preserve">Prom. Indiv. Fondo mutual </t>
  </si>
  <si>
    <t>Contribuciones</t>
  </si>
  <si>
    <t>PROYECCION TC</t>
  </si>
  <si>
    <t>TC</t>
  </si>
  <si>
    <t>Vida util PPE</t>
  </si>
  <si>
    <t>Contribuciones Fondos</t>
  </si>
  <si>
    <t>% Asociados con ahorro vista y contract</t>
  </si>
  <si>
    <t>Provision General</t>
  </si>
  <si>
    <t>Siniestralidad</t>
  </si>
  <si>
    <t xml:space="preserve">Provision General Requerida </t>
  </si>
  <si>
    <t>Provision General Requerida  $</t>
  </si>
  <si>
    <t>% Cartera improductiva</t>
  </si>
  <si>
    <t>Provision Individual Requerida</t>
  </si>
  <si>
    <t>Cartera improductiva &gt;=90</t>
  </si>
  <si>
    <t>Total PROVISION  requerida</t>
  </si>
  <si>
    <t>Capital institucional</t>
  </si>
  <si>
    <t>Crecimiento Ap + Ahp</t>
  </si>
  <si>
    <t>Crecimiento otras captaciones</t>
  </si>
  <si>
    <t xml:space="preserve">Excedente / Aportes </t>
  </si>
  <si>
    <t>G. Personal + Generales / Ingresos</t>
  </si>
  <si>
    <t>Tasa Cartera</t>
  </si>
  <si>
    <t>Tasa Depositos</t>
  </si>
  <si>
    <t>Total depositos</t>
  </si>
  <si>
    <t>Patrimonio / Aportes</t>
  </si>
  <si>
    <t>PPE / Activos</t>
  </si>
  <si>
    <t>Otros costos</t>
  </si>
  <si>
    <t>Ventas</t>
  </si>
  <si>
    <t xml:space="preserve">Ventas de PPE </t>
  </si>
  <si>
    <t>Tasa Obligaciones Financieras DTF+ 4</t>
  </si>
  <si>
    <t>Venta de PPE</t>
  </si>
  <si>
    <t>% Provision cartera improductiva</t>
  </si>
  <si>
    <t>Intereses causados 97% (3% improductiva)</t>
  </si>
  <si>
    <t>Año 2024</t>
  </si>
  <si>
    <t>Año 2025</t>
  </si>
  <si>
    <t>Año 25</t>
  </si>
  <si>
    <t>No</t>
  </si>
  <si>
    <t>CEDULA</t>
  </si>
  <si>
    <t>DIRECCION</t>
  </si>
  <si>
    <t>APORTES</t>
  </si>
  <si>
    <t>PERMANENTE</t>
  </si>
  <si>
    <t>CREDITOS</t>
  </si>
  <si>
    <t>TOTAL AHORRO</t>
  </si>
  <si>
    <t xml:space="preserve">APROBACIONES  </t>
  </si>
  <si>
    <t>SITUACION FINANCIERA</t>
  </si>
  <si>
    <t xml:space="preserve">Ahorro Contractual  </t>
  </si>
  <si>
    <t>% General</t>
  </si>
  <si>
    <t>Año 26</t>
  </si>
  <si>
    <t xml:space="preserve">Intereses causados </t>
  </si>
  <si>
    <t>Efectivo y Eq NETO</t>
  </si>
  <si>
    <t>ppto mes</t>
  </si>
  <si>
    <t>IBR</t>
  </si>
  <si>
    <t>Gastos Administración</t>
  </si>
  <si>
    <t>% asociados con ahorro vista</t>
  </si>
  <si>
    <t>Año 27</t>
  </si>
  <si>
    <t>Año 28</t>
  </si>
  <si>
    <t>Año 29</t>
  </si>
  <si>
    <t>Año 30</t>
  </si>
  <si>
    <t>Año 31</t>
  </si>
  <si>
    <t>Año 32</t>
  </si>
  <si>
    <t>CUC</t>
  </si>
  <si>
    <t>GASTO</t>
  </si>
  <si>
    <t>Excedente / Activos</t>
  </si>
  <si>
    <t>TEA  implicita Cartera</t>
  </si>
  <si>
    <t>SITUACION FCIERA</t>
  </si>
  <si>
    <t>RESULTADO</t>
  </si>
  <si>
    <t>Ahorradores</t>
  </si>
  <si>
    <t>% asociados con ahorro contractual</t>
  </si>
  <si>
    <t>Retiros CDAT (25%)</t>
  </si>
  <si>
    <t>Año 2026</t>
  </si>
  <si>
    <t>Año 2027</t>
  </si>
  <si>
    <t>Excedentes 80%</t>
  </si>
  <si>
    <t>Reajuste gastos</t>
  </si>
  <si>
    <t>Fondos  y gastos sociales</t>
  </si>
  <si>
    <t>Gastos admón y ventas</t>
  </si>
  <si>
    <t>max</t>
  </si>
  <si>
    <t>Fondo Bienestar Social</t>
  </si>
  <si>
    <t>Intereses ahorro permanente</t>
  </si>
  <si>
    <t>Tasa ahorro Vista</t>
  </si>
  <si>
    <t>Tasa contractual</t>
  </si>
  <si>
    <t xml:space="preserve">Tasa Ahorro Permanente </t>
  </si>
  <si>
    <t>Ahorro vista</t>
  </si>
  <si>
    <t>Ahorro contractual</t>
  </si>
  <si>
    <t xml:space="preserve">Ahorro VISTA  </t>
  </si>
  <si>
    <t xml:space="preserve">Retiros </t>
  </si>
  <si>
    <t xml:space="preserve">AHORRADORES VISTA </t>
  </si>
  <si>
    <t>Retiros  Ex - asociados 100% prom</t>
  </si>
  <si>
    <t>py manualmente</t>
  </si>
  <si>
    <t>REAJUSTE</t>
  </si>
  <si>
    <t>Flujo</t>
  </si>
  <si>
    <t>COD</t>
  </si>
  <si>
    <t>GASTO MES</t>
  </si>
  <si>
    <t>Alta gerencia integral</t>
  </si>
  <si>
    <t>Alta gerencia normal</t>
  </si>
  <si>
    <t>Jefe - Coord</t>
  </si>
  <si>
    <t>Analista</t>
  </si>
  <si>
    <t>Comerciales BASE SMLMV</t>
  </si>
  <si>
    <t>Auxiliar 1</t>
  </si>
  <si>
    <t>Oficios Varios SMLMV</t>
  </si>
  <si>
    <t>%</t>
  </si>
  <si>
    <t xml:space="preserve">         DE REPRESENTACIÓN</t>
  </si>
  <si>
    <t xml:space="preserve">         VIÁTICOS</t>
  </si>
  <si>
    <t xml:space="preserve">         CESANTÍAS</t>
  </si>
  <si>
    <t xml:space="preserve">         INTERESES SOBRE CESANTÍAS</t>
  </si>
  <si>
    <t xml:space="preserve">         PRIMA DE ANTIGÜEDAD</t>
  </si>
  <si>
    <t xml:space="preserve">         PENSIONES DE JUBILACIÓN</t>
  </si>
  <si>
    <t xml:space="preserve">         DOTACIÓN Y SUMINISTRO A TRABAJADORES</t>
  </si>
  <si>
    <t xml:space="preserve">         APORTES PENSIÓN</t>
  </si>
  <si>
    <t xml:space="preserve">         APORTES A,R,L</t>
  </si>
  <si>
    <t xml:space="preserve">         APORTES CAJAS DE COMPENSACIÓN FAMILIAR</t>
  </si>
  <si>
    <t xml:space="preserve">         APORTES I,C,B,F,</t>
  </si>
  <si>
    <t xml:space="preserve">         CAPACITACIÓN AL PERSONAL</t>
  </si>
  <si>
    <t xml:space="preserve">         GASTOS DEPORTIVOS Y DE RECREACIÓN</t>
  </si>
  <si>
    <t xml:space="preserve">         GASTOS MÉDICOS Y MEDICAMENTOS</t>
  </si>
  <si>
    <t xml:space="preserve">         SUBSIDIO DE ALIMENTACIÓN</t>
  </si>
  <si>
    <t>Clase I</t>
  </si>
  <si>
    <t>PESEM</t>
  </si>
  <si>
    <t>Libre inversion</t>
  </si>
  <si>
    <t>Sobre aportes</t>
  </si>
  <si>
    <t>Vivienda</t>
  </si>
  <si>
    <t>Vehiculo</t>
  </si>
  <si>
    <t>Educativo</t>
  </si>
  <si>
    <t>Solidaridad</t>
  </si>
  <si>
    <t>Compra Cartera</t>
  </si>
  <si>
    <t>otras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</si>
</sst>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#,##0;[Red]\-&quot;$&quot;#,##0"/>
    <numFmt numFmtId="165" formatCode="_-&quot;$&quot;* #,##0_-;\-&quot;$&quot;* #,##0_-;_-&quot;$&quot;* &quot;-&quot;_-;_-@_-"/>
    <numFmt numFmtId="166" formatCode="_-&quot;$&quot;* #,##0.00_-;\-&quot;$&quot;* #,##0.00_-;_-&quot;$&quot;* &quot;-&quot;??_-;_-@_-"/>
    <numFmt numFmtId="167" formatCode="_(&quot;$&quot;\ * #,##0.00_);_(&quot;$&quot;\ * \(#,##0.00\);_(&quot;$&quot;\ * &quot;-&quot;??_);_(@_)"/>
    <numFmt numFmtId="168" formatCode="_(* #,##0.00_);_(* \(#,##0.00\);_(* &quot;-&quot;??_);_(@_)"/>
    <numFmt numFmtId="169" formatCode="_ &quot;$&quot;\ * #,##0_ ;_ &quot;$&quot;\ * \-#,##0_ ;_ &quot;$&quot;\ * &quot;-&quot;_ ;_ @_ "/>
    <numFmt numFmtId="170" formatCode="_ * #,##0.00_ ;_ * \-#,##0.00_ ;_ * &quot;-&quot;??_ ;_ @_ "/>
    <numFmt numFmtId="171" formatCode="_-* #,##0_-;\-* #,##0_-;_-* &quot;-&quot;??_-;_-@_-"/>
    <numFmt numFmtId="172" formatCode="0.000%"/>
    <numFmt numFmtId="173" formatCode="_ * #,##0_ ;_ * \-#,##0_ ;_ * &quot;-&quot;??_ ;_ @_ "/>
    <numFmt numFmtId="174" formatCode="#,##0;[Red]\(#,##0\)"/>
    <numFmt numFmtId="175" formatCode="General_)"/>
    <numFmt numFmtId="176" formatCode="#.00"/>
    <numFmt numFmtId="177" formatCode="#."/>
    <numFmt numFmtId="178" formatCode="m\o\n\th\ d\,\ yyyy"/>
    <numFmt numFmtId="179" formatCode="#,#00"/>
    <numFmt numFmtId="180" formatCode="m\o\n\th\ d\,\ \y\y\y\y"/>
    <numFmt numFmtId="181" formatCode="0.0%"/>
    <numFmt numFmtId="182" formatCode="_([$€-2]* #,##0.00_);_([$€-2]* \(#,##0.00\);_([$€-2]* &quot;-&quot;??_)"/>
    <numFmt numFmtId="183" formatCode="_-&quot;$&quot;* #,##0_-;\-&quot;$&quot;* #,##0_-;_-&quot;$&quot;* &quot;-&quot;??_-;_-@_-"/>
    <numFmt numFmtId="184" formatCode="_(&quot;$&quot;\ * #,##0_);_(&quot;$&quot;\ * \(#,##0\);_(&quot;$&quot;\ * &quot;-&quot;??_);_(@_)"/>
    <numFmt numFmtId="185" formatCode="_-[$$-240A]* #,##0_-;\-[$$-240A]* #,##0_-;_-[$$-240A]* &quot;-&quot;??_-;_-@_-"/>
    <numFmt numFmtId="186" formatCode="&quot;$&quot;\ #,##0.0,,"/>
    <numFmt numFmtId="187" formatCode="&quot;$&quot;#,##0.0"/>
    <numFmt numFmtId="188" formatCode="_(* #,##0_);_(* \(#,##0\);_(* &quot;-&quot;??_);_(@_)"/>
    <numFmt numFmtId="189" formatCode="0.0000%"/>
    <numFmt numFmtId="190" formatCode="_-&quot;$&quot;\ * #,##0_-;\-&quot;$&quot;\ * #,##0_-;_-&quot;$&quot;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Trebuchet MS"/>
      <family val="2"/>
    </font>
    <font>
      <sz val="10"/>
      <color theme="1"/>
      <name val="Trebuchet MS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color indexed="10"/>
      <name val="Arial Narrow"/>
      <family val="2"/>
    </font>
    <font>
      <sz val="10"/>
      <color indexed="10"/>
      <name val="Arial Narrow"/>
      <family val="2"/>
    </font>
    <font>
      <sz val="1"/>
      <color indexed="8"/>
      <name val="Courier"/>
      <family val="3"/>
    </font>
    <font>
      <sz val="12"/>
      <name val="Courier"/>
      <family val="3"/>
    </font>
    <font>
      <b/>
      <sz val="1"/>
      <color indexed="8"/>
      <name val="Courier"/>
      <family val="3"/>
    </font>
    <font>
      <b/>
      <sz val="12"/>
      <color indexed="48"/>
      <name val="Arial Narrow"/>
      <family val="2"/>
    </font>
    <font>
      <b/>
      <sz val="9"/>
      <name val="Arial Narrow"/>
      <family val="2"/>
    </font>
    <font>
      <b/>
      <sz val="14"/>
      <color indexed="8"/>
      <name val="Arial Narrow"/>
      <family val="2"/>
    </font>
    <font>
      <b/>
      <sz val="10"/>
      <color indexed="8"/>
      <name val="Arial Narrow"/>
      <family val="2"/>
    </font>
    <font>
      <sz val="10"/>
      <color indexed="8"/>
      <name val="Arial Narrow"/>
      <family val="2"/>
    </font>
    <font>
      <b/>
      <sz val="10"/>
      <color indexed="12"/>
      <name val="Arial Narrow"/>
      <family val="2"/>
    </font>
    <font>
      <sz val="9"/>
      <name val="Arial Narrow"/>
      <family val="2"/>
    </font>
    <font>
      <b/>
      <sz val="10"/>
      <color indexed="9"/>
      <name val="Arial Narrow"/>
      <family val="2"/>
    </font>
    <font>
      <b/>
      <sz val="9"/>
      <color indexed="9"/>
      <name val="Arial Narrow"/>
      <family val="2"/>
    </font>
    <font>
      <sz val="10"/>
      <color indexed="9"/>
      <name val="Arial Narrow"/>
      <family val="2"/>
    </font>
    <font>
      <b/>
      <sz val="12"/>
      <color indexed="9"/>
      <name val="Arial Narrow"/>
      <family val="2"/>
    </font>
    <font>
      <sz val="10"/>
      <color indexed="12"/>
      <name val="Arial Narrow"/>
      <family val="2"/>
    </font>
    <font>
      <b/>
      <sz val="14"/>
      <color indexed="12"/>
      <name val="Arial Narrow"/>
      <family val="2"/>
    </font>
    <font>
      <sz val="8"/>
      <name val="Arial"/>
      <family val="2"/>
    </font>
    <font>
      <b/>
      <sz val="8"/>
      <name val="Arial Narrow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10"/>
      <color indexed="16"/>
      <name val="Arial Narrow"/>
      <family val="2"/>
    </font>
    <font>
      <b/>
      <sz val="10"/>
      <color indexed="16"/>
      <name val="Arial Narrow"/>
      <family val="2"/>
    </font>
    <font>
      <sz val="10"/>
      <color indexed="58"/>
      <name val="Arial Narrow"/>
      <family val="2"/>
    </font>
    <font>
      <b/>
      <sz val="10"/>
      <color indexed="58"/>
      <name val="Arial Narrow"/>
      <family val="2"/>
    </font>
    <font>
      <sz val="12"/>
      <name val="Arial Narrow"/>
      <family val="2"/>
    </font>
    <font>
      <b/>
      <sz val="10"/>
      <color indexed="9"/>
      <name val="Arial Narrow"/>
      <family val="2"/>
    </font>
    <font>
      <sz val="11"/>
      <color theme="1"/>
      <name val="Calibri"/>
      <family val="2"/>
      <scheme val="minor"/>
    </font>
    <font>
      <b/>
      <sz val="10"/>
      <color rgb="FFFF0000"/>
      <name val="Arial Narrow"/>
      <family val="2"/>
    </font>
    <font>
      <b/>
      <sz val="9"/>
      <color rgb="FFFF0000"/>
      <name val="Arial Narrow"/>
      <family val="2"/>
    </font>
    <font>
      <b/>
      <sz val="10"/>
      <color rgb="FF0000FF"/>
      <name val="Arial Narrow"/>
      <family val="2"/>
    </font>
    <font>
      <b/>
      <sz val="10"/>
      <color theme="0"/>
      <name val="Arial Narrow"/>
      <family val="2"/>
    </font>
    <font>
      <b/>
      <sz val="8"/>
      <color theme="0"/>
      <name val="Arial Narrow"/>
      <family val="2"/>
    </font>
    <font>
      <sz val="10"/>
      <color theme="0"/>
      <name val="Arial Narrow"/>
      <family val="2"/>
    </font>
    <font>
      <sz val="10"/>
      <color theme="1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2"/>
      <color theme="1"/>
      <name val="Arial Narrow"/>
      <family val="2"/>
    </font>
    <font>
      <sz val="10"/>
      <name val="Arial"/>
      <family val="2"/>
    </font>
    <font>
      <sz val="8"/>
      <name val="Arial Narrow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rgb="FFFF0000"/>
      <name val="Arial Narrow"/>
      <family val="2"/>
    </font>
    <font>
      <b/>
      <sz val="8"/>
      <color rgb="FF0000FF"/>
      <name val="Arial Narrow"/>
      <family val="2"/>
    </font>
    <font>
      <b/>
      <sz val="8"/>
      <color indexed="9"/>
      <name val="Arial Narrow"/>
      <family val="2"/>
    </font>
    <font>
      <sz val="6"/>
      <name val="Arial Narrow"/>
      <family val="2"/>
    </font>
    <font>
      <b/>
      <sz val="6"/>
      <color rgb="FFFF0000"/>
      <name val="Arial Narrow"/>
      <family val="2"/>
    </font>
    <font>
      <b/>
      <sz val="6"/>
      <name val="Arial Narrow"/>
      <family val="2"/>
    </font>
    <font>
      <b/>
      <sz val="6"/>
      <color rgb="FF0000FF"/>
      <name val="Arial Narrow"/>
      <family val="2"/>
    </font>
    <font>
      <b/>
      <sz val="6"/>
      <color theme="0"/>
      <name val="Arial Narrow"/>
      <family val="2"/>
    </font>
    <font>
      <sz val="8"/>
      <color rgb="FFFF0000"/>
      <name val="Arial Narrow"/>
      <family val="2"/>
    </font>
    <font>
      <sz val="10"/>
      <color rgb="FFFF0000"/>
      <name val="Arial Narrow"/>
      <family val="2"/>
    </font>
    <font>
      <b/>
      <sz val="11"/>
      <color theme="0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8"/>
      <color theme="1"/>
      <name val="Arial Narrow"/>
      <family val="2"/>
    </font>
  </fonts>
  <fills count="5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</borders>
  <cellStyleXfs count="112">
    <xf numFmtId="0" fontId="0" fillId="0" borderId="0"/>
    <xf numFmtId="0" fontId="35" fillId="2" borderId="0" applyNumberFormat="0" applyBorder="0" applyAlignment="0" applyProtection="0"/>
    <xf numFmtId="0" fontId="35" fillId="3" borderId="0" applyNumberFormat="0" applyBorder="0" applyAlignment="0" applyProtection="0"/>
    <xf numFmtId="0" fontId="35" fillId="4" borderId="0" applyNumberFormat="0" applyBorder="0" applyAlignment="0" applyProtection="0"/>
    <xf numFmtId="0" fontId="35" fillId="5" borderId="0" applyNumberFormat="0" applyBorder="0" applyAlignment="0" applyProtection="0"/>
    <xf numFmtId="0" fontId="35" fillId="6" borderId="0" applyNumberFormat="0" applyBorder="0" applyAlignment="0" applyProtection="0"/>
    <xf numFmtId="0" fontId="35" fillId="7" borderId="0" applyNumberFormat="0" applyBorder="0" applyAlignment="0" applyProtection="0"/>
    <xf numFmtId="0" fontId="35" fillId="8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5" borderId="0" applyNumberFormat="0" applyBorder="0" applyAlignment="0" applyProtection="0"/>
    <xf numFmtId="0" fontId="35" fillId="8" borderId="0" applyNumberFormat="0" applyBorder="0" applyAlignment="0" applyProtection="0"/>
    <xf numFmtId="0" fontId="35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7" fillId="4" borderId="0" applyNumberFormat="0" applyBorder="0" applyAlignment="0" applyProtection="0"/>
    <xf numFmtId="0" fontId="38" fillId="16" borderId="1" applyNumberFormat="0" applyAlignment="0" applyProtection="0"/>
    <xf numFmtId="0" fontId="39" fillId="17" borderId="2" applyNumberFormat="0" applyAlignment="0" applyProtection="0"/>
    <xf numFmtId="0" fontId="40" fillId="0" borderId="3" applyNumberFormat="0" applyFill="0" applyAlignment="0" applyProtection="0"/>
    <xf numFmtId="175" fontId="18" fillId="0" borderId="0"/>
    <xf numFmtId="175" fontId="18" fillId="0" borderId="0"/>
    <xf numFmtId="178" fontId="17" fillId="0" borderId="0">
      <protection locked="0"/>
    </xf>
    <xf numFmtId="175" fontId="18" fillId="0" borderId="0"/>
    <xf numFmtId="180" fontId="17" fillId="0" borderId="0">
      <protection locked="0"/>
    </xf>
    <xf numFmtId="0" fontId="41" fillId="0" borderId="0" applyNumberFormat="0" applyFill="0" applyBorder="0" applyAlignment="0" applyProtection="0"/>
    <xf numFmtId="0" fontId="36" fillId="18" borderId="0" applyNumberFormat="0" applyBorder="0" applyAlignment="0" applyProtection="0"/>
    <xf numFmtId="0" fontId="36" fillId="19" borderId="0" applyNumberFormat="0" applyBorder="0" applyAlignment="0" applyProtection="0"/>
    <xf numFmtId="0" fontId="36" fillId="20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21" borderId="0" applyNumberFormat="0" applyBorder="0" applyAlignment="0" applyProtection="0"/>
    <xf numFmtId="0" fontId="42" fillId="7" borderId="1" applyNumberFormat="0" applyAlignment="0" applyProtection="0"/>
    <xf numFmtId="0" fontId="11" fillId="0" borderId="0"/>
    <xf numFmtId="182" fontId="11" fillId="0" borderId="0" applyFont="0" applyFill="0" applyBorder="0" applyAlignment="0" applyProtection="0"/>
    <xf numFmtId="176" fontId="17" fillId="0" borderId="0">
      <protection locked="0"/>
    </xf>
    <xf numFmtId="175" fontId="18" fillId="0" borderId="0"/>
    <xf numFmtId="179" fontId="17" fillId="0" borderId="0">
      <protection locked="0"/>
    </xf>
    <xf numFmtId="175" fontId="18" fillId="0" borderId="0"/>
    <xf numFmtId="175" fontId="18" fillId="0" borderId="0"/>
    <xf numFmtId="177" fontId="19" fillId="0" borderId="0">
      <protection locked="0"/>
    </xf>
    <xf numFmtId="177" fontId="19" fillId="0" borderId="0">
      <protection locked="0"/>
    </xf>
    <xf numFmtId="0" fontId="43" fillId="3" borderId="0" applyNumberFormat="0" applyBorder="0" applyAlignment="0" applyProtection="0"/>
    <xf numFmtId="168" fontId="57" fillId="0" borderId="0" applyFont="0" applyFill="0" applyBorder="0" applyAlignment="0" applyProtection="0"/>
    <xf numFmtId="170" fontId="11" fillId="0" borderId="0" applyFont="0" applyFill="0" applyBorder="0" applyAlignment="0" applyProtection="0"/>
    <xf numFmtId="170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7" fontId="57" fillId="0" borderId="0" applyFont="0" applyFill="0" applyBorder="0" applyAlignment="0" applyProtection="0"/>
    <xf numFmtId="0" fontId="44" fillId="22" borderId="0" applyNumberFormat="0" applyBorder="0" applyAlignment="0" applyProtection="0"/>
    <xf numFmtId="0" fontId="57" fillId="0" borderId="0"/>
    <xf numFmtId="0" fontId="11" fillId="23" borderId="4" applyNumberFormat="0" applyFont="0" applyAlignment="0" applyProtection="0"/>
    <xf numFmtId="175" fontId="18" fillId="0" borderId="0"/>
    <xf numFmtId="9" fontId="57" fillId="0" borderId="0" applyFont="0" applyFill="0" applyBorder="0" applyAlignment="0" applyProtection="0"/>
    <xf numFmtId="0" fontId="45" fillId="16" borderId="5" applyNumberFormat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6" applyNumberFormat="0" applyFill="0" applyAlignment="0" applyProtection="0"/>
    <xf numFmtId="0" fontId="50" fillId="0" borderId="7" applyNumberFormat="0" applyFill="0" applyAlignment="0" applyProtection="0"/>
    <xf numFmtId="0" fontId="41" fillId="0" borderId="8" applyNumberFormat="0" applyFill="0" applyAlignment="0" applyProtection="0"/>
    <xf numFmtId="177" fontId="17" fillId="0" borderId="9">
      <protection locked="0"/>
    </xf>
    <xf numFmtId="175" fontId="18" fillId="0" borderId="0"/>
    <xf numFmtId="168" fontId="66" fillId="0" borderId="0" applyFont="0" applyFill="0" applyBorder="0" applyAlignment="0" applyProtection="0"/>
    <xf numFmtId="167" fontId="66" fillId="0" borderId="0" applyFont="0" applyFill="0" applyBorder="0" applyAlignment="0" applyProtection="0"/>
    <xf numFmtId="9" fontId="66" fillId="0" borderId="0" applyFont="0" applyFill="0" applyBorder="0" applyAlignment="0" applyProtection="0"/>
    <xf numFmtId="0" fontId="10" fillId="0" borderId="0"/>
    <xf numFmtId="167" fontId="67" fillId="0" borderId="0" applyFont="0" applyFill="0" applyBorder="0" applyAlignment="0" applyProtection="0"/>
    <xf numFmtId="9" fontId="11" fillId="0" borderId="0" applyFont="0" applyFill="0" applyBorder="0" applyAlignment="0" applyProtection="0"/>
    <xf numFmtId="170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68" fillId="0" borderId="0" applyFont="0" applyFill="0" applyBorder="0" applyAlignment="0" applyProtection="0"/>
    <xf numFmtId="9" fontId="68" fillId="0" borderId="0" applyFont="0" applyFill="0" applyBorder="0" applyAlignment="0" applyProtection="0"/>
    <xf numFmtId="0" fontId="9" fillId="0" borderId="0"/>
    <xf numFmtId="0" fontId="70" fillId="0" borderId="0">
      <alignment vertical="top"/>
    </xf>
    <xf numFmtId="0" fontId="8" fillId="0" borderId="0"/>
    <xf numFmtId="167" fontId="8" fillId="0" borderId="0" applyFont="0" applyFill="0" applyBorder="0" applyAlignment="0" applyProtection="0"/>
    <xf numFmtId="41" fontId="74" fillId="0" borderId="0" applyFont="0" applyFill="0" applyBorder="0" applyAlignment="0" applyProtection="0"/>
    <xf numFmtId="165" fontId="74" fillId="0" borderId="0" applyFont="0" applyFill="0" applyBorder="0" applyAlignment="0" applyProtection="0"/>
    <xf numFmtId="0" fontId="69" fillId="0" borderId="0">
      <alignment vertical="top"/>
    </xf>
    <xf numFmtId="41" fontId="69" fillId="0" borderId="0" applyFont="0" applyFill="0" applyBorder="0" applyAlignment="0" applyProtection="0">
      <alignment vertical="top"/>
    </xf>
    <xf numFmtId="165" fontId="69" fillId="0" borderId="0" applyFont="0" applyFill="0" applyBorder="0" applyAlignment="0" applyProtection="0">
      <alignment vertical="top"/>
    </xf>
    <xf numFmtId="0" fontId="7" fillId="0" borderId="0"/>
    <xf numFmtId="41" fontId="7" fillId="0" borderId="0" applyFont="0" applyFill="0" applyBorder="0" applyAlignment="0" applyProtection="0"/>
    <xf numFmtId="0" fontId="6" fillId="0" borderId="0"/>
    <xf numFmtId="168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9" fillId="0" borderId="0" applyFont="0" applyFill="0" applyBorder="0" applyAlignment="0" applyProtection="0">
      <alignment vertical="top"/>
    </xf>
    <xf numFmtId="41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4" fillId="0" borderId="0"/>
    <xf numFmtId="0" fontId="3" fillId="0" borderId="0"/>
    <xf numFmtId="0" fontId="4" fillId="0" borderId="0"/>
    <xf numFmtId="165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450">
    <xf numFmtId="0" fontId="0" fillId="0" borderId="0" xfId="0"/>
    <xf numFmtId="0" fontId="13" fillId="0" borderId="0" xfId="0" applyFont="1"/>
    <xf numFmtId="0" fontId="12" fillId="0" borderId="0" xfId="0" applyFont="1" applyAlignment="1">
      <alignment horizontal="center"/>
    </xf>
    <xf numFmtId="0" fontId="12" fillId="0" borderId="0" xfId="0" applyFont="1"/>
    <xf numFmtId="0" fontId="12" fillId="24" borderId="10" xfId="0" applyFont="1" applyFill="1" applyBorder="1" applyAlignment="1">
      <alignment horizontal="center" vertical="center" wrapText="1"/>
    </xf>
    <xf numFmtId="0" fontId="12" fillId="25" borderId="10" xfId="0" applyFont="1" applyFill="1" applyBorder="1" applyAlignment="1">
      <alignment horizontal="center" vertical="center" wrapText="1"/>
    </xf>
    <xf numFmtId="0" fontId="13" fillId="0" borderId="10" xfId="0" applyFont="1" applyBorder="1"/>
    <xf numFmtId="0" fontId="23" fillId="26" borderId="0" xfId="0" applyFont="1" applyFill="1"/>
    <xf numFmtId="0" fontId="23" fillId="27" borderId="11" xfId="0" applyFont="1" applyFill="1" applyBorder="1"/>
    <xf numFmtId="17" fontId="23" fillId="27" borderId="12" xfId="0" applyNumberFormat="1" applyFont="1" applyFill="1" applyBorder="1" applyAlignment="1">
      <alignment horizontal="center"/>
    </xf>
    <xf numFmtId="0" fontId="23" fillId="26" borderId="13" xfId="0" applyFont="1" applyFill="1" applyBorder="1"/>
    <xf numFmtId="171" fontId="23" fillId="26" borderId="14" xfId="0" applyNumberFormat="1" applyFont="1" applyFill="1" applyBorder="1"/>
    <xf numFmtId="171" fontId="23" fillId="26" borderId="15" xfId="0" applyNumberFormat="1" applyFont="1" applyFill="1" applyBorder="1"/>
    <xf numFmtId="0" fontId="23" fillId="24" borderId="16" xfId="0" applyFont="1" applyFill="1" applyBorder="1"/>
    <xf numFmtId="171" fontId="23" fillId="24" borderId="17" xfId="49" applyNumberFormat="1" applyFont="1" applyFill="1" applyBorder="1"/>
    <xf numFmtId="0" fontId="23" fillId="27" borderId="10" xfId="0" applyFont="1" applyFill="1" applyBorder="1"/>
    <xf numFmtId="17" fontId="23" fillId="27" borderId="10" xfId="0" applyNumberFormat="1" applyFont="1" applyFill="1" applyBorder="1" applyAlignment="1">
      <alignment horizontal="center"/>
    </xf>
    <xf numFmtId="171" fontId="24" fillId="26" borderId="10" xfId="0" applyNumberFormat="1" applyFont="1" applyFill="1" applyBorder="1"/>
    <xf numFmtId="0" fontId="23" fillId="26" borderId="10" xfId="0" applyFont="1" applyFill="1" applyBorder="1"/>
    <xf numFmtId="171" fontId="23" fillId="26" borderId="10" xfId="0" applyNumberFormat="1" applyFont="1" applyFill="1" applyBorder="1"/>
    <xf numFmtId="0" fontId="23" fillId="27" borderId="16" xfId="0" applyFont="1" applyFill="1" applyBorder="1"/>
    <xf numFmtId="17" fontId="23" fillId="27" borderId="17" xfId="0" applyNumberFormat="1" applyFont="1" applyFill="1" applyBorder="1" applyAlignment="1">
      <alignment horizontal="center"/>
    </xf>
    <xf numFmtId="171" fontId="24" fillId="26" borderId="18" xfId="0" applyNumberFormat="1" applyFont="1" applyFill="1" applyBorder="1"/>
    <xf numFmtId="0" fontId="12" fillId="0" borderId="10" xfId="0" applyFont="1" applyBorder="1" applyAlignment="1">
      <alignment horizontal="left"/>
    </xf>
    <xf numFmtId="171" fontId="13" fillId="0" borderId="0" xfId="50" applyNumberFormat="1" applyFont="1"/>
    <xf numFmtId="0" fontId="14" fillId="25" borderId="19" xfId="0" applyFont="1" applyFill="1" applyBorder="1"/>
    <xf numFmtId="0" fontId="13" fillId="0" borderId="20" xfId="0" applyFont="1" applyBorder="1"/>
    <xf numFmtId="174" fontId="13" fillId="0" borderId="10" xfId="50" applyNumberFormat="1" applyFont="1" applyBorder="1"/>
    <xf numFmtId="0" fontId="12" fillId="29" borderId="20" xfId="0" applyFont="1" applyFill="1" applyBorder="1"/>
    <xf numFmtId="174" fontId="12" fillId="29" borderId="10" xfId="50" applyNumberFormat="1" applyFont="1" applyFill="1" applyBorder="1"/>
    <xf numFmtId="0" fontId="13" fillId="0" borderId="20" xfId="0" quotePrefix="1" applyFont="1" applyBorder="1" applyAlignment="1">
      <alignment horizontal="left"/>
    </xf>
    <xf numFmtId="0" fontId="12" fillId="29" borderId="21" xfId="0" applyFont="1" applyFill="1" applyBorder="1"/>
    <xf numFmtId="174" fontId="12" fillId="29" borderId="22" xfId="50" applyNumberFormat="1" applyFont="1" applyFill="1" applyBorder="1"/>
    <xf numFmtId="0" fontId="26" fillId="0" borderId="20" xfId="0" applyFont="1" applyBorder="1"/>
    <xf numFmtId="0" fontId="26" fillId="0" borderId="20" xfId="0" quotePrefix="1" applyFont="1" applyBorder="1" applyAlignment="1">
      <alignment horizontal="left"/>
    </xf>
    <xf numFmtId="0" fontId="21" fillId="29" borderId="20" xfId="0" quotePrefix="1" applyFont="1" applyFill="1" applyBorder="1" applyAlignment="1">
      <alignment horizontal="left"/>
    </xf>
    <xf numFmtId="174" fontId="13" fillId="0" borderId="10" xfId="50" applyNumberFormat="1" applyFont="1" applyFill="1" applyBorder="1"/>
    <xf numFmtId="0" fontId="21" fillId="29" borderId="20" xfId="0" applyFont="1" applyFill="1" applyBorder="1"/>
    <xf numFmtId="174" fontId="12" fillId="25" borderId="10" xfId="50" applyNumberFormat="1" applyFont="1" applyFill="1" applyBorder="1"/>
    <xf numFmtId="0" fontId="12" fillId="29" borderId="20" xfId="0" applyFont="1" applyFill="1" applyBorder="1" applyAlignment="1">
      <alignment horizontal="left"/>
    </xf>
    <xf numFmtId="17" fontId="12" fillId="25" borderId="23" xfId="0" applyNumberFormat="1" applyFont="1" applyFill="1" applyBorder="1" applyAlignment="1">
      <alignment horizontal="center"/>
    </xf>
    <xf numFmtId="17" fontId="13" fillId="0" borderId="0" xfId="0" applyNumberFormat="1" applyFont="1"/>
    <xf numFmtId="17" fontId="27" fillId="30" borderId="23" xfId="0" applyNumberFormat="1" applyFont="1" applyFill="1" applyBorder="1" applyAlignment="1">
      <alignment horizontal="center"/>
    </xf>
    <xf numFmtId="17" fontId="28" fillId="31" borderId="19" xfId="0" applyNumberFormat="1" applyFont="1" applyFill="1" applyBorder="1" applyAlignment="1">
      <alignment horizontal="left"/>
    </xf>
    <xf numFmtId="171" fontId="29" fillId="30" borderId="24" xfId="0" quotePrefix="1" applyNumberFormat="1" applyFont="1" applyFill="1" applyBorder="1" applyAlignment="1">
      <alignment horizontal="left"/>
    </xf>
    <xf numFmtId="0" fontId="12" fillId="25" borderId="25" xfId="0" applyFont="1" applyFill="1" applyBorder="1" applyAlignment="1">
      <alignment horizontal="center"/>
    </xf>
    <xf numFmtId="171" fontId="12" fillId="0" borderId="0" xfId="66" applyNumberFormat="1" applyFont="1" applyFill="1" applyAlignment="1">
      <alignment horizontal="center"/>
    </xf>
    <xf numFmtId="0" fontId="12" fillId="25" borderId="25" xfId="0" applyFont="1" applyFill="1" applyBorder="1" applyAlignment="1">
      <alignment horizontal="left"/>
    </xf>
    <xf numFmtId="0" fontId="16" fillId="26" borderId="13" xfId="0" applyFont="1" applyFill="1" applyBorder="1"/>
    <xf numFmtId="0" fontId="13" fillId="26" borderId="13" xfId="0" applyFont="1" applyFill="1" applyBorder="1"/>
    <xf numFmtId="171" fontId="13" fillId="26" borderId="14" xfId="49" applyNumberFormat="1" applyFont="1" applyFill="1" applyBorder="1"/>
    <xf numFmtId="0" fontId="12" fillId="26" borderId="0" xfId="0" applyFont="1" applyFill="1"/>
    <xf numFmtId="0" fontId="13" fillId="0" borderId="13" xfId="0" applyFont="1" applyBorder="1"/>
    <xf numFmtId="0" fontId="31" fillId="26" borderId="13" xfId="0" applyFont="1" applyFill="1" applyBorder="1"/>
    <xf numFmtId="171" fontId="31" fillId="26" borderId="14" xfId="49" applyNumberFormat="1" applyFont="1" applyFill="1" applyBorder="1"/>
    <xf numFmtId="171" fontId="25" fillId="26" borderId="0" xfId="49" applyNumberFormat="1" applyFont="1" applyFill="1"/>
    <xf numFmtId="171" fontId="16" fillId="26" borderId="14" xfId="49" applyNumberFormat="1" applyFont="1" applyFill="1" applyBorder="1"/>
    <xf numFmtId="0" fontId="15" fillId="26" borderId="0" xfId="0" applyFont="1" applyFill="1"/>
    <xf numFmtId="17" fontId="30" fillId="30" borderId="19" xfId="0" applyNumberFormat="1" applyFont="1" applyFill="1" applyBorder="1"/>
    <xf numFmtId="171" fontId="13" fillId="0" borderId="0" xfId="66" applyNumberFormat="1" applyFont="1" applyAlignment="1"/>
    <xf numFmtId="0" fontId="21" fillId="25" borderId="20" xfId="0" quotePrefix="1" applyFont="1" applyFill="1" applyBorder="1" applyAlignment="1">
      <alignment horizontal="left"/>
    </xf>
    <xf numFmtId="0" fontId="12" fillId="25" borderId="26" xfId="0" applyFont="1" applyFill="1" applyBorder="1" applyAlignment="1">
      <alignment horizontal="left"/>
    </xf>
    <xf numFmtId="0" fontId="12" fillId="25" borderId="20" xfId="0" applyFont="1" applyFill="1" applyBorder="1" applyAlignment="1">
      <alignment horizontal="left"/>
    </xf>
    <xf numFmtId="171" fontId="29" fillId="30" borderId="24" xfId="0" applyNumberFormat="1" applyFont="1" applyFill="1" applyBorder="1" applyAlignment="1">
      <alignment horizontal="left"/>
    </xf>
    <xf numFmtId="171" fontId="29" fillId="30" borderId="24" xfId="0" applyNumberFormat="1" applyFont="1" applyFill="1" applyBorder="1"/>
    <xf numFmtId="174" fontId="13" fillId="0" borderId="10" xfId="50" applyNumberFormat="1" applyFont="1" applyBorder="1" applyAlignment="1"/>
    <xf numFmtId="171" fontId="27" fillId="30" borderId="24" xfId="0" applyNumberFormat="1" applyFont="1" applyFill="1" applyBorder="1"/>
    <xf numFmtId="10" fontId="13" fillId="0" borderId="0" xfId="68" applyNumberFormat="1" applyFont="1" applyAlignment="1"/>
    <xf numFmtId="1" fontId="13" fillId="0" borderId="0" xfId="0" applyNumberFormat="1" applyFont="1"/>
    <xf numFmtId="174" fontId="13" fillId="0" borderId="0" xfId="0" applyNumberFormat="1" applyFont="1"/>
    <xf numFmtId="171" fontId="13" fillId="0" borderId="0" xfId="0" applyNumberFormat="1" applyFont="1"/>
    <xf numFmtId="0" fontId="31" fillId="0" borderId="0" xfId="0" applyFont="1"/>
    <xf numFmtId="0" fontId="31" fillId="0" borderId="0" xfId="0" quotePrefix="1" applyFont="1" applyAlignment="1">
      <alignment horizontal="left"/>
    </xf>
    <xf numFmtId="171" fontId="27" fillId="30" borderId="24" xfId="0" applyNumberFormat="1" applyFont="1" applyFill="1" applyBorder="1" applyAlignment="1">
      <alignment horizontal="left"/>
    </xf>
    <xf numFmtId="171" fontId="27" fillId="30" borderId="10" xfId="0" applyNumberFormat="1" applyFont="1" applyFill="1" applyBorder="1" applyAlignment="1">
      <alignment horizontal="left"/>
    </xf>
    <xf numFmtId="0" fontId="13" fillId="0" borderId="0" xfId="0" quotePrefix="1" applyFont="1" applyAlignment="1">
      <alignment horizontal="left"/>
    </xf>
    <xf numFmtId="17" fontId="12" fillId="25" borderId="10" xfId="48" applyNumberFormat="1" applyFont="1" applyFill="1" applyBorder="1" applyAlignment="1">
      <alignment horizontal="center"/>
    </xf>
    <xf numFmtId="0" fontId="15" fillId="0" borderId="0" xfId="0" applyFont="1"/>
    <xf numFmtId="10" fontId="15" fillId="0" borderId="0" xfId="68" applyNumberFormat="1" applyFont="1"/>
    <xf numFmtId="0" fontId="12" fillId="25" borderId="27" xfId="0" applyFont="1" applyFill="1" applyBorder="1" applyAlignment="1">
      <alignment horizontal="center" vertical="center" wrapText="1"/>
    </xf>
    <xf numFmtId="0" fontId="12" fillId="25" borderId="26" xfId="0" quotePrefix="1" applyFont="1" applyFill="1" applyBorder="1" applyAlignment="1">
      <alignment horizontal="left"/>
    </xf>
    <xf numFmtId="174" fontId="25" fillId="0" borderId="10" xfId="50" applyNumberFormat="1" applyFont="1" applyBorder="1" applyAlignment="1"/>
    <xf numFmtId="0" fontId="25" fillId="0" borderId="0" xfId="0" applyFont="1"/>
    <xf numFmtId="0" fontId="51" fillId="26" borderId="13" xfId="0" applyFont="1" applyFill="1" applyBorder="1"/>
    <xf numFmtId="171" fontId="51" fillId="26" borderId="14" xfId="49" applyNumberFormat="1" applyFont="1" applyFill="1" applyBorder="1"/>
    <xf numFmtId="0" fontId="52" fillId="26" borderId="0" xfId="0" applyFont="1" applyFill="1"/>
    <xf numFmtId="0" fontId="53" fillId="26" borderId="13" xfId="0" applyFont="1" applyFill="1" applyBorder="1"/>
    <xf numFmtId="171" fontId="53" fillId="26" borderId="14" xfId="49" applyNumberFormat="1" applyFont="1" applyFill="1" applyBorder="1"/>
    <xf numFmtId="0" fontId="54" fillId="26" borderId="0" xfId="0" applyFont="1" applyFill="1"/>
    <xf numFmtId="0" fontId="12" fillId="25" borderId="16" xfId="0" quotePrefix="1" applyFont="1" applyFill="1" applyBorder="1" applyAlignment="1">
      <alignment horizontal="center" vertical="center" wrapText="1"/>
    </xf>
    <xf numFmtId="0" fontId="12" fillId="25" borderId="16" xfId="0" applyFont="1" applyFill="1" applyBorder="1" applyAlignment="1">
      <alignment horizontal="left" vertical="center"/>
    </xf>
    <xf numFmtId="0" fontId="15" fillId="0" borderId="0" xfId="0" quotePrefix="1" applyFont="1" applyAlignment="1">
      <alignment horizontal="left"/>
    </xf>
    <xf numFmtId="171" fontId="13" fillId="0" borderId="0" xfId="50" applyNumberFormat="1" applyFont="1" applyAlignment="1"/>
    <xf numFmtId="0" fontId="13" fillId="26" borderId="13" xfId="0" quotePrefix="1" applyFont="1" applyFill="1" applyBorder="1" applyAlignment="1">
      <alignment horizontal="left"/>
    </xf>
    <xf numFmtId="171" fontId="27" fillId="30" borderId="0" xfId="0" applyNumberFormat="1" applyFont="1" applyFill="1"/>
    <xf numFmtId="169" fontId="13" fillId="0" borderId="0" xfId="0" applyNumberFormat="1" applyFont="1"/>
    <xf numFmtId="174" fontId="27" fillId="30" borderId="10" xfId="50" applyNumberFormat="1" applyFont="1" applyFill="1" applyBorder="1" applyAlignment="1"/>
    <xf numFmtId="9" fontId="13" fillId="0" borderId="0" xfId="68" applyFont="1" applyAlignment="1"/>
    <xf numFmtId="183" fontId="13" fillId="0" borderId="0" xfId="67" applyNumberFormat="1" applyFont="1"/>
    <xf numFmtId="10" fontId="29" fillId="30" borderId="24" xfId="68" quotePrefix="1" applyNumberFormat="1" applyFont="1" applyFill="1" applyBorder="1" applyAlignment="1">
      <alignment horizontal="left"/>
    </xf>
    <xf numFmtId="174" fontId="13" fillId="25" borderId="10" xfId="50" applyNumberFormat="1" applyFont="1" applyFill="1" applyBorder="1" applyAlignment="1"/>
    <xf numFmtId="10" fontId="13" fillId="0" borderId="10" xfId="68" applyNumberFormat="1" applyFont="1" applyFill="1" applyBorder="1" applyAlignment="1">
      <alignment horizontal="center"/>
    </xf>
    <xf numFmtId="171" fontId="13" fillId="0" borderId="10" xfId="66" applyNumberFormat="1" applyFont="1" applyFill="1" applyBorder="1" applyAlignment="1">
      <alignment horizontal="center"/>
    </xf>
    <xf numFmtId="15" fontId="12" fillId="28" borderId="10" xfId="0" quotePrefix="1" applyNumberFormat="1" applyFont="1" applyFill="1" applyBorder="1" applyAlignment="1">
      <alignment horizontal="center"/>
    </xf>
    <xf numFmtId="174" fontId="13" fillId="32" borderId="10" xfId="50" applyNumberFormat="1" applyFont="1" applyFill="1" applyBorder="1" applyAlignment="1"/>
    <xf numFmtId="173" fontId="13" fillId="32" borderId="10" xfId="48" applyNumberFormat="1" applyFont="1" applyFill="1" applyBorder="1" applyAlignment="1"/>
    <xf numFmtId="173" fontId="12" fillId="32" borderId="10" xfId="47" applyNumberFormat="1" applyFont="1" applyFill="1" applyBorder="1" applyAlignment="1">
      <alignment horizontal="right" vertical="center" wrapText="1"/>
    </xf>
    <xf numFmtId="0" fontId="23" fillId="32" borderId="29" xfId="0" applyFont="1" applyFill="1" applyBorder="1"/>
    <xf numFmtId="0" fontId="23" fillId="32" borderId="30" xfId="0" applyFont="1" applyFill="1" applyBorder="1"/>
    <xf numFmtId="0" fontId="16" fillId="32" borderId="30" xfId="0" applyFont="1" applyFill="1" applyBorder="1"/>
    <xf numFmtId="0" fontId="13" fillId="32" borderId="30" xfId="0" applyFont="1" applyFill="1" applyBorder="1"/>
    <xf numFmtId="0" fontId="51" fillId="32" borderId="30" xfId="0" applyFont="1" applyFill="1" applyBorder="1"/>
    <xf numFmtId="0" fontId="53" fillId="32" borderId="30" xfId="0" applyFont="1" applyFill="1" applyBorder="1"/>
    <xf numFmtId="0" fontId="31" fillId="32" borderId="30" xfId="0" applyFont="1" applyFill="1" applyBorder="1"/>
    <xf numFmtId="0" fontId="23" fillId="32" borderId="31" xfId="0" applyFont="1" applyFill="1" applyBorder="1"/>
    <xf numFmtId="17" fontId="23" fillId="32" borderId="12" xfId="0" applyNumberFormat="1" applyFont="1" applyFill="1" applyBorder="1" applyAlignment="1">
      <alignment horizontal="center"/>
    </xf>
    <xf numFmtId="171" fontId="13" fillId="32" borderId="10" xfId="0" applyNumberFormat="1" applyFont="1" applyFill="1" applyBorder="1"/>
    <xf numFmtId="171" fontId="23" fillId="32" borderId="10" xfId="0" applyNumberFormat="1" applyFont="1" applyFill="1" applyBorder="1"/>
    <xf numFmtId="0" fontId="13" fillId="32" borderId="18" xfId="0" applyFont="1" applyFill="1" applyBorder="1"/>
    <xf numFmtId="0" fontId="13" fillId="32" borderId="10" xfId="0" applyFont="1" applyFill="1" applyBorder="1"/>
    <xf numFmtId="0" fontId="12" fillId="32" borderId="10" xfId="0" applyFont="1" applyFill="1" applyBorder="1" applyAlignment="1">
      <alignment horizontal="left"/>
    </xf>
    <xf numFmtId="0" fontId="12" fillId="32" borderId="31" xfId="0" applyFont="1" applyFill="1" applyBorder="1" applyAlignment="1">
      <alignment horizontal="center" vertical="center" wrapText="1"/>
    </xf>
    <xf numFmtId="0" fontId="12" fillId="32" borderId="31" xfId="0" applyFont="1" applyFill="1" applyBorder="1" applyAlignment="1">
      <alignment horizontal="left" vertical="center"/>
    </xf>
    <xf numFmtId="0" fontId="12" fillId="32" borderId="10" xfId="0" applyFont="1" applyFill="1" applyBorder="1" applyAlignment="1">
      <alignment horizontal="center" vertical="center" wrapText="1"/>
    </xf>
    <xf numFmtId="0" fontId="23" fillId="32" borderId="10" xfId="0" applyFont="1" applyFill="1" applyBorder="1"/>
    <xf numFmtId="171" fontId="13" fillId="0" borderId="0" xfId="66" applyNumberFormat="1" applyFont="1" applyFill="1"/>
    <xf numFmtId="183" fontId="55" fillId="0" borderId="0" xfId="67" applyNumberFormat="1" applyFont="1"/>
    <xf numFmtId="0" fontId="55" fillId="0" borderId="0" xfId="0" applyFont="1"/>
    <xf numFmtId="17" fontId="12" fillId="25" borderId="10" xfId="0" applyNumberFormat="1" applyFont="1" applyFill="1" applyBorder="1" applyAlignment="1">
      <alignment horizontal="center"/>
    </xf>
    <xf numFmtId="183" fontId="13" fillId="0" borderId="0" xfId="67" applyNumberFormat="1" applyFont="1" applyAlignment="1"/>
    <xf numFmtId="183" fontId="56" fillId="33" borderId="10" xfId="0" applyNumberFormat="1" applyFont="1" applyFill="1" applyBorder="1"/>
    <xf numFmtId="0" fontId="12" fillId="25" borderId="10" xfId="0" applyFont="1" applyFill="1" applyBorder="1" applyAlignment="1">
      <alignment horizontal="left"/>
    </xf>
    <xf numFmtId="10" fontId="58" fillId="0" borderId="0" xfId="68" applyNumberFormat="1" applyFont="1" applyAlignment="1"/>
    <xf numFmtId="171" fontId="13" fillId="0" borderId="10" xfId="0" applyNumberFormat="1" applyFont="1" applyBorder="1" applyAlignment="1">
      <alignment horizontal="center"/>
    </xf>
    <xf numFmtId="0" fontId="13" fillId="35" borderId="0" xfId="0" applyFont="1" applyFill="1"/>
    <xf numFmtId="171" fontId="13" fillId="35" borderId="0" xfId="66" applyNumberFormat="1" applyFont="1" applyFill="1"/>
    <xf numFmtId="43" fontId="13" fillId="35" borderId="0" xfId="66" applyNumberFormat="1" applyFont="1" applyFill="1"/>
    <xf numFmtId="174" fontId="13" fillId="0" borderId="0" xfId="50" applyNumberFormat="1" applyFont="1" applyBorder="1" applyAlignment="1"/>
    <xf numFmtId="171" fontId="29" fillId="30" borderId="20" xfId="0" applyNumberFormat="1" applyFont="1" applyFill="1" applyBorder="1"/>
    <xf numFmtId="171" fontId="27" fillId="30" borderId="21" xfId="0" applyNumberFormat="1" applyFont="1" applyFill="1" applyBorder="1"/>
    <xf numFmtId="171" fontId="27" fillId="30" borderId="28" xfId="0" applyNumberFormat="1" applyFont="1" applyFill="1" applyBorder="1"/>
    <xf numFmtId="0" fontId="59" fillId="0" borderId="20" xfId="0" quotePrefix="1" applyFont="1" applyBorder="1" applyAlignment="1">
      <alignment horizontal="left"/>
    </xf>
    <xf numFmtId="174" fontId="58" fillId="0" borderId="10" xfId="50" applyNumberFormat="1" applyFont="1" applyBorder="1"/>
    <xf numFmtId="0" fontId="58" fillId="0" borderId="0" xfId="0" applyFont="1"/>
    <xf numFmtId="0" fontId="12" fillId="36" borderId="0" xfId="0" applyFont="1" applyFill="1" applyAlignment="1">
      <alignment horizontal="center"/>
    </xf>
    <xf numFmtId="183" fontId="61" fillId="37" borderId="0" xfId="67" applyNumberFormat="1" applyFont="1" applyFill="1" applyAlignment="1"/>
    <xf numFmtId="183" fontId="61" fillId="37" borderId="10" xfId="67" applyNumberFormat="1" applyFont="1" applyFill="1" applyBorder="1"/>
    <xf numFmtId="0" fontId="23" fillId="0" borderId="0" xfId="0" applyFont="1"/>
    <xf numFmtId="0" fontId="22" fillId="0" borderId="0" xfId="0" applyFont="1" applyAlignment="1">
      <alignment horizontal="left"/>
    </xf>
    <xf numFmtId="171" fontId="23" fillId="0" borderId="0" xfId="0" applyNumberFormat="1" applyFont="1"/>
    <xf numFmtId="10" fontId="20" fillId="0" borderId="0" xfId="68" applyNumberFormat="1" applyFont="1" applyFill="1" applyAlignment="1">
      <alignment horizontal="center"/>
    </xf>
    <xf numFmtId="10" fontId="23" fillId="0" borderId="0" xfId="68" applyNumberFormat="1" applyFont="1" applyFill="1" applyAlignment="1">
      <alignment horizontal="center"/>
    </xf>
    <xf numFmtId="10" fontId="25" fillId="0" borderId="0" xfId="68" applyNumberFormat="1" applyFont="1" applyFill="1" applyAlignment="1">
      <alignment horizontal="center"/>
    </xf>
    <xf numFmtId="172" fontId="23" fillId="0" borderId="0" xfId="68" applyNumberFormat="1" applyFont="1" applyFill="1" applyAlignment="1">
      <alignment horizontal="center"/>
    </xf>
    <xf numFmtId="0" fontId="32" fillId="0" borderId="0" xfId="0" applyFont="1"/>
    <xf numFmtId="0" fontId="22" fillId="0" borderId="0" xfId="0" applyFont="1"/>
    <xf numFmtId="183" fontId="13" fillId="0" borderId="10" xfId="67" applyNumberFormat="1" applyFont="1" applyFill="1" applyBorder="1" applyAlignment="1">
      <alignment horizontal="center"/>
    </xf>
    <xf numFmtId="181" fontId="27" fillId="34" borderId="0" xfId="0" applyNumberFormat="1" applyFont="1" applyFill="1"/>
    <xf numFmtId="171" fontId="13" fillId="0" borderId="10" xfId="66" applyNumberFormat="1" applyFont="1" applyFill="1" applyBorder="1"/>
    <xf numFmtId="171" fontId="61" fillId="40" borderId="10" xfId="66" applyNumberFormat="1" applyFont="1" applyFill="1" applyBorder="1"/>
    <xf numFmtId="10" fontId="13" fillId="0" borderId="10" xfId="68" applyNumberFormat="1" applyFont="1" applyFill="1" applyBorder="1" applyAlignment="1">
      <alignment horizontal="center" vertical="center"/>
    </xf>
    <xf numFmtId="168" fontId="57" fillId="0" borderId="0" xfId="46" applyFont="1"/>
    <xf numFmtId="0" fontId="15" fillId="35" borderId="0" xfId="0" applyFont="1" applyFill="1"/>
    <xf numFmtId="0" fontId="12" fillId="35" borderId="0" xfId="0" applyFont="1" applyFill="1"/>
    <xf numFmtId="10" fontId="15" fillId="35" borderId="0" xfId="68" applyNumberFormat="1" applyFont="1" applyFill="1"/>
    <xf numFmtId="9" fontId="23" fillId="0" borderId="0" xfId="68" applyFont="1" applyFill="1"/>
    <xf numFmtId="0" fontId="58" fillId="0" borderId="20" xfId="0" quotePrefix="1" applyFont="1" applyBorder="1" applyAlignment="1">
      <alignment horizontal="left"/>
    </xf>
    <xf numFmtId="174" fontId="58" fillId="0" borderId="10" xfId="50" applyNumberFormat="1" applyFont="1" applyFill="1" applyBorder="1"/>
    <xf numFmtId="183" fontId="13" fillId="0" borderId="0" xfId="0" applyNumberFormat="1" applyFont="1"/>
    <xf numFmtId="181" fontId="13" fillId="35" borderId="0" xfId="68" applyNumberFormat="1" applyFont="1" applyFill="1"/>
    <xf numFmtId="184" fontId="13" fillId="0" borderId="0" xfId="67" applyNumberFormat="1" applyFont="1"/>
    <xf numFmtId="184" fontId="26" fillId="0" borderId="0" xfId="67" applyNumberFormat="1" applyFont="1"/>
    <xf numFmtId="10" fontId="58" fillId="0" borderId="10" xfId="68" applyNumberFormat="1" applyFont="1" applyFill="1" applyBorder="1" applyAlignment="1">
      <alignment horizontal="center"/>
    </xf>
    <xf numFmtId="0" fontId="27" fillId="33" borderId="10" xfId="0" applyFont="1" applyFill="1" applyBorder="1"/>
    <xf numFmtId="184" fontId="13" fillId="0" borderId="10" xfId="70" applyNumberFormat="1" applyFont="1" applyBorder="1" applyAlignment="1"/>
    <xf numFmtId="15" fontId="27" fillId="30" borderId="10" xfId="0" applyNumberFormat="1" applyFont="1" applyFill="1" applyBorder="1" applyAlignment="1">
      <alignment horizontal="center" vertical="center" wrapText="1"/>
    </xf>
    <xf numFmtId="10" fontId="13" fillId="0" borderId="0" xfId="75" applyNumberFormat="1" applyFont="1"/>
    <xf numFmtId="2" fontId="13" fillId="0" borderId="0" xfId="0" applyNumberFormat="1" applyFont="1"/>
    <xf numFmtId="171" fontId="64" fillId="38" borderId="10" xfId="74" applyNumberFormat="1" applyFont="1" applyFill="1" applyBorder="1" applyAlignment="1">
      <alignment horizontal="center"/>
    </xf>
    <xf numFmtId="171" fontId="64" fillId="38" borderId="10" xfId="68" applyNumberFormat="1" applyFont="1" applyFill="1" applyBorder="1" applyAlignment="1">
      <alignment horizontal="center"/>
    </xf>
    <xf numFmtId="185" fontId="72" fillId="41" borderId="10" xfId="68" applyNumberFormat="1" applyFont="1" applyFill="1" applyBorder="1" applyAlignment="1">
      <alignment horizontal="center"/>
    </xf>
    <xf numFmtId="10" fontId="64" fillId="42" borderId="10" xfId="68" applyNumberFormat="1" applyFont="1" applyFill="1" applyBorder="1" applyAlignment="1">
      <alignment horizontal="center"/>
    </xf>
    <xf numFmtId="185" fontId="64" fillId="42" borderId="10" xfId="68" applyNumberFormat="1" applyFont="1" applyFill="1" applyBorder="1" applyAlignment="1">
      <alignment horizontal="center"/>
    </xf>
    <xf numFmtId="185" fontId="72" fillId="42" borderId="10" xfId="68" applyNumberFormat="1" applyFont="1" applyFill="1" applyBorder="1" applyAlignment="1">
      <alignment horizontal="center"/>
    </xf>
    <xf numFmtId="185" fontId="72" fillId="43" borderId="10" xfId="68" applyNumberFormat="1" applyFont="1" applyFill="1" applyBorder="1" applyAlignment="1">
      <alignment horizontal="center"/>
    </xf>
    <xf numFmtId="10" fontId="65" fillId="40" borderId="10" xfId="68" applyNumberFormat="1" applyFont="1" applyFill="1" applyBorder="1" applyAlignment="1">
      <alignment horizontal="center"/>
    </xf>
    <xf numFmtId="185" fontId="61" fillId="40" borderId="10" xfId="68" applyNumberFormat="1" applyFont="1" applyFill="1" applyBorder="1" applyAlignment="1">
      <alignment horizontal="center"/>
    </xf>
    <xf numFmtId="10" fontId="65" fillId="40" borderId="0" xfId="68" applyNumberFormat="1" applyFont="1" applyFill="1" applyBorder="1" applyAlignment="1">
      <alignment horizontal="left"/>
    </xf>
    <xf numFmtId="185" fontId="61" fillId="40" borderId="0" xfId="68" applyNumberFormat="1" applyFont="1" applyFill="1" applyBorder="1" applyAlignment="1">
      <alignment horizontal="center"/>
    </xf>
    <xf numFmtId="10" fontId="63" fillId="40" borderId="10" xfId="68" applyNumberFormat="1" applyFont="1" applyFill="1" applyBorder="1" applyAlignment="1">
      <alignment horizontal="center"/>
    </xf>
    <xf numFmtId="171" fontId="61" fillId="40" borderId="10" xfId="74" applyNumberFormat="1" applyFont="1" applyFill="1" applyBorder="1" applyAlignment="1">
      <alignment horizontal="center"/>
    </xf>
    <xf numFmtId="0" fontId="23" fillId="27" borderId="33" xfId="0" applyFont="1" applyFill="1" applyBorder="1"/>
    <xf numFmtId="10" fontId="73" fillId="38" borderId="27" xfId="68" applyNumberFormat="1" applyFont="1" applyFill="1" applyBorder="1" applyAlignment="1">
      <alignment horizontal="left"/>
    </xf>
    <xf numFmtId="10" fontId="71" fillId="41" borderId="27" xfId="68" applyNumberFormat="1" applyFont="1" applyFill="1" applyBorder="1" applyAlignment="1">
      <alignment horizontal="left"/>
    </xf>
    <xf numFmtId="10" fontId="73" fillId="42" borderId="27" xfId="68" applyNumberFormat="1" applyFont="1" applyFill="1" applyBorder="1" applyAlignment="1">
      <alignment horizontal="left"/>
    </xf>
    <xf numFmtId="10" fontId="71" fillId="42" borderId="27" xfId="68" applyNumberFormat="1" applyFont="1" applyFill="1" applyBorder="1" applyAlignment="1">
      <alignment horizontal="left"/>
    </xf>
    <xf numFmtId="10" fontId="71" fillId="43" borderId="27" xfId="68" applyNumberFormat="1" applyFont="1" applyFill="1" applyBorder="1" applyAlignment="1">
      <alignment horizontal="left"/>
    </xf>
    <xf numFmtId="10" fontId="65" fillId="40" borderId="27" xfId="68" applyNumberFormat="1" applyFont="1" applyFill="1" applyBorder="1" applyAlignment="1">
      <alignment horizontal="left"/>
    </xf>
    <xf numFmtId="17" fontId="23" fillId="27" borderId="29" xfId="0" applyNumberFormat="1" applyFont="1" applyFill="1" applyBorder="1" applyAlignment="1">
      <alignment horizontal="center"/>
    </xf>
    <xf numFmtId="171" fontId="64" fillId="38" borderId="24" xfId="74" applyNumberFormat="1" applyFont="1" applyFill="1" applyBorder="1" applyAlignment="1">
      <alignment horizontal="center"/>
    </xf>
    <xf numFmtId="171" fontId="64" fillId="38" borderId="24" xfId="68" applyNumberFormat="1" applyFont="1" applyFill="1" applyBorder="1" applyAlignment="1">
      <alignment horizontal="center"/>
    </xf>
    <xf numFmtId="10" fontId="64" fillId="38" borderId="24" xfId="68" applyNumberFormat="1" applyFont="1" applyFill="1" applyBorder="1" applyAlignment="1">
      <alignment horizontal="center"/>
    </xf>
    <xf numFmtId="185" fontId="72" fillId="41" borderId="24" xfId="68" applyNumberFormat="1" applyFont="1" applyFill="1" applyBorder="1" applyAlignment="1">
      <alignment horizontal="center"/>
    </xf>
    <xf numFmtId="185" fontId="64" fillId="42" borderId="24" xfId="68" applyNumberFormat="1" applyFont="1" applyFill="1" applyBorder="1" applyAlignment="1">
      <alignment horizontal="center"/>
    </xf>
    <xf numFmtId="10" fontId="64" fillId="42" borderId="24" xfId="68" applyNumberFormat="1" applyFont="1" applyFill="1" applyBorder="1" applyAlignment="1">
      <alignment horizontal="center"/>
    </xf>
    <xf numFmtId="43" fontId="64" fillId="42" borderId="24" xfId="74" applyFont="1" applyFill="1" applyBorder="1" applyAlignment="1">
      <alignment horizontal="center"/>
    </xf>
    <xf numFmtId="185" fontId="72" fillId="42" borderId="24" xfId="68" applyNumberFormat="1" applyFont="1" applyFill="1" applyBorder="1" applyAlignment="1">
      <alignment horizontal="center"/>
    </xf>
    <xf numFmtId="185" fontId="72" fillId="43" borderId="24" xfId="68" applyNumberFormat="1" applyFont="1" applyFill="1" applyBorder="1" applyAlignment="1">
      <alignment horizontal="center"/>
    </xf>
    <xf numFmtId="185" fontId="61" fillId="40" borderId="24" xfId="68" applyNumberFormat="1" applyFont="1" applyFill="1" applyBorder="1" applyAlignment="1">
      <alignment horizontal="center"/>
    </xf>
    <xf numFmtId="185" fontId="61" fillId="40" borderId="10" xfId="74" applyNumberFormat="1" applyFont="1" applyFill="1" applyBorder="1" applyAlignment="1">
      <alignment horizontal="center"/>
    </xf>
    <xf numFmtId="10" fontId="61" fillId="40" borderId="10" xfId="75" applyNumberFormat="1" applyFont="1" applyFill="1" applyBorder="1" applyAlignment="1">
      <alignment horizontal="center"/>
    </xf>
    <xf numFmtId="185" fontId="64" fillId="42" borderId="10" xfId="74" applyNumberFormat="1" applyFont="1" applyFill="1" applyBorder="1" applyAlignment="1">
      <alignment horizontal="center"/>
    </xf>
    <xf numFmtId="185" fontId="23" fillId="0" borderId="0" xfId="0" applyNumberFormat="1" applyFont="1"/>
    <xf numFmtId="10" fontId="13" fillId="0" borderId="0" xfId="0" applyNumberFormat="1" applyFont="1"/>
    <xf numFmtId="10" fontId="13" fillId="0" borderId="0" xfId="75" applyNumberFormat="1" applyFont="1" applyAlignment="1"/>
    <xf numFmtId="165" fontId="13" fillId="0" borderId="0" xfId="81" applyFont="1" applyAlignment="1"/>
    <xf numFmtId="10" fontId="27" fillId="34" borderId="0" xfId="0" applyNumberFormat="1" applyFont="1" applyFill="1"/>
    <xf numFmtId="10" fontId="61" fillId="45" borderId="10" xfId="68" applyNumberFormat="1" applyFont="1" applyFill="1" applyBorder="1" applyAlignment="1">
      <alignment horizontal="center"/>
    </xf>
    <xf numFmtId="10" fontId="55" fillId="0" borderId="0" xfId="75" applyNumberFormat="1" applyFont="1"/>
    <xf numFmtId="10" fontId="23" fillId="0" borderId="0" xfId="75" applyNumberFormat="1" applyFont="1" applyFill="1"/>
    <xf numFmtId="10" fontId="61" fillId="45" borderId="0" xfId="75" applyNumberFormat="1" applyFont="1" applyFill="1" applyAlignment="1"/>
    <xf numFmtId="9" fontId="13" fillId="0" borderId="0" xfId="75" applyFont="1"/>
    <xf numFmtId="41" fontId="13" fillId="35" borderId="0" xfId="80" applyFont="1" applyFill="1"/>
    <xf numFmtId="10" fontId="60" fillId="35" borderId="0" xfId="68" applyNumberFormat="1" applyFont="1" applyFill="1"/>
    <xf numFmtId="0" fontId="60" fillId="35" borderId="0" xfId="0" applyFont="1" applyFill="1"/>
    <xf numFmtId="181" fontId="13" fillId="0" borderId="0" xfId="75" applyNumberFormat="1" applyFont="1"/>
    <xf numFmtId="183" fontId="13" fillId="0" borderId="10" xfId="67" applyNumberFormat="1" applyFont="1" applyFill="1" applyBorder="1" applyAlignment="1"/>
    <xf numFmtId="0" fontId="61" fillId="39" borderId="10" xfId="0" applyFont="1" applyFill="1" applyBorder="1" applyAlignment="1">
      <alignment horizontal="left"/>
    </xf>
    <xf numFmtId="17" fontId="61" fillId="39" borderId="10" xfId="0" applyNumberFormat="1" applyFont="1" applyFill="1" applyBorder="1" applyAlignment="1">
      <alignment horizontal="center"/>
    </xf>
    <xf numFmtId="185" fontId="61" fillId="45" borderId="10" xfId="68" applyNumberFormat="1" applyFont="1" applyFill="1" applyBorder="1" applyAlignment="1">
      <alignment horizontal="center"/>
    </xf>
    <xf numFmtId="41" fontId="20" fillId="0" borderId="0" xfId="80" applyFont="1" applyFill="1" applyAlignment="1">
      <alignment horizontal="center"/>
    </xf>
    <xf numFmtId="173" fontId="55" fillId="0" borderId="0" xfId="0" applyNumberFormat="1" applyFont="1"/>
    <xf numFmtId="0" fontId="61" fillId="46" borderId="10" xfId="0" applyFont="1" applyFill="1" applyBorder="1"/>
    <xf numFmtId="183" fontId="61" fillId="46" borderId="10" xfId="0" applyNumberFormat="1" applyFont="1" applyFill="1" applyBorder="1"/>
    <xf numFmtId="10" fontId="27" fillId="30" borderId="0" xfId="75" applyNumberFormat="1" applyFont="1" applyFill="1" applyBorder="1" applyAlignment="1"/>
    <xf numFmtId="186" fontId="13" fillId="0" borderId="0" xfId="81" applyNumberFormat="1" applyFont="1" applyAlignment="1"/>
    <xf numFmtId="186" fontId="13" fillId="0" borderId="0" xfId="50" applyNumberFormat="1" applyFont="1" applyAlignment="1"/>
    <xf numFmtId="186" fontId="13" fillId="0" borderId="0" xfId="75" applyNumberFormat="1" applyFont="1" applyAlignment="1"/>
    <xf numFmtId="186" fontId="13" fillId="0" borderId="0" xfId="68" applyNumberFormat="1" applyFont="1" applyAlignment="1"/>
    <xf numFmtId="186" fontId="13" fillId="0" borderId="0" xfId="0" applyNumberFormat="1" applyFont="1"/>
    <xf numFmtId="186" fontId="13" fillId="38" borderId="10" xfId="50" applyNumberFormat="1" applyFont="1" applyFill="1" applyBorder="1"/>
    <xf numFmtId="186" fontId="13" fillId="0" borderId="10" xfId="50" applyNumberFormat="1" applyFont="1" applyBorder="1"/>
    <xf numFmtId="186" fontId="12" fillId="38" borderId="10" xfId="50" applyNumberFormat="1" applyFont="1" applyFill="1" applyBorder="1"/>
    <xf numFmtId="186" fontId="61" fillId="40" borderId="10" xfId="50" applyNumberFormat="1" applyFont="1" applyFill="1" applyBorder="1"/>
    <xf numFmtId="186" fontId="12" fillId="29" borderId="10" xfId="50" applyNumberFormat="1" applyFont="1" applyFill="1" applyBorder="1"/>
    <xf numFmtId="186" fontId="12" fillId="25" borderId="10" xfId="50" applyNumberFormat="1" applyFont="1" applyFill="1" applyBorder="1"/>
    <xf numFmtId="186" fontId="61" fillId="44" borderId="10" xfId="50" applyNumberFormat="1" applyFont="1" applyFill="1" applyBorder="1"/>
    <xf numFmtId="0" fontId="34" fillId="25" borderId="19" xfId="0" applyFont="1" applyFill="1" applyBorder="1" applyAlignment="1">
      <alignment horizontal="center" vertical="center"/>
    </xf>
    <xf numFmtId="17" fontId="34" fillId="25" borderId="26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17" fontId="62" fillId="39" borderId="19" xfId="0" applyNumberFormat="1" applyFont="1" applyFill="1" applyBorder="1" applyAlignment="1">
      <alignment horizontal="left"/>
    </xf>
    <xf numFmtId="17" fontId="62" fillId="39" borderId="23" xfId="0" applyNumberFormat="1" applyFont="1" applyFill="1" applyBorder="1" applyAlignment="1">
      <alignment horizontal="center"/>
    </xf>
    <xf numFmtId="17" fontId="75" fillId="0" borderId="0" xfId="0" applyNumberFormat="1" applyFont="1"/>
    <xf numFmtId="0" fontId="75" fillId="35" borderId="0" xfId="0" applyFont="1" applyFill="1"/>
    <xf numFmtId="174" fontId="61" fillId="45" borderId="10" xfId="50" applyNumberFormat="1" applyFont="1" applyFill="1" applyBorder="1" applyAlignment="1"/>
    <xf numFmtId="187" fontId="13" fillId="0" borderId="0" xfId="0" applyNumberFormat="1" applyFont="1"/>
    <xf numFmtId="0" fontId="64" fillId="0" borderId="0" xfId="96" applyFont="1"/>
    <xf numFmtId="0" fontId="61" fillId="45" borderId="10" xfId="96" applyFont="1" applyFill="1" applyBorder="1" applyAlignment="1">
      <alignment horizontal="center" vertical="center"/>
    </xf>
    <xf numFmtId="17" fontId="61" fillId="45" borderId="10" xfId="96" applyNumberFormat="1" applyFont="1" applyFill="1" applyBorder="1" applyAlignment="1">
      <alignment horizontal="center" vertical="center"/>
    </xf>
    <xf numFmtId="0" fontId="64" fillId="0" borderId="0" xfId="96" applyFont="1" applyAlignment="1">
      <alignment horizontal="center" vertical="center"/>
    </xf>
    <xf numFmtId="0" fontId="61" fillId="46" borderId="10" xfId="96" applyFont="1" applyFill="1" applyBorder="1"/>
    <xf numFmtId="165" fontId="61" fillId="46" borderId="10" xfId="97" applyFont="1" applyFill="1" applyBorder="1"/>
    <xf numFmtId="0" fontId="72" fillId="47" borderId="10" xfId="96" applyFont="1" applyFill="1" applyBorder="1"/>
    <xf numFmtId="165" fontId="72" fillId="47" borderId="10" xfId="97" applyFont="1" applyFill="1" applyBorder="1"/>
    <xf numFmtId="0" fontId="72" fillId="42" borderId="10" xfId="96" applyFont="1" applyFill="1" applyBorder="1"/>
    <xf numFmtId="165" fontId="72" fillId="42" borderId="10" xfId="97" applyFont="1" applyFill="1" applyBorder="1"/>
    <xf numFmtId="0" fontId="64" fillId="0" borderId="10" xfId="96" applyFont="1" applyBorder="1"/>
    <xf numFmtId="165" fontId="64" fillId="0" borderId="10" xfId="97" applyFont="1" applyBorder="1"/>
    <xf numFmtId="165" fontId="64" fillId="0" borderId="0" xfId="96" applyNumberFormat="1" applyFont="1"/>
    <xf numFmtId="0" fontId="58" fillId="0" borderId="0" xfId="96" applyFont="1"/>
    <xf numFmtId="165" fontId="58" fillId="42" borderId="10" xfId="97" applyFont="1" applyFill="1" applyBorder="1"/>
    <xf numFmtId="188" fontId="64" fillId="0" borderId="0" xfId="101" applyNumberFormat="1" applyFont="1"/>
    <xf numFmtId="165" fontId="64" fillId="0" borderId="0" xfId="81" applyFont="1"/>
    <xf numFmtId="186" fontId="58" fillId="38" borderId="10" xfId="50" applyNumberFormat="1" applyFont="1" applyFill="1" applyBorder="1"/>
    <xf numFmtId="0" fontId="64" fillId="0" borderId="0" xfId="0" applyFont="1"/>
    <xf numFmtId="171" fontId="61" fillId="39" borderId="10" xfId="0" applyNumberFormat="1" applyFont="1" applyFill="1" applyBorder="1" applyAlignment="1">
      <alignment horizontal="center" vertical="center"/>
    </xf>
    <xf numFmtId="17" fontId="61" fillId="39" borderId="10" xfId="0" applyNumberFormat="1" applyFont="1" applyFill="1" applyBorder="1" applyAlignment="1">
      <alignment horizontal="center" vertical="center"/>
    </xf>
    <xf numFmtId="165" fontId="13" fillId="0" borderId="10" xfId="81" applyFont="1" applyBorder="1" applyAlignment="1"/>
    <xf numFmtId="10" fontId="12" fillId="36" borderId="10" xfId="68" applyNumberFormat="1" applyFont="1" applyFill="1" applyBorder="1" applyAlignment="1">
      <alignment horizontal="center"/>
    </xf>
    <xf numFmtId="41" fontId="13" fillId="0" borderId="10" xfId="80" applyFont="1" applyFill="1" applyBorder="1" applyAlignment="1">
      <alignment horizontal="center"/>
    </xf>
    <xf numFmtId="10" fontId="13" fillId="0" borderId="10" xfId="80" applyNumberFormat="1" applyFont="1" applyFill="1" applyBorder="1" applyAlignment="1">
      <alignment horizontal="center"/>
    </xf>
    <xf numFmtId="9" fontId="13" fillId="0" borderId="10" xfId="80" applyNumberFormat="1" applyFont="1" applyFill="1" applyBorder="1" applyAlignment="1">
      <alignment horizontal="center"/>
    </xf>
    <xf numFmtId="10" fontId="13" fillId="0" borderId="0" xfId="81" applyNumberFormat="1" applyFont="1" applyAlignment="1"/>
    <xf numFmtId="0" fontId="13" fillId="36" borderId="0" xfId="0" applyFont="1" applyFill="1"/>
    <xf numFmtId="165" fontId="13" fillId="36" borderId="0" xfId="81" applyFont="1" applyFill="1" applyAlignment="1"/>
    <xf numFmtId="0" fontId="34" fillId="25" borderId="10" xfId="0" applyFont="1" applyFill="1" applyBorder="1"/>
    <xf numFmtId="17" fontId="34" fillId="25" borderId="10" xfId="0" applyNumberFormat="1" applyFont="1" applyFill="1" applyBorder="1" applyAlignment="1">
      <alignment horizontal="center"/>
    </xf>
    <xf numFmtId="181" fontId="13" fillId="42" borderId="10" xfId="75" applyNumberFormat="1" applyFont="1" applyFill="1" applyBorder="1"/>
    <xf numFmtId="10" fontId="13" fillId="42" borderId="10" xfId="75" applyNumberFormat="1" applyFont="1" applyFill="1" applyBorder="1"/>
    <xf numFmtId="10" fontId="13" fillId="38" borderId="10" xfId="75" applyNumberFormat="1" applyFont="1" applyFill="1" applyBorder="1"/>
    <xf numFmtId="10" fontId="13" fillId="48" borderId="10" xfId="75" applyNumberFormat="1" applyFont="1" applyFill="1" applyBorder="1"/>
    <xf numFmtId="181" fontId="13" fillId="48" borderId="10" xfId="75" applyNumberFormat="1" applyFont="1" applyFill="1" applyBorder="1"/>
    <xf numFmtId="186" fontId="60" fillId="38" borderId="10" xfId="50" applyNumberFormat="1" applyFont="1" applyFill="1" applyBorder="1"/>
    <xf numFmtId="0" fontId="60" fillId="0" borderId="0" xfId="0" applyFont="1"/>
    <xf numFmtId="165" fontId="58" fillId="0" borderId="0" xfId="81" applyFont="1" applyAlignment="1"/>
    <xf numFmtId="0" fontId="58" fillId="0" borderId="10" xfId="96" applyFont="1" applyBorder="1"/>
    <xf numFmtId="165" fontId="58" fillId="0" borderId="10" xfId="97" applyFont="1" applyBorder="1"/>
    <xf numFmtId="10" fontId="64" fillId="0" borderId="0" xfId="75" applyNumberFormat="1" applyFont="1"/>
    <xf numFmtId="165" fontId="13" fillId="0" borderId="0" xfId="81" applyFont="1"/>
    <xf numFmtId="187" fontId="12" fillId="0" borderId="0" xfId="0" applyNumberFormat="1" applyFont="1"/>
    <xf numFmtId="9" fontId="23" fillId="0" borderId="0" xfId="75" applyFont="1" applyFill="1"/>
    <xf numFmtId="186" fontId="58" fillId="0" borderId="0" xfId="75" applyNumberFormat="1" applyFont="1" applyAlignment="1"/>
    <xf numFmtId="186" fontId="58" fillId="0" borderId="0" xfId="68" applyNumberFormat="1" applyFont="1" applyAlignment="1"/>
    <xf numFmtId="186" fontId="58" fillId="0" borderId="0" xfId="81" applyNumberFormat="1" applyFont="1" applyAlignment="1"/>
    <xf numFmtId="186" fontId="58" fillId="0" borderId="0" xfId="50" applyNumberFormat="1" applyFont="1" applyAlignment="1"/>
    <xf numFmtId="171" fontId="58" fillId="0" borderId="0" xfId="50" applyNumberFormat="1" applyFont="1" applyAlignment="1"/>
    <xf numFmtId="169" fontId="58" fillId="0" borderId="0" xfId="0" applyNumberFormat="1" applyFont="1"/>
    <xf numFmtId="165" fontId="12" fillId="0" borderId="0" xfId="81" applyFont="1"/>
    <xf numFmtId="9" fontId="13" fillId="0" borderId="0" xfId="0" applyNumberFormat="1" applyFont="1"/>
    <xf numFmtId="164" fontId="13" fillId="0" borderId="0" xfId="0" applyNumberFormat="1" applyFont="1"/>
    <xf numFmtId="186" fontId="13" fillId="0" borderId="0" xfId="75" applyNumberFormat="1" applyFont="1"/>
    <xf numFmtId="9" fontId="13" fillId="35" borderId="0" xfId="80" applyNumberFormat="1" applyFont="1" applyFill="1"/>
    <xf numFmtId="9" fontId="75" fillId="35" borderId="0" xfId="0" applyNumberFormat="1" applyFont="1" applyFill="1"/>
    <xf numFmtId="165" fontId="75" fillId="35" borderId="0" xfId="81" applyFont="1" applyFill="1"/>
    <xf numFmtId="165" fontId="13" fillId="35" borderId="0" xfId="0" applyNumberFormat="1" applyFont="1" applyFill="1"/>
    <xf numFmtId="10" fontId="13" fillId="0" borderId="0" xfId="68" applyNumberFormat="1" applyFont="1" applyFill="1" applyBorder="1" applyAlignment="1">
      <alignment horizontal="center"/>
    </xf>
    <xf numFmtId="181" fontId="13" fillId="0" borderId="0" xfId="75" applyNumberFormat="1" applyFont="1" applyBorder="1" applyAlignment="1"/>
    <xf numFmtId="10" fontId="77" fillId="49" borderId="0" xfId="75" applyNumberFormat="1" applyFont="1" applyFill="1" applyAlignment="1">
      <alignment horizontal="center" wrapText="1"/>
    </xf>
    <xf numFmtId="0" fontId="0" fillId="36" borderId="0" xfId="0" applyFill="1"/>
    <xf numFmtId="1" fontId="0" fillId="36" borderId="0" xfId="0" applyNumberFormat="1" applyFill="1"/>
    <xf numFmtId="165" fontId="77" fillId="49" borderId="0" xfId="81" applyFont="1" applyFill="1" applyAlignment="1">
      <alignment horizontal="center" wrapText="1"/>
    </xf>
    <xf numFmtId="165" fontId="0" fillId="0" borderId="0" xfId="81" applyFont="1"/>
    <xf numFmtId="15" fontId="12" fillId="25" borderId="27" xfId="0" applyNumberFormat="1" applyFont="1" applyFill="1" applyBorder="1" applyAlignment="1">
      <alignment horizontal="center" vertical="center" wrapText="1"/>
    </xf>
    <xf numFmtId="174" fontId="13" fillId="36" borderId="10" xfId="50" applyNumberFormat="1" applyFont="1" applyFill="1" applyBorder="1" applyAlignment="1"/>
    <xf numFmtId="9" fontId="13" fillId="0" borderId="10" xfId="68" applyFont="1" applyFill="1" applyBorder="1" applyAlignment="1">
      <alignment horizontal="center"/>
    </xf>
    <xf numFmtId="171" fontId="13" fillId="36" borderId="10" xfId="66" applyNumberFormat="1" applyFont="1" applyFill="1" applyBorder="1"/>
    <xf numFmtId="10" fontId="13" fillId="35" borderId="0" xfId="75" applyNumberFormat="1" applyFont="1" applyFill="1"/>
    <xf numFmtId="10" fontId="13" fillId="0" borderId="0" xfId="68" applyNumberFormat="1" applyFont="1" applyFill="1"/>
    <xf numFmtId="165" fontId="61" fillId="40" borderId="10" xfId="81" applyFont="1" applyFill="1" applyBorder="1"/>
    <xf numFmtId="165" fontId="13" fillId="0" borderId="0" xfId="81" applyFont="1" applyFill="1"/>
    <xf numFmtId="15" fontId="12" fillId="36" borderId="0" xfId="0" applyNumberFormat="1" applyFont="1" applyFill="1" applyAlignment="1">
      <alignment horizontal="center"/>
    </xf>
    <xf numFmtId="41" fontId="13" fillId="0" borderId="0" xfId="80" applyFont="1" applyAlignment="1"/>
    <xf numFmtId="189" fontId="13" fillId="0" borderId="0" xfId="0" applyNumberFormat="1" applyFont="1"/>
    <xf numFmtId="186" fontId="13" fillId="35" borderId="0" xfId="0" applyNumberFormat="1" applyFont="1" applyFill="1"/>
    <xf numFmtId="0" fontId="64" fillId="42" borderId="10" xfId="66" applyNumberFormat="1" applyFont="1" applyFill="1" applyBorder="1"/>
    <xf numFmtId="165" fontId="64" fillId="42" borderId="10" xfId="81" applyFont="1" applyFill="1" applyBorder="1"/>
    <xf numFmtId="0" fontId="75" fillId="0" borderId="0" xfId="0" applyFont="1"/>
    <xf numFmtId="0" fontId="62" fillId="39" borderId="10" xfId="66" applyNumberFormat="1" applyFont="1" applyFill="1" applyBorder="1"/>
    <xf numFmtId="0" fontId="78" fillId="42" borderId="10" xfId="66" applyNumberFormat="1" applyFont="1" applyFill="1" applyBorder="1"/>
    <xf numFmtId="171" fontId="62" fillId="40" borderId="10" xfId="66" applyNumberFormat="1" applyFont="1" applyFill="1" applyBorder="1"/>
    <xf numFmtId="10" fontId="75" fillId="0" borderId="0" xfId="68" applyNumberFormat="1" applyFont="1" applyFill="1"/>
    <xf numFmtId="0" fontId="75" fillId="0" borderId="20" xfId="0" applyFont="1" applyBorder="1"/>
    <xf numFmtId="0" fontId="62" fillId="40" borderId="20" xfId="0" applyFont="1" applyFill="1" applyBorder="1"/>
    <xf numFmtId="0" fontId="75" fillId="0" borderId="20" xfId="0" applyFont="1" applyBorder="1" applyAlignment="1">
      <alignment horizontal="left"/>
    </xf>
    <xf numFmtId="0" fontId="75" fillId="0" borderId="20" xfId="0" quotePrefix="1" applyFont="1" applyBorder="1" applyAlignment="1">
      <alignment horizontal="left"/>
    </xf>
    <xf numFmtId="183" fontId="75" fillId="35" borderId="0" xfId="67" applyNumberFormat="1" applyFont="1" applyFill="1"/>
    <xf numFmtId="10" fontId="80" fillId="35" borderId="0" xfId="68" applyNumberFormat="1" applyFont="1" applyFill="1"/>
    <xf numFmtId="17" fontId="81" fillId="30" borderId="19" xfId="0" applyNumberFormat="1" applyFont="1" applyFill="1" applyBorder="1"/>
    <xf numFmtId="0" fontId="34" fillId="29" borderId="20" xfId="0" applyFont="1" applyFill="1" applyBorder="1" applyAlignment="1">
      <alignment horizontal="left"/>
    </xf>
    <xf numFmtId="0" fontId="79" fillId="0" borderId="20" xfId="0" applyFont="1" applyBorder="1"/>
    <xf numFmtId="0" fontId="34" fillId="29" borderId="20" xfId="0" applyFont="1" applyFill="1" applyBorder="1"/>
    <xf numFmtId="0" fontId="34" fillId="25" borderId="20" xfId="0" applyFont="1" applyFill="1" applyBorder="1" applyAlignment="1">
      <alignment horizontal="left"/>
    </xf>
    <xf numFmtId="0" fontId="75" fillId="42" borderId="10" xfId="0" applyFont="1" applyFill="1" applyBorder="1"/>
    <xf numFmtId="0" fontId="75" fillId="38" borderId="10" xfId="0" applyFont="1" applyFill="1" applyBorder="1"/>
    <xf numFmtId="0" fontId="75" fillId="48" borderId="10" xfId="0" applyFont="1" applyFill="1" applyBorder="1"/>
    <xf numFmtId="10" fontId="61" fillId="0" borderId="10" xfId="68" applyNumberFormat="1" applyFont="1" applyFill="1" applyBorder="1" applyAlignment="1">
      <alignment horizontal="center"/>
    </xf>
    <xf numFmtId="10" fontId="82" fillId="0" borderId="10" xfId="68" applyNumberFormat="1" applyFont="1" applyFill="1" applyBorder="1" applyAlignment="1">
      <alignment horizontal="center"/>
    </xf>
    <xf numFmtId="171" fontId="82" fillId="0" borderId="10" xfId="66" applyNumberFormat="1" applyFont="1" applyFill="1" applyBorder="1" applyAlignment="1">
      <alignment horizontal="center"/>
    </xf>
    <xf numFmtId="10" fontId="75" fillId="0" borderId="10" xfId="68" applyNumberFormat="1" applyFont="1" applyFill="1" applyBorder="1" applyAlignment="1">
      <alignment horizontal="center"/>
    </xf>
    <xf numFmtId="0" fontId="34" fillId="28" borderId="10" xfId="0" applyFont="1" applyFill="1" applyBorder="1"/>
    <xf numFmtId="10" fontId="75" fillId="0" borderId="10" xfId="68" applyNumberFormat="1" applyFont="1" applyBorder="1" applyAlignment="1">
      <alignment horizontal="left"/>
    </xf>
    <xf numFmtId="0" fontId="75" fillId="0" borderId="10" xfId="0" applyFont="1" applyBorder="1" applyAlignment="1">
      <alignment horizontal="left"/>
    </xf>
    <xf numFmtId="0" fontId="79" fillId="0" borderId="10" xfId="0" applyFont="1" applyBorder="1" applyAlignment="1">
      <alignment horizontal="left"/>
    </xf>
    <xf numFmtId="0" fontId="75" fillId="0" borderId="10" xfId="0" quotePrefix="1" applyFont="1" applyBorder="1" applyAlignment="1">
      <alignment horizontal="left"/>
    </xf>
    <xf numFmtId="0" fontId="75" fillId="0" borderId="0" xfId="0" applyFont="1" applyAlignment="1">
      <alignment horizontal="left"/>
    </xf>
    <xf numFmtId="0" fontId="34" fillId="25" borderId="27" xfId="0" applyFont="1" applyFill="1" applyBorder="1" applyAlignment="1">
      <alignment horizontal="center" vertical="center" wrapText="1"/>
    </xf>
    <xf numFmtId="0" fontId="78" fillId="0" borderId="10" xfId="53" applyFont="1" applyBorder="1" applyAlignment="1">
      <alignment horizontal="left" indent="1"/>
    </xf>
    <xf numFmtId="0" fontId="75" fillId="0" borderId="10" xfId="0" applyFont="1" applyBorder="1"/>
    <xf numFmtId="0" fontId="34" fillId="24" borderId="10" xfId="0" applyFont="1" applyFill="1" applyBorder="1" applyAlignment="1">
      <alignment horizontal="center" vertical="center" wrapText="1"/>
    </xf>
    <xf numFmtId="0" fontId="62" fillId="37" borderId="10" xfId="0" applyFont="1" applyFill="1" applyBorder="1"/>
    <xf numFmtId="0" fontId="34" fillId="36" borderId="0" xfId="0" applyFont="1" applyFill="1" applyAlignment="1">
      <alignment horizontal="center"/>
    </xf>
    <xf numFmtId="0" fontId="62" fillId="37" borderId="0" xfId="0" applyFont="1" applyFill="1"/>
    <xf numFmtId="3" fontId="13" fillId="0" borderId="0" xfId="0" applyNumberFormat="1" applyFont="1"/>
    <xf numFmtId="0" fontId="82" fillId="0" borderId="20" xfId="0" applyFont="1" applyBorder="1"/>
    <xf numFmtId="0" fontId="84" fillId="29" borderId="20" xfId="0" quotePrefix="1" applyFont="1" applyFill="1" applyBorder="1" applyAlignment="1">
      <alignment horizontal="left"/>
    </xf>
    <xf numFmtId="0" fontId="82" fillId="0" borderId="20" xfId="0" quotePrefix="1" applyFont="1" applyBorder="1" applyAlignment="1">
      <alignment horizontal="left"/>
    </xf>
    <xf numFmtId="0" fontId="85" fillId="0" borderId="20" xfId="0" quotePrefix="1" applyFont="1" applyBorder="1" applyAlignment="1">
      <alignment horizontal="left"/>
    </xf>
    <xf numFmtId="0" fontId="86" fillId="44" borderId="20" xfId="0" applyFont="1" applyFill="1" applyBorder="1"/>
    <xf numFmtId="0" fontId="84" fillId="25" borderId="20" xfId="0" applyFont="1" applyFill="1" applyBorder="1" applyAlignment="1">
      <alignment horizontal="left"/>
    </xf>
    <xf numFmtId="184" fontId="61" fillId="46" borderId="10" xfId="70" applyNumberFormat="1" applyFont="1" applyFill="1" applyBorder="1"/>
    <xf numFmtId="173" fontId="13" fillId="25" borderId="10" xfId="48" quotePrefix="1" applyNumberFormat="1" applyFont="1" applyFill="1" applyBorder="1" applyAlignment="1">
      <alignment horizontal="center"/>
    </xf>
    <xf numFmtId="173" fontId="27" fillId="30" borderId="10" xfId="66" applyNumberFormat="1" applyFont="1" applyFill="1" applyBorder="1" applyAlignment="1">
      <alignment horizontal="center" wrapText="1"/>
    </xf>
    <xf numFmtId="10" fontId="13" fillId="25" borderId="10" xfId="75" quotePrefix="1" applyNumberFormat="1" applyFont="1" applyFill="1" applyBorder="1" applyAlignment="1">
      <alignment horizontal="center"/>
    </xf>
    <xf numFmtId="171" fontId="75" fillId="0" borderId="10" xfId="66" applyNumberFormat="1" applyFont="1" applyFill="1" applyBorder="1" applyAlignment="1">
      <alignment horizontal="center"/>
    </xf>
    <xf numFmtId="171" fontId="79" fillId="0" borderId="10" xfId="66" applyNumberFormat="1" applyFont="1" applyFill="1" applyBorder="1" applyAlignment="1">
      <alignment horizontal="center"/>
    </xf>
    <xf numFmtId="41" fontId="63" fillId="35" borderId="0" xfId="80" applyFont="1" applyFill="1"/>
    <xf numFmtId="0" fontId="83" fillId="0" borderId="20" xfId="0" quotePrefix="1" applyFont="1" applyBorder="1" applyAlignment="1">
      <alignment horizontal="left"/>
    </xf>
    <xf numFmtId="186" fontId="58" fillId="0" borderId="10" xfId="50" applyNumberFormat="1" applyFont="1" applyBorder="1"/>
    <xf numFmtId="187" fontId="58" fillId="0" borderId="0" xfId="0" applyNumberFormat="1" applyFont="1"/>
    <xf numFmtId="171" fontId="87" fillId="35" borderId="0" xfId="66" applyNumberFormat="1" applyFont="1" applyFill="1"/>
    <xf numFmtId="186" fontId="58" fillId="35" borderId="0" xfId="66" applyNumberFormat="1" applyFont="1" applyFill="1"/>
    <xf numFmtId="186" fontId="88" fillId="35" borderId="0" xfId="66" applyNumberFormat="1" applyFont="1" applyFill="1"/>
    <xf numFmtId="43" fontId="88" fillId="35" borderId="0" xfId="66" applyNumberFormat="1" applyFont="1" applyFill="1"/>
    <xf numFmtId="0" fontId="88" fillId="0" borderId="0" xfId="0" applyFont="1"/>
    <xf numFmtId="165" fontId="88" fillId="0" borderId="0" xfId="81" applyFont="1"/>
    <xf numFmtId="165" fontId="58" fillId="36" borderId="10" xfId="81" applyFont="1" applyFill="1" applyBorder="1"/>
    <xf numFmtId="167" fontId="13" fillId="0" borderId="0" xfId="70" applyFont="1"/>
    <xf numFmtId="184" fontId="13" fillId="0" borderId="0" xfId="70" applyNumberFormat="1" applyFont="1"/>
    <xf numFmtId="186" fontId="58" fillId="36" borderId="10" xfId="50" applyNumberFormat="1" applyFont="1" applyFill="1" applyBorder="1"/>
    <xf numFmtId="171" fontId="13" fillId="36" borderId="10" xfId="66" applyNumberFormat="1" applyFont="1" applyFill="1" applyBorder="1" applyAlignment="1">
      <alignment horizontal="center"/>
    </xf>
    <xf numFmtId="181" fontId="12" fillId="0" borderId="0" xfId="75" applyNumberFormat="1" applyFont="1"/>
    <xf numFmtId="181" fontId="12" fillId="48" borderId="10" xfId="75" applyNumberFormat="1" applyFont="1" applyFill="1" applyBorder="1"/>
    <xf numFmtId="181" fontId="12" fillId="42" borderId="10" xfId="75" applyNumberFormat="1" applyFont="1" applyFill="1" applyBorder="1"/>
    <xf numFmtId="10" fontId="12" fillId="42" borderId="10" xfId="75" applyNumberFormat="1" applyFont="1" applyFill="1" applyBorder="1"/>
    <xf numFmtId="10" fontId="12" fillId="38" borderId="10" xfId="75" applyNumberFormat="1" applyFont="1" applyFill="1" applyBorder="1"/>
    <xf numFmtId="10" fontId="12" fillId="48" borderId="10" xfId="75" applyNumberFormat="1" applyFont="1" applyFill="1" applyBorder="1"/>
    <xf numFmtId="165" fontId="58" fillId="36" borderId="10" xfId="97" applyFont="1" applyFill="1" applyBorder="1"/>
    <xf numFmtId="41" fontId="88" fillId="35" borderId="0" xfId="80" applyFont="1" applyFill="1"/>
    <xf numFmtId="165" fontId="72" fillId="47" borderId="10" xfId="81" applyFont="1" applyFill="1" applyBorder="1"/>
    <xf numFmtId="0" fontId="64" fillId="47" borderId="10" xfId="66" applyNumberFormat="1" applyFont="1" applyFill="1" applyBorder="1"/>
    <xf numFmtId="184" fontId="88" fillId="35" borderId="0" xfId="70" applyNumberFormat="1" applyFont="1" applyFill="1"/>
    <xf numFmtId="188" fontId="64" fillId="0" borderId="0" xfId="75" applyNumberFormat="1" applyFont="1"/>
    <xf numFmtId="10" fontId="13" fillId="0" borderId="10" xfId="75" applyNumberFormat="1" applyFont="1" applyFill="1" applyBorder="1" applyAlignment="1">
      <alignment horizontal="center"/>
    </xf>
    <xf numFmtId="10" fontId="12" fillId="0" borderId="10" xfId="68" applyNumberFormat="1" applyFont="1" applyFill="1" applyBorder="1" applyAlignment="1">
      <alignment horizontal="center"/>
    </xf>
    <xf numFmtId="165" fontId="72" fillId="36" borderId="10" xfId="81" applyFont="1" applyFill="1" applyBorder="1"/>
    <xf numFmtId="0" fontId="89" fillId="46" borderId="0" xfId="108" applyFont="1" applyFill="1" applyAlignment="1">
      <alignment horizontal="center" vertical="center" wrapText="1"/>
    </xf>
    <xf numFmtId="190" fontId="89" fillId="46" borderId="0" xfId="109" applyNumberFormat="1" applyFont="1" applyFill="1" applyAlignment="1">
      <alignment horizontal="center" vertical="center" wrapText="1"/>
    </xf>
    <xf numFmtId="10" fontId="90" fillId="0" borderId="0" xfId="110" applyNumberFormat="1" applyFont="1" applyAlignment="1">
      <alignment horizontal="center" vertical="center" wrapText="1"/>
    </xf>
    <xf numFmtId="0" fontId="91" fillId="0" borderId="0" xfId="108" applyFont="1" applyAlignment="1">
      <alignment horizontal="center" vertical="center" wrapText="1"/>
    </xf>
    <xf numFmtId="17" fontId="89" fillId="46" borderId="0" xfId="109" applyNumberFormat="1" applyFont="1" applyFill="1" applyAlignment="1">
      <alignment horizontal="center" vertical="center" wrapText="1"/>
    </xf>
    <xf numFmtId="0" fontId="89" fillId="46" borderId="10" xfId="111" applyFont="1" applyFill="1" applyBorder="1" applyProtection="1">
      <protection locked="0"/>
    </xf>
    <xf numFmtId="0" fontId="92" fillId="50" borderId="10" xfId="111" applyFont="1" applyFill="1" applyBorder="1" applyProtection="1">
      <protection locked="0"/>
    </xf>
    <xf numFmtId="190" fontId="90" fillId="51" borderId="10" xfId="109" applyNumberFormat="1" applyFont="1" applyFill="1" applyBorder="1" applyProtection="1">
      <protection locked="0"/>
    </xf>
    <xf numFmtId="10" fontId="90" fillId="0" borderId="0" xfId="110" applyNumberFormat="1" applyFont="1"/>
    <xf numFmtId="0" fontId="1" fillId="0" borderId="0" xfId="108"/>
    <xf numFmtId="0" fontId="78" fillId="52" borderId="10" xfId="111" applyFont="1" applyFill="1" applyBorder="1" applyProtection="1">
      <protection locked="0"/>
    </xf>
    <xf numFmtId="190" fontId="90" fillId="38" borderId="10" xfId="109" applyNumberFormat="1" applyFont="1" applyFill="1" applyBorder="1" applyProtection="1">
      <protection locked="0"/>
    </xf>
    <xf numFmtId="0" fontId="89" fillId="45" borderId="10" xfId="111" applyFont="1" applyFill="1" applyBorder="1" applyProtection="1">
      <protection locked="0"/>
    </xf>
    <xf numFmtId="0" fontId="62" fillId="45" borderId="10" xfId="111" applyFont="1" applyFill="1" applyBorder="1" applyProtection="1">
      <protection locked="0"/>
    </xf>
    <xf numFmtId="181" fontId="89" fillId="45" borderId="10" xfId="110" applyNumberFormat="1" applyFont="1" applyFill="1" applyBorder="1" applyProtection="1">
      <protection locked="0"/>
    </xf>
    <xf numFmtId="0" fontId="78" fillId="53" borderId="10" xfId="111" applyFont="1" applyFill="1" applyBorder="1" applyProtection="1">
      <protection locked="0"/>
    </xf>
    <xf numFmtId="190" fontId="91" fillId="0" borderId="10" xfId="109" applyNumberFormat="1" applyFont="1" applyBorder="1" applyProtection="1">
      <protection locked="0"/>
    </xf>
    <xf numFmtId="190" fontId="89" fillId="45" borderId="10" xfId="109" applyNumberFormat="1" applyFont="1" applyFill="1" applyBorder="1" applyProtection="1">
      <protection locked="0"/>
    </xf>
    <xf numFmtId="190" fontId="0" fillId="0" borderId="0" xfId="109" applyNumberFormat="1" applyFont="1"/>
    <xf numFmtId="190" fontId="91" fillId="36" borderId="10" xfId="109" applyNumberFormat="1" applyFont="1" applyFill="1" applyBorder="1" applyProtection="1">
      <protection locked="0"/>
    </xf>
    <xf numFmtId="184" fontId="13" fillId="0" borderId="0" xfId="0" applyNumberFormat="1" applyFont="1"/>
    <xf numFmtId="10" fontId="12" fillId="25" borderId="10" xfId="75" quotePrefix="1" applyNumberFormat="1" applyFont="1" applyFill="1" applyBorder="1" applyAlignment="1">
      <alignment horizontal="center"/>
    </xf>
    <xf numFmtId="184" fontId="13" fillId="32" borderId="10" xfId="70" applyNumberFormat="1" applyFont="1" applyFill="1" applyBorder="1" applyAlignment="1"/>
    <xf numFmtId="10" fontId="58" fillId="25" borderId="10" xfId="75" quotePrefix="1" applyNumberFormat="1" applyFont="1" applyFill="1" applyBorder="1" applyAlignment="1">
      <alignment horizontal="center"/>
    </xf>
    <xf numFmtId="174" fontId="13" fillId="36" borderId="10" xfId="50" applyNumberFormat="1" applyFont="1" applyFill="1" applyBorder="1"/>
    <xf numFmtId="0" fontId="79" fillId="36" borderId="10" xfId="0" applyFont="1" applyFill="1" applyBorder="1" applyAlignment="1">
      <alignment horizontal="left"/>
    </xf>
    <xf numFmtId="10" fontId="58" fillId="36" borderId="10" xfId="68" applyNumberFormat="1" applyFont="1" applyFill="1" applyBorder="1" applyAlignment="1">
      <alignment horizontal="center"/>
    </xf>
    <xf numFmtId="0" fontId="58" fillId="36" borderId="0" xfId="0" applyFont="1" applyFill="1"/>
    <xf numFmtId="174" fontId="13" fillId="43" borderId="10" xfId="50" applyNumberFormat="1" applyFont="1" applyFill="1" applyBorder="1" applyAlignment="1"/>
    <xf numFmtId="174" fontId="12" fillId="43" borderId="10" xfId="50" applyNumberFormat="1" applyFont="1" applyFill="1" applyBorder="1" applyAlignment="1"/>
    <xf numFmtId="0" fontId="13" fillId="0" borderId="32" xfId="0" applyFont="1" applyBorder="1" applyAlignment="1">
      <alignment horizontal="center"/>
    </xf>
    <xf numFmtId="0" fontId="12" fillId="36" borderId="10" xfId="0" applyFont="1" applyFill="1" applyBorder="1" applyAlignment="1">
      <alignment horizontal="center"/>
    </xf>
    <xf numFmtId="183" fontId="65" fillId="37" borderId="32" xfId="67" applyNumberFormat="1" applyFont="1" applyFill="1" applyBorder="1" applyAlignment="1">
      <alignment horizontal="center"/>
    </xf>
    <xf numFmtId="171" fontId="13" fillId="36" borderId="14" xfId="49" applyNumberFormat="1" applyFont="1" applyFill="1" applyBorder="1"/>
    <xf numFmtId="174" fontId="58" fillId="43" borderId="10" xfId="50" applyNumberFormat="1" applyFont="1" applyFill="1" applyBorder="1" applyAlignment="1"/>
  </cellXfs>
  <cellStyles count="11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Comma" xfId="66" xr:uid="{00000000-0005-0000-0000-000016000000}"/>
    <cellStyle name="Comma - Modelo1" xfId="23" xr:uid="{00000000-0005-0000-0000-000017000000}"/>
    <cellStyle name="Curre - Modelo2" xfId="24" xr:uid="{00000000-0005-0000-0000-000018000000}"/>
    <cellStyle name="Currency" xfId="67" xr:uid="{00000000-0005-0000-0000-000019000000}"/>
    <cellStyle name="Date" xfId="25" xr:uid="{00000000-0005-0000-0000-00001A000000}"/>
    <cellStyle name="Date - Modelo3" xfId="26" xr:uid="{00000000-0005-0000-0000-00001B000000}"/>
    <cellStyle name="Date_ESTADOS FINANCIEROS CENCOA" xfId="27" xr:uid="{00000000-0005-0000-0000-00001C000000}"/>
    <cellStyle name="Encabezado 1" xfId="61" builtinId="16" customBuiltin="1"/>
    <cellStyle name="Encabezado 4" xfId="28" builtinId="19" customBuiltin="1"/>
    <cellStyle name="Énfasis1" xfId="29" builtinId="29" customBuiltin="1"/>
    <cellStyle name="Énfasis2" xfId="30" builtinId="33" customBuiltin="1"/>
    <cellStyle name="Énfasis3" xfId="31" builtinId="37" customBuiltin="1"/>
    <cellStyle name="Énfasis4" xfId="32" builtinId="41" customBuiltin="1"/>
    <cellStyle name="Énfasis5" xfId="33" builtinId="45" customBuiltin="1"/>
    <cellStyle name="Énfasis6" xfId="34" builtinId="49" customBuiltin="1"/>
    <cellStyle name="Entrada" xfId="35" builtinId="20" customBuiltin="1"/>
    <cellStyle name="Estilo 1" xfId="36" xr:uid="{00000000-0005-0000-0000-000026000000}"/>
    <cellStyle name="Euro" xfId="37" xr:uid="{00000000-0005-0000-0000-000027000000}"/>
    <cellStyle name="Fixed" xfId="38" xr:uid="{00000000-0005-0000-0000-000028000000}"/>
    <cellStyle name="Fixed - Modelo4" xfId="39" xr:uid="{00000000-0005-0000-0000-000029000000}"/>
    <cellStyle name="Fixed_ESTADOS FINANCIEROS CENCOA" xfId="40" xr:uid="{00000000-0005-0000-0000-00002A000000}"/>
    <cellStyle name="Headi - Modelo5" xfId="41" xr:uid="{00000000-0005-0000-0000-00002B000000}"/>
    <cellStyle name="Headi - Modelo6" xfId="42" xr:uid="{00000000-0005-0000-0000-00002C000000}"/>
    <cellStyle name="Heading1" xfId="43" xr:uid="{00000000-0005-0000-0000-00002D000000}"/>
    <cellStyle name="Heading2" xfId="44" xr:uid="{00000000-0005-0000-0000-00002E000000}"/>
    <cellStyle name="Incorrecto" xfId="45" builtinId="27" customBuiltin="1"/>
    <cellStyle name="Millares" xfId="74" builtinId="3"/>
    <cellStyle name="Millares [0]" xfId="80" builtinId="6"/>
    <cellStyle name="Millares [0] 2" xfId="83" xr:uid="{00000000-0005-0000-0000-000032000000}"/>
    <cellStyle name="Millares [0] 3" xfId="86" xr:uid="{00000000-0005-0000-0000-000033000000}"/>
    <cellStyle name="Millares [0] 3 2" xfId="103" xr:uid="{00000000-0005-0000-0000-000034000000}"/>
    <cellStyle name="Millares [0] 4" xfId="91" xr:uid="{00000000-0005-0000-0000-000035000000}"/>
    <cellStyle name="Millares [0] 5" xfId="106" xr:uid="{00000000-0005-0000-0000-000036000000}"/>
    <cellStyle name="Millares 2" xfId="46" xr:uid="{00000000-0005-0000-0000-000037000000}"/>
    <cellStyle name="Millares 2 2" xfId="101" xr:uid="{00000000-0005-0000-0000-000038000000}"/>
    <cellStyle name="Millares 3" xfId="72" xr:uid="{00000000-0005-0000-0000-000039000000}"/>
    <cellStyle name="Millares 4" xfId="88" xr:uid="{00000000-0005-0000-0000-00003A000000}"/>
    <cellStyle name="Millares_ANALISIS FINANCIERO COOWARNER" xfId="47" xr:uid="{00000000-0005-0000-0000-00003B000000}"/>
    <cellStyle name="Millares_FONDEMAC - Visita Marzo 2007" xfId="48" xr:uid="{00000000-0005-0000-0000-00003C000000}"/>
    <cellStyle name="Millares_PRESUPUESTO 2006-INTEGRAR" xfId="49" xr:uid="{00000000-0005-0000-0000-00003D000000}"/>
    <cellStyle name="Millares_TABLERO DE COMANDO COOWARNER" xfId="50" xr:uid="{00000000-0005-0000-0000-00003E000000}"/>
    <cellStyle name="Moneda" xfId="70" builtinId="4"/>
    <cellStyle name="Moneda [0]" xfId="81" builtinId="7"/>
    <cellStyle name="Moneda [0] 2" xfId="84" xr:uid="{00000000-0005-0000-0000-000041000000}"/>
    <cellStyle name="Moneda [0] 2 2" xfId="97" xr:uid="{00000000-0005-0000-0000-000042000000}"/>
    <cellStyle name="Moneda [0] 3" xfId="93" xr:uid="{00000000-0005-0000-0000-000043000000}"/>
    <cellStyle name="Moneda [0] 4" xfId="102" xr:uid="{00000000-0005-0000-0000-000044000000}"/>
    <cellStyle name="Moneda [0] 5" xfId="107" xr:uid="{00000000-0005-0000-0000-000045000000}"/>
    <cellStyle name="Moneda 2" xfId="51" xr:uid="{00000000-0005-0000-0000-000046000000}"/>
    <cellStyle name="Moneda 2 2" xfId="104" xr:uid="{00000000-0005-0000-0000-000047000000}"/>
    <cellStyle name="Moneda 3" xfId="73" xr:uid="{00000000-0005-0000-0000-000048000000}"/>
    <cellStyle name="Moneda 4" xfId="79" xr:uid="{00000000-0005-0000-0000-000049000000}"/>
    <cellStyle name="Moneda 5" xfId="109" xr:uid="{BC709DE2-656B-4326-9D1F-B5DB008A69F8}"/>
    <cellStyle name="Neutral" xfId="52" builtinId="28" customBuiltin="1"/>
    <cellStyle name="Normal" xfId="0" builtinId="0"/>
    <cellStyle name="Normal 10" xfId="92" xr:uid="{00000000-0005-0000-0000-00004C000000}"/>
    <cellStyle name="Normal 11" xfId="94" xr:uid="{00000000-0005-0000-0000-00004D000000}"/>
    <cellStyle name="Normal 12" xfId="95" xr:uid="{00000000-0005-0000-0000-00004E000000}"/>
    <cellStyle name="Normal 13" xfId="105" xr:uid="{00000000-0005-0000-0000-00004F000000}"/>
    <cellStyle name="Normal 14" xfId="108" xr:uid="{2D922C5D-9785-4755-BEF4-07CC58BC9A85}"/>
    <cellStyle name="Normal 2" xfId="53" xr:uid="{00000000-0005-0000-0000-000050000000}"/>
    <cellStyle name="Normal 2 2" xfId="96" xr:uid="{00000000-0005-0000-0000-000051000000}"/>
    <cellStyle name="Normal 2 3" xfId="111" xr:uid="{E4C3CCFF-080C-4CE8-A3B8-F676C74B9D2A}"/>
    <cellStyle name="Normal 3" xfId="69" xr:uid="{00000000-0005-0000-0000-000052000000}"/>
    <cellStyle name="Normal 3 2" xfId="99" xr:uid="{00000000-0005-0000-0000-000053000000}"/>
    <cellStyle name="Normal 4" xfId="76" xr:uid="{00000000-0005-0000-0000-000054000000}"/>
    <cellStyle name="Normal 5" xfId="77" xr:uid="{00000000-0005-0000-0000-000055000000}"/>
    <cellStyle name="Normal 6" xfId="78" xr:uid="{00000000-0005-0000-0000-000056000000}"/>
    <cellStyle name="Normal 7" xfId="82" xr:uid="{00000000-0005-0000-0000-000057000000}"/>
    <cellStyle name="Normal 8" xfId="85" xr:uid="{00000000-0005-0000-0000-000058000000}"/>
    <cellStyle name="Normal 9" xfId="87" xr:uid="{00000000-0005-0000-0000-000059000000}"/>
    <cellStyle name="Notas" xfId="54" builtinId="10" customBuiltin="1"/>
    <cellStyle name="Perce - Modelo7" xfId="55" xr:uid="{00000000-0005-0000-0000-00005B000000}"/>
    <cellStyle name="Percent" xfId="68" xr:uid="{00000000-0005-0000-0000-00005C000000}"/>
    <cellStyle name="Porcentaje" xfId="75" builtinId="5"/>
    <cellStyle name="Porcentaje 2" xfId="56" xr:uid="{00000000-0005-0000-0000-00005E000000}"/>
    <cellStyle name="Porcentaje 3" xfId="71" xr:uid="{00000000-0005-0000-0000-00005F000000}"/>
    <cellStyle name="Porcentaje 3 2" xfId="100" xr:uid="{00000000-0005-0000-0000-000060000000}"/>
    <cellStyle name="Porcentaje 4" xfId="89" xr:uid="{00000000-0005-0000-0000-000061000000}"/>
    <cellStyle name="Porcentaje 5" xfId="90" xr:uid="{00000000-0005-0000-0000-000062000000}"/>
    <cellStyle name="Porcentaje 6" xfId="98" xr:uid="{00000000-0005-0000-0000-000063000000}"/>
    <cellStyle name="Porcentaje 7" xfId="110" xr:uid="{F2982133-CE03-4888-B6E0-856F0CDD70A6}"/>
    <cellStyle name="Salida" xfId="57" builtinId="21" customBuiltin="1"/>
    <cellStyle name="Texto de advertencia" xfId="58" builtinId="11" customBuiltin="1"/>
    <cellStyle name="Texto explicativo" xfId="59" builtinId="53" customBuiltin="1"/>
    <cellStyle name="Título" xfId="60" builtinId="15" customBuiltin="1"/>
    <cellStyle name="Título 2" xfId="62" builtinId="17" customBuiltin="1"/>
    <cellStyle name="Título 3" xfId="63" builtinId="18" customBuiltin="1"/>
    <cellStyle name="Total" xfId="64" builtinId="25" customBuiltin="1"/>
    <cellStyle name="Total - Modelo8" xfId="65" xr:uid="{00000000-0005-0000-0000-00006B000000}"/>
  </cellStyles>
  <dxfs count="8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2"/>
      </font>
    </dxf>
  </dxfs>
  <tableStyles count="0" defaultTableStyle="TableStyleMedium9" defaultPivotStyle="PivotStyleLight16"/>
  <colors>
    <mruColors>
      <color rgb="FF0000FF"/>
      <color rgb="FF33CC33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10\Asesorias\Solidarios\Encuesta%20SOLIDARIOS%20CONSOLIDADO%202009113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os\DIFEBETA\A&#241;o%202010\Asesorias\Solidarios\Encuesta%20SOLIDARIOS%20CONSOLIDADO%2020091130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s%20and%20Settings\foncmandrade\Escritorio\Asociados_2009\Asociados_2007\AsociadosFECV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REQUAD\Publica\Documentos\DIFEBETA\A&#241;o%202009\Asesor&#237;as\Fedian\FEDIAN%20-%20Reglamento%20de%20Cr&#233;dit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uarios\Socorro%20Suarez\ESTUDIOS%20DE%20CREDITOS\ESTUDIO%20DE%20CREDITOS_STANDAR%20SEPTIEMBRE%202%20DE%202014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tranetco\datacredito\apps\pe\estandar\PlantillasAlistamiento\Producto\MacrosEXCEL\XL97sol\XL97sol\CAP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4.11.19\copia%20administrativa\Documents%20and%20Settings\ssuarez\Local%20Settings\Temporary%20Internet%20Files\OLK3\HERNE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  <sheetName val="BD Respuest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"/>
      <sheetName val="Resultado"/>
      <sheetName val="Encuesta"/>
      <sheetName val="Info"/>
      <sheetName val="Hoja1"/>
      <sheetName val="Consolidado"/>
      <sheetName val="TABLA"/>
      <sheetName val="Listas"/>
      <sheetName val="Hoja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U2" t="str">
            <v>1002 - Cali - Pampalinda</v>
          </cell>
        </row>
        <row r="3">
          <cell r="U3" t="str">
            <v>1004 - Punto Floralia</v>
          </cell>
        </row>
        <row r="4">
          <cell r="U4" t="str">
            <v>1003 - Buenaventura</v>
          </cell>
        </row>
        <row r="5">
          <cell r="U5" t="str">
            <v>2001 - Pasto</v>
          </cell>
        </row>
        <row r="6">
          <cell r="U6" t="str">
            <v>2002 - Tumaco</v>
          </cell>
        </row>
        <row r="7">
          <cell r="U7" t="str">
            <v>2003 - Samaniego</v>
          </cell>
        </row>
        <row r="8">
          <cell r="U8" t="str">
            <v>2004 - Ipiales</v>
          </cell>
        </row>
        <row r="9">
          <cell r="U9" t="str">
            <v>3001 - Popayán</v>
          </cell>
        </row>
        <row r="10">
          <cell r="U10" t="str">
            <v>4001 - Pereira</v>
          </cell>
        </row>
      </sheetData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OS"/>
      <sheetName val="ASOCIADOS"/>
    </sheetNames>
    <sheetDataSet>
      <sheetData sheetId="0" refreshError="1">
        <row r="2">
          <cell r="A2" t="str">
            <v>BANCO REPUBLICA</v>
          </cell>
        </row>
        <row r="3">
          <cell r="A3" t="str">
            <v>BANCO DE BOGOTA</v>
          </cell>
        </row>
        <row r="4">
          <cell r="A4" t="str">
            <v>BANCO POPULAR</v>
          </cell>
        </row>
        <row r="5">
          <cell r="A5" t="str">
            <v>BANCO SANTANDER</v>
          </cell>
        </row>
        <row r="6">
          <cell r="A6" t="str">
            <v>BANCOLOMBIA</v>
          </cell>
        </row>
        <row r="7">
          <cell r="A7" t="str">
            <v>ABN AMRO BANK</v>
          </cell>
        </row>
        <row r="8">
          <cell r="A8" t="str">
            <v>CITIBANK</v>
          </cell>
        </row>
        <row r="9">
          <cell r="A9" t="str">
            <v>BANISTMO</v>
          </cell>
        </row>
        <row r="10">
          <cell r="A10" t="str">
            <v>BANCO GNB SUDAMERIS</v>
          </cell>
        </row>
        <row r="11">
          <cell r="A11" t="str">
            <v>BBVA COLOMBIA</v>
          </cell>
        </row>
        <row r="12">
          <cell r="A12" t="str">
            <v>BANCO DE CREDITO</v>
          </cell>
        </row>
        <row r="13">
          <cell r="A13" t="str">
            <v>BANCO COLPATRIA</v>
          </cell>
        </row>
        <row r="14">
          <cell r="A14" t="str">
            <v>BANCO UNION COLOMBIANO</v>
          </cell>
        </row>
        <row r="15">
          <cell r="A15" t="str">
            <v>BANCO DE OCCIDENTE</v>
          </cell>
        </row>
        <row r="16">
          <cell r="A16" t="str">
            <v>BANCO STANDARD CHARTERED</v>
          </cell>
        </row>
        <row r="17">
          <cell r="A17" t="str">
            <v>BANCOLDEX</v>
          </cell>
        </row>
        <row r="18">
          <cell r="A18" t="str">
            <v>BANCO BCSC SA</v>
          </cell>
        </row>
        <row r="19">
          <cell r="A19" t="str">
            <v>MEGABANCO</v>
          </cell>
        </row>
        <row r="20">
          <cell r="A20" t="str">
            <v>BANKBOSTON S.A.</v>
          </cell>
        </row>
        <row r="21">
          <cell r="A21" t="str">
            <v>BANCO AGRARIO</v>
          </cell>
        </row>
        <row r="22">
          <cell r="A22" t="str">
            <v>GRANBANCO S.A.</v>
          </cell>
        </row>
        <row r="23">
          <cell r="A23" t="str">
            <v>BANCO DAVIVIENDA S.A.</v>
          </cell>
        </row>
        <row r="24">
          <cell r="A24" t="str">
            <v>BANCO AV VILLAS</v>
          </cell>
        </row>
        <row r="25">
          <cell r="A25" t="str">
            <v>BANCO GRANAHORRAR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29"/>
      <sheetName val="saldos diarios 1105.10.15"/>
      <sheetName val="Saldos diarios 2105"/>
      <sheetName val="py contractual, perm, aport"/>
      <sheetName val="COOADAMS"/>
      <sheetName val="Criterios"/>
      <sheetName val="Instancias"/>
      <sheetName val="Garantías"/>
      <sheetName val="Nuevas Condiciones"/>
      <sheetName val="Nuevas Instancias"/>
      <sheetName val="Nuevas Garantias"/>
      <sheetName val="FEDIAN"/>
      <sheetName val="Piloto"/>
      <sheetName val="FEDIAN - Reglamento de Crédito"/>
      <sheetName val="Hoja2"/>
      <sheetName val="Usuarios201812"/>
      <sheetName val="ORIGINAL"/>
      <sheetName val="programacion"/>
    </sheetNames>
    <definedNames>
      <definedName name="Number_of_Payments" sheetId="4"/>
      <definedName name="Values_Entered" sheetId="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/>
      <sheetData sheetId="16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icitud crédito"/>
      <sheetName val="Plan pagos"/>
      <sheetName val="ESTUDIO"/>
      <sheetName val="BASE_DATOS_ESTUDIO_CRED"/>
      <sheetName val="Proyeccion"/>
      <sheetName val="Hoja1"/>
      <sheetName val="Hoja2"/>
    </sheetNames>
    <sheetDataSet>
      <sheetData sheetId="0" refreshError="1"/>
      <sheetData sheetId="1" refreshError="1"/>
      <sheetData sheetId="2" refreshError="1">
        <row r="6">
          <cell r="L6" t="str">
            <v>Seleccionar</v>
          </cell>
        </row>
        <row r="107">
          <cell r="AE107">
            <v>0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Inicio"/>
      <sheetName val="DatosResumen"/>
      <sheetName val="Wyoming"/>
      <sheetName val="Washington"/>
      <sheetName val="Utah"/>
      <sheetName val="Oregon"/>
      <sheetName val="Nevada"/>
      <sheetName val="Montana"/>
      <sheetName val="Idaho"/>
      <sheetName val="Colorado"/>
      <sheetName val="California"/>
      <sheetName val="Arizona"/>
      <sheetName val="Plantilla"/>
      <sheetName val="Score-Correlacion "/>
      <sheetName val="Score-semipredictivo"/>
      <sheetName val="BD SICSES"/>
      <sheetName val="B datos asocia"/>
      <sheetName val="Zona-Criminalidad"/>
      <sheetName val="Aportes "/>
      <sheetName val="Captaciones "/>
      <sheetName val="Cartera "/>
      <sheetName val="AP+AHP "/>
      <sheetName val="CUENTA 11 (CAJA-BANCOS)"/>
      <sheetName val="Cierre de Cartera"/>
      <sheetName val="Matriz Transición"/>
    </sheetNames>
    <sheetDataSet>
      <sheetData sheetId="0"/>
      <sheetData sheetId="1"/>
      <sheetData sheetId="2">
        <row r="9">
          <cell r="B9" t="str">
            <v>1997</v>
          </cell>
          <cell r="D9" t="str">
            <v>Beneficios netos</v>
          </cell>
        </row>
        <row r="10">
          <cell r="B10" t="str">
            <v>Arizona</v>
          </cell>
          <cell r="D10">
            <v>428.21000000000004</v>
          </cell>
        </row>
        <row r="11">
          <cell r="B11" t="str">
            <v>California</v>
          </cell>
          <cell r="D11">
            <v>45.650000000000091</v>
          </cell>
        </row>
        <row r="12">
          <cell r="B12" t="str">
            <v>Colorado</v>
          </cell>
          <cell r="D12">
            <v>712.41000000000008</v>
          </cell>
        </row>
        <row r="13">
          <cell r="B13" t="str">
            <v>Idaho</v>
          </cell>
          <cell r="D13">
            <v>816.62000000000012</v>
          </cell>
        </row>
        <row r="14">
          <cell r="B14" t="str">
            <v>Montana</v>
          </cell>
          <cell r="D14">
            <v>802.24</v>
          </cell>
        </row>
        <row r="15">
          <cell r="B15" t="str">
            <v>Nevada</v>
          </cell>
          <cell r="D15">
            <v>-563.69999999999993</v>
          </cell>
        </row>
        <row r="16">
          <cell r="B16" t="str">
            <v>Oregon</v>
          </cell>
          <cell r="D16">
            <v>-389.73</v>
          </cell>
        </row>
        <row r="17">
          <cell r="B17" t="str">
            <v>Utah</v>
          </cell>
          <cell r="D17">
            <v>343.9699999999998</v>
          </cell>
        </row>
        <row r="18">
          <cell r="B18" t="str">
            <v>Washington</v>
          </cell>
          <cell r="D18">
            <v>537.66999999999996</v>
          </cell>
        </row>
        <row r="19">
          <cell r="B19" t="str">
            <v>Wyoming</v>
          </cell>
          <cell r="D19">
            <v>-280.37999999999988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9">
          <cell r="B9">
            <v>0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9">
          <cell r="B9">
            <v>0</v>
          </cell>
        </row>
      </sheetData>
      <sheetData sheetId="2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Amortización"/>
      <sheetName val="Diferidos"/>
      <sheetName val="Directorio"/>
    </sheetNames>
    <sheetDataSet>
      <sheetData sheetId="0" refreshError="1">
        <row r="16">
          <cell r="C16">
            <v>0.29399999999999998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EA3CBA-60B2-4ABC-809E-F6F9B74EB58D}">
  <dimension ref="A1:Y46"/>
  <sheetViews>
    <sheetView showGridLines="0" zoomScale="170" zoomScaleNormal="1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RowHeight="16.5" x14ac:dyDescent="0.3"/>
  <cols>
    <col min="1" max="1" width="11.42578125" style="424"/>
    <col min="2" max="2" width="18" style="424" customWidth="1"/>
    <col min="3" max="4" width="12.85546875" style="433" bestFit="1" customWidth="1"/>
    <col min="5" max="5" width="11.85546875" style="433" bestFit="1" customWidth="1"/>
    <col min="6" max="6" width="11.42578125" style="433" bestFit="1" customWidth="1"/>
    <col min="7" max="7" width="12.7109375" style="433" bestFit="1" customWidth="1"/>
    <col min="8" max="8" width="11.42578125" style="433" bestFit="1" customWidth="1"/>
    <col min="9" max="9" width="13.5703125" style="433" bestFit="1" customWidth="1"/>
    <col min="10" max="10" width="7.140625" style="423" bestFit="1" customWidth="1"/>
    <col min="11" max="11" width="6.7109375" style="424" bestFit="1" customWidth="1"/>
    <col min="12" max="12" width="7" style="424" bestFit="1" customWidth="1"/>
    <col min="13" max="13" width="25.42578125" style="424" customWidth="1"/>
    <col min="14" max="14" width="12.42578125" style="433" bestFit="1" customWidth="1"/>
    <col min="15" max="25" width="12.42578125" style="424" bestFit="1" customWidth="1"/>
    <col min="26" max="16384" width="11.42578125" style="424"/>
  </cols>
  <sheetData>
    <row r="1" spans="1:25" s="418" customFormat="1" ht="33" x14ac:dyDescent="0.2">
      <c r="A1" s="415" t="s">
        <v>1536</v>
      </c>
      <c r="B1" s="415" t="s">
        <v>1537</v>
      </c>
      <c r="C1" s="416" t="s">
        <v>1538</v>
      </c>
      <c r="D1" s="416" t="s">
        <v>1539</v>
      </c>
      <c r="E1" s="416" t="s">
        <v>1540</v>
      </c>
      <c r="F1" s="416" t="s">
        <v>1541</v>
      </c>
      <c r="G1" s="416" t="s">
        <v>1542</v>
      </c>
      <c r="H1" s="416" t="s">
        <v>1543</v>
      </c>
      <c r="I1" s="416" t="s">
        <v>1544</v>
      </c>
      <c r="J1" s="417" t="s">
        <v>1545</v>
      </c>
      <c r="L1" s="415" t="s">
        <v>1536</v>
      </c>
      <c r="M1" s="415" t="s">
        <v>1537</v>
      </c>
      <c r="N1" s="419">
        <v>44927</v>
      </c>
      <c r="O1" s="419">
        <v>44958</v>
      </c>
      <c r="P1" s="419">
        <v>44986</v>
      </c>
      <c r="Q1" s="419">
        <v>45017</v>
      </c>
      <c r="R1" s="419">
        <v>45047</v>
      </c>
      <c r="S1" s="419">
        <v>45078</v>
      </c>
      <c r="T1" s="419">
        <v>45108</v>
      </c>
      <c r="U1" s="419">
        <v>45139</v>
      </c>
      <c r="V1" s="419">
        <v>45170</v>
      </c>
      <c r="W1" s="419">
        <v>45200</v>
      </c>
      <c r="X1" s="419">
        <v>45231</v>
      </c>
      <c r="Y1" s="419">
        <v>45261</v>
      </c>
    </row>
    <row r="2" spans="1:25" x14ac:dyDescent="0.3">
      <c r="A2" s="420">
        <v>510501</v>
      </c>
      <c r="B2" s="421" t="s">
        <v>1193</v>
      </c>
      <c r="C2" s="422">
        <v>15453275</v>
      </c>
      <c r="D2" s="422">
        <v>0</v>
      </c>
      <c r="E2" s="422">
        <v>0</v>
      </c>
      <c r="F2" s="422">
        <v>0</v>
      </c>
      <c r="G2" s="422">
        <v>0</v>
      </c>
      <c r="H2" s="422">
        <v>0</v>
      </c>
      <c r="I2" s="422">
        <v>0</v>
      </c>
      <c r="L2" s="420">
        <v>510501</v>
      </c>
      <c r="M2" s="425" t="s">
        <v>1193</v>
      </c>
      <c r="N2" s="426">
        <f t="shared" ref="N2:N36" si="0">+SUM(C12:I12)</f>
        <v>17310000</v>
      </c>
      <c r="O2" s="426">
        <f>+N2</f>
        <v>17310000</v>
      </c>
      <c r="P2" s="426">
        <f t="shared" ref="P2:Y2" si="1">+O2</f>
        <v>17310000</v>
      </c>
      <c r="Q2" s="426">
        <f t="shared" si="1"/>
        <v>17310000</v>
      </c>
      <c r="R2" s="426">
        <f t="shared" si="1"/>
        <v>17310000</v>
      </c>
      <c r="S2" s="426">
        <f t="shared" si="1"/>
        <v>17310000</v>
      </c>
      <c r="T2" s="426">
        <f t="shared" si="1"/>
        <v>17310000</v>
      </c>
      <c r="U2" s="426">
        <f t="shared" si="1"/>
        <v>17310000</v>
      </c>
      <c r="V2" s="426">
        <f t="shared" si="1"/>
        <v>17310000</v>
      </c>
      <c r="W2" s="426">
        <f t="shared" si="1"/>
        <v>17310000</v>
      </c>
      <c r="X2" s="426">
        <f t="shared" si="1"/>
        <v>17310000</v>
      </c>
      <c r="Y2" s="426">
        <f t="shared" si="1"/>
        <v>17310000</v>
      </c>
    </row>
    <row r="3" spans="1:25" x14ac:dyDescent="0.3">
      <c r="A3" s="420">
        <v>510502</v>
      </c>
      <c r="B3" s="421" t="s">
        <v>1546</v>
      </c>
      <c r="C3" s="422">
        <v>0</v>
      </c>
      <c r="D3" s="422">
        <v>0</v>
      </c>
      <c r="E3" s="422">
        <v>0</v>
      </c>
      <c r="F3" s="422">
        <v>0</v>
      </c>
      <c r="G3" s="422">
        <v>0</v>
      </c>
      <c r="H3" s="422">
        <v>0</v>
      </c>
      <c r="I3" s="422">
        <v>0</v>
      </c>
      <c r="L3" s="420">
        <v>510502</v>
      </c>
      <c r="M3" s="425" t="s">
        <v>1546</v>
      </c>
      <c r="N3" s="426">
        <f t="shared" si="0"/>
        <v>0</v>
      </c>
      <c r="O3" s="426">
        <f t="shared" ref="O3:Y26" si="2">+N3</f>
        <v>0</v>
      </c>
      <c r="P3" s="426">
        <f t="shared" si="2"/>
        <v>0</v>
      </c>
      <c r="Q3" s="426">
        <f t="shared" si="2"/>
        <v>0</v>
      </c>
      <c r="R3" s="426">
        <f t="shared" si="2"/>
        <v>0</v>
      </c>
      <c r="S3" s="426">
        <f t="shared" si="2"/>
        <v>0</v>
      </c>
      <c r="T3" s="426">
        <f t="shared" si="2"/>
        <v>0</v>
      </c>
      <c r="U3" s="426">
        <f t="shared" si="2"/>
        <v>0</v>
      </c>
      <c r="V3" s="426">
        <f t="shared" si="2"/>
        <v>0</v>
      </c>
      <c r="W3" s="426">
        <f t="shared" si="2"/>
        <v>0</v>
      </c>
      <c r="X3" s="426">
        <f t="shared" si="2"/>
        <v>0</v>
      </c>
      <c r="Y3" s="426">
        <f t="shared" si="2"/>
        <v>0</v>
      </c>
    </row>
    <row r="4" spans="1:25" x14ac:dyDescent="0.3">
      <c r="A4" s="420">
        <v>510503</v>
      </c>
      <c r="B4" s="421" t="s">
        <v>1195</v>
      </c>
      <c r="C4" s="422">
        <v>0</v>
      </c>
      <c r="D4" s="422">
        <v>8152362</v>
      </c>
      <c r="E4" s="422">
        <v>4987562</v>
      </c>
      <c r="F4" s="422">
        <v>3487561</v>
      </c>
      <c r="G4" s="422">
        <v>1001462</v>
      </c>
      <c r="H4" s="422">
        <v>2016325</v>
      </c>
      <c r="I4" s="422">
        <v>1000000</v>
      </c>
      <c r="L4" s="420">
        <v>510503</v>
      </c>
      <c r="M4" s="425" t="s">
        <v>1195</v>
      </c>
      <c r="N4" s="426">
        <f t="shared" si="0"/>
        <v>23156000</v>
      </c>
      <c r="O4" s="426">
        <f t="shared" si="2"/>
        <v>23156000</v>
      </c>
      <c r="P4" s="426">
        <f t="shared" si="2"/>
        <v>23156000</v>
      </c>
      <c r="Q4" s="426">
        <f t="shared" si="2"/>
        <v>23156000</v>
      </c>
      <c r="R4" s="426">
        <f t="shared" si="2"/>
        <v>23156000</v>
      </c>
      <c r="S4" s="426">
        <f t="shared" si="2"/>
        <v>23156000</v>
      </c>
      <c r="T4" s="426">
        <f t="shared" si="2"/>
        <v>23156000</v>
      </c>
      <c r="U4" s="426">
        <f t="shared" si="2"/>
        <v>23156000</v>
      </c>
      <c r="V4" s="426">
        <f t="shared" si="2"/>
        <v>23156000</v>
      </c>
      <c r="W4" s="426">
        <f t="shared" si="2"/>
        <v>23156000</v>
      </c>
      <c r="X4" s="426">
        <f t="shared" si="2"/>
        <v>23156000</v>
      </c>
      <c r="Y4" s="426">
        <f t="shared" si="2"/>
        <v>23156000</v>
      </c>
    </row>
    <row r="5" spans="1:25" x14ac:dyDescent="0.3">
      <c r="A5" s="420">
        <v>510504</v>
      </c>
      <c r="B5" s="421" t="s">
        <v>1196</v>
      </c>
      <c r="C5" s="422">
        <v>0</v>
      </c>
      <c r="D5" s="422">
        <v>0</v>
      </c>
      <c r="E5" s="422">
        <v>0</v>
      </c>
      <c r="F5" s="422">
        <v>0</v>
      </c>
      <c r="G5" s="422">
        <v>0</v>
      </c>
      <c r="H5" s="422">
        <v>0</v>
      </c>
      <c r="I5" s="422">
        <v>0</v>
      </c>
      <c r="L5" s="420">
        <v>510504</v>
      </c>
      <c r="M5" s="425" t="s">
        <v>1196</v>
      </c>
      <c r="N5" s="426">
        <f t="shared" si="0"/>
        <v>0</v>
      </c>
      <c r="O5" s="426">
        <f t="shared" si="2"/>
        <v>0</v>
      </c>
      <c r="P5" s="426">
        <f t="shared" si="2"/>
        <v>0</v>
      </c>
      <c r="Q5" s="426">
        <f t="shared" si="2"/>
        <v>0</v>
      </c>
      <c r="R5" s="426">
        <f t="shared" si="2"/>
        <v>0</v>
      </c>
      <c r="S5" s="426">
        <f t="shared" si="2"/>
        <v>0</v>
      </c>
      <c r="T5" s="426">
        <f t="shared" si="2"/>
        <v>0</v>
      </c>
      <c r="U5" s="426">
        <f t="shared" si="2"/>
        <v>0</v>
      </c>
      <c r="V5" s="426">
        <f t="shared" si="2"/>
        <v>0</v>
      </c>
      <c r="W5" s="426">
        <f t="shared" si="2"/>
        <v>0</v>
      </c>
      <c r="X5" s="426">
        <f t="shared" si="2"/>
        <v>0</v>
      </c>
      <c r="Y5" s="426">
        <f t="shared" si="2"/>
        <v>0</v>
      </c>
    </row>
    <row r="6" spans="1:25" x14ac:dyDescent="0.3">
      <c r="A6" s="420">
        <v>510505</v>
      </c>
      <c r="B6" s="421" t="s">
        <v>1197</v>
      </c>
      <c r="C6" s="422">
        <v>0</v>
      </c>
      <c r="D6" s="422">
        <v>0</v>
      </c>
      <c r="E6" s="422">
        <v>0</v>
      </c>
      <c r="F6" s="422">
        <v>0</v>
      </c>
      <c r="G6" s="422">
        <v>0</v>
      </c>
      <c r="H6" s="422">
        <v>0</v>
      </c>
      <c r="I6" s="422">
        <v>0</v>
      </c>
      <c r="L6" s="420">
        <v>510505</v>
      </c>
      <c r="M6" s="425" t="s">
        <v>1197</v>
      </c>
      <c r="N6" s="426">
        <f t="shared" si="0"/>
        <v>0</v>
      </c>
      <c r="O6" s="426">
        <f t="shared" si="2"/>
        <v>0</v>
      </c>
      <c r="P6" s="426">
        <f t="shared" si="2"/>
        <v>0</v>
      </c>
      <c r="Q6" s="426">
        <f t="shared" si="2"/>
        <v>0</v>
      </c>
      <c r="R6" s="426">
        <f t="shared" si="2"/>
        <v>0</v>
      </c>
      <c r="S6" s="426">
        <f t="shared" si="2"/>
        <v>0</v>
      </c>
      <c r="T6" s="426">
        <f t="shared" si="2"/>
        <v>0</v>
      </c>
      <c r="U6" s="426">
        <f t="shared" si="2"/>
        <v>0</v>
      </c>
      <c r="V6" s="426">
        <f t="shared" si="2"/>
        <v>0</v>
      </c>
      <c r="W6" s="426">
        <f t="shared" si="2"/>
        <v>0</v>
      </c>
      <c r="X6" s="426">
        <f t="shared" si="2"/>
        <v>0</v>
      </c>
      <c r="Y6" s="426">
        <f t="shared" si="2"/>
        <v>0</v>
      </c>
    </row>
    <row r="7" spans="1:25" x14ac:dyDescent="0.3">
      <c r="A7" s="420">
        <v>510506</v>
      </c>
      <c r="B7" s="421" t="s">
        <v>495</v>
      </c>
      <c r="C7" s="422"/>
      <c r="D7" s="422"/>
      <c r="E7" s="422"/>
      <c r="F7" s="422"/>
      <c r="G7" s="422">
        <v>3000000</v>
      </c>
      <c r="H7" s="422"/>
      <c r="I7" s="422"/>
      <c r="L7" s="420">
        <v>510506</v>
      </c>
      <c r="M7" s="425" t="s">
        <v>495</v>
      </c>
      <c r="N7" s="426">
        <f t="shared" si="0"/>
        <v>3360000</v>
      </c>
      <c r="O7" s="426">
        <f t="shared" si="2"/>
        <v>3360000</v>
      </c>
      <c r="P7" s="426">
        <f t="shared" si="2"/>
        <v>3360000</v>
      </c>
      <c r="Q7" s="426">
        <f t="shared" si="2"/>
        <v>3360000</v>
      </c>
      <c r="R7" s="426">
        <f t="shared" si="2"/>
        <v>3360000</v>
      </c>
      <c r="S7" s="426">
        <f t="shared" si="2"/>
        <v>3360000</v>
      </c>
      <c r="T7" s="426">
        <f t="shared" si="2"/>
        <v>3360000</v>
      </c>
      <c r="U7" s="426">
        <f t="shared" si="2"/>
        <v>3360000</v>
      </c>
      <c r="V7" s="426">
        <f t="shared" si="2"/>
        <v>3360000</v>
      </c>
      <c r="W7" s="426">
        <f t="shared" si="2"/>
        <v>3360000</v>
      </c>
      <c r="X7" s="426">
        <f t="shared" si="2"/>
        <v>3360000</v>
      </c>
      <c r="Y7" s="426">
        <f t="shared" si="2"/>
        <v>3360000</v>
      </c>
    </row>
    <row r="8" spans="1:25" x14ac:dyDescent="0.3">
      <c r="A8" s="420">
        <v>510507</v>
      </c>
      <c r="B8" s="421" t="s">
        <v>1547</v>
      </c>
      <c r="C8" s="422">
        <v>0</v>
      </c>
      <c r="D8" s="422">
        <v>0</v>
      </c>
      <c r="E8" s="422">
        <v>0</v>
      </c>
      <c r="F8" s="422">
        <v>0</v>
      </c>
      <c r="G8" s="422">
        <v>0</v>
      </c>
      <c r="H8" s="422">
        <v>0</v>
      </c>
      <c r="I8" s="422">
        <v>0</v>
      </c>
      <c r="L8" s="420">
        <v>510507</v>
      </c>
      <c r="M8" s="425" t="s">
        <v>1547</v>
      </c>
      <c r="N8" s="426">
        <f t="shared" si="0"/>
        <v>0</v>
      </c>
      <c r="O8" s="426">
        <f t="shared" si="2"/>
        <v>0</v>
      </c>
      <c r="P8" s="426">
        <f t="shared" si="2"/>
        <v>0</v>
      </c>
      <c r="Q8" s="426">
        <f t="shared" si="2"/>
        <v>0</v>
      </c>
      <c r="R8" s="426">
        <f t="shared" si="2"/>
        <v>0</v>
      </c>
      <c r="S8" s="426">
        <f t="shared" si="2"/>
        <v>0</v>
      </c>
      <c r="T8" s="426">
        <f t="shared" si="2"/>
        <v>0</v>
      </c>
      <c r="U8" s="426">
        <f t="shared" si="2"/>
        <v>0</v>
      </c>
      <c r="V8" s="426">
        <f t="shared" si="2"/>
        <v>0</v>
      </c>
      <c r="W8" s="426">
        <f t="shared" si="2"/>
        <v>0</v>
      </c>
      <c r="X8" s="426">
        <f t="shared" si="2"/>
        <v>0</v>
      </c>
      <c r="Y8" s="426">
        <f t="shared" si="2"/>
        <v>0</v>
      </c>
    </row>
    <row r="9" spans="1:25" x14ac:dyDescent="0.3">
      <c r="A9" s="420">
        <v>510508</v>
      </c>
      <c r="B9" s="421" t="s">
        <v>1199</v>
      </c>
      <c r="C9" s="422">
        <v>0</v>
      </c>
      <c r="D9" s="422">
        <v>0</v>
      </c>
      <c r="E9" s="422">
        <v>0</v>
      </c>
      <c r="F9" s="422">
        <v>0</v>
      </c>
      <c r="G9" s="422">
        <v>0</v>
      </c>
      <c r="H9" s="422">
        <v>0</v>
      </c>
      <c r="I9" s="422">
        <v>0</v>
      </c>
      <c r="L9" s="420">
        <v>510508</v>
      </c>
      <c r="M9" s="425" t="s">
        <v>1199</v>
      </c>
      <c r="N9" s="426">
        <f t="shared" si="0"/>
        <v>0</v>
      </c>
      <c r="O9" s="426">
        <f t="shared" si="2"/>
        <v>0</v>
      </c>
      <c r="P9" s="426">
        <f t="shared" si="2"/>
        <v>0</v>
      </c>
      <c r="Q9" s="426">
        <f t="shared" si="2"/>
        <v>0</v>
      </c>
      <c r="R9" s="426">
        <f t="shared" si="2"/>
        <v>0</v>
      </c>
      <c r="S9" s="426">
        <f t="shared" si="2"/>
        <v>0</v>
      </c>
      <c r="T9" s="426">
        <f t="shared" si="2"/>
        <v>0</v>
      </c>
      <c r="U9" s="426">
        <f t="shared" si="2"/>
        <v>0</v>
      </c>
      <c r="V9" s="426">
        <f t="shared" si="2"/>
        <v>0</v>
      </c>
      <c r="W9" s="426">
        <f t="shared" si="2"/>
        <v>0</v>
      </c>
      <c r="X9" s="426">
        <f t="shared" si="2"/>
        <v>0</v>
      </c>
      <c r="Y9" s="426">
        <f t="shared" si="2"/>
        <v>0</v>
      </c>
    </row>
    <row r="10" spans="1:25" x14ac:dyDescent="0.3">
      <c r="A10" s="420">
        <v>510509</v>
      </c>
      <c r="B10" s="421" t="s">
        <v>1200</v>
      </c>
      <c r="C10" s="422"/>
      <c r="D10" s="422"/>
      <c r="E10" s="422"/>
      <c r="F10" s="422"/>
      <c r="G10" s="422">
        <v>117172</v>
      </c>
      <c r="H10" s="422">
        <v>117172</v>
      </c>
      <c r="I10" s="422">
        <v>117172</v>
      </c>
      <c r="L10" s="420">
        <v>510509</v>
      </c>
      <c r="M10" s="425" t="s">
        <v>1200</v>
      </c>
      <c r="N10" s="426">
        <f t="shared" si="0"/>
        <v>399000</v>
      </c>
      <c r="O10" s="426">
        <f t="shared" si="2"/>
        <v>399000</v>
      </c>
      <c r="P10" s="426">
        <f t="shared" si="2"/>
        <v>399000</v>
      </c>
      <c r="Q10" s="426">
        <f t="shared" si="2"/>
        <v>399000</v>
      </c>
      <c r="R10" s="426">
        <f t="shared" si="2"/>
        <v>399000</v>
      </c>
      <c r="S10" s="426">
        <f t="shared" si="2"/>
        <v>399000</v>
      </c>
      <c r="T10" s="426">
        <f t="shared" si="2"/>
        <v>399000</v>
      </c>
      <c r="U10" s="426">
        <f t="shared" si="2"/>
        <v>399000</v>
      </c>
      <c r="V10" s="426">
        <f t="shared" si="2"/>
        <v>399000</v>
      </c>
      <c r="W10" s="426">
        <f t="shared" si="2"/>
        <v>399000</v>
      </c>
      <c r="X10" s="426">
        <f t="shared" si="2"/>
        <v>399000</v>
      </c>
      <c r="Y10" s="426">
        <f t="shared" si="2"/>
        <v>399000</v>
      </c>
    </row>
    <row r="11" spans="1:25" x14ac:dyDescent="0.3">
      <c r="A11" s="427"/>
      <c r="B11" s="428" t="s">
        <v>1534</v>
      </c>
      <c r="C11" s="429">
        <v>0.12</v>
      </c>
      <c r="D11" s="429">
        <v>0.12</v>
      </c>
      <c r="E11" s="429">
        <v>0.12</v>
      </c>
      <c r="F11" s="429">
        <v>0.12</v>
      </c>
      <c r="G11" s="429">
        <v>0.12</v>
      </c>
      <c r="H11" s="429">
        <v>0.12</v>
      </c>
      <c r="I11" s="429">
        <v>0.15</v>
      </c>
      <c r="L11" s="420">
        <v>510510</v>
      </c>
      <c r="M11" s="430" t="s">
        <v>1548</v>
      </c>
      <c r="N11" s="431">
        <f t="shared" si="0"/>
        <v>3685416.666666667</v>
      </c>
      <c r="O11" s="426">
        <f t="shared" si="2"/>
        <v>3685416.666666667</v>
      </c>
      <c r="P11" s="426">
        <f t="shared" si="2"/>
        <v>3685416.666666667</v>
      </c>
      <c r="Q11" s="426">
        <f t="shared" si="2"/>
        <v>3685416.666666667</v>
      </c>
      <c r="R11" s="426">
        <f t="shared" si="2"/>
        <v>3685416.666666667</v>
      </c>
      <c r="S11" s="426">
        <f t="shared" si="2"/>
        <v>3685416.666666667</v>
      </c>
      <c r="T11" s="426">
        <f t="shared" si="2"/>
        <v>3685416.666666667</v>
      </c>
      <c r="U11" s="426">
        <f t="shared" si="2"/>
        <v>3685416.666666667</v>
      </c>
      <c r="V11" s="426">
        <f t="shared" si="2"/>
        <v>3685416.666666667</v>
      </c>
      <c r="W11" s="426">
        <f t="shared" si="2"/>
        <v>3685416.666666667</v>
      </c>
      <c r="X11" s="426">
        <f t="shared" si="2"/>
        <v>3685416.666666667</v>
      </c>
      <c r="Y11" s="426">
        <f t="shared" si="2"/>
        <v>3685416.666666667</v>
      </c>
    </row>
    <row r="12" spans="1:25" x14ac:dyDescent="0.3">
      <c r="A12" s="420">
        <v>510501</v>
      </c>
      <c r="B12" s="425" t="s">
        <v>1193</v>
      </c>
      <c r="C12" s="426">
        <f>+CEILING(C2*(1+C$11),10000)</f>
        <v>17310000</v>
      </c>
      <c r="D12" s="426">
        <f t="shared" ref="D12:I12" si="3">+CEILING(D2*(1+D$11),1000)</f>
        <v>0</v>
      </c>
      <c r="E12" s="426">
        <f t="shared" si="3"/>
        <v>0</v>
      </c>
      <c r="F12" s="426">
        <f t="shared" si="3"/>
        <v>0</v>
      </c>
      <c r="G12" s="426">
        <f t="shared" si="3"/>
        <v>0</v>
      </c>
      <c r="H12" s="426">
        <f t="shared" si="3"/>
        <v>0</v>
      </c>
      <c r="I12" s="426">
        <f t="shared" si="3"/>
        <v>0</v>
      </c>
      <c r="L12" s="420">
        <v>510511</v>
      </c>
      <c r="M12" s="430" t="s">
        <v>1549</v>
      </c>
      <c r="N12" s="431">
        <f t="shared" si="0"/>
        <v>442250</v>
      </c>
      <c r="O12" s="426">
        <f t="shared" si="2"/>
        <v>442250</v>
      </c>
      <c r="P12" s="426">
        <f t="shared" si="2"/>
        <v>442250</v>
      </c>
      <c r="Q12" s="426">
        <f t="shared" si="2"/>
        <v>442250</v>
      </c>
      <c r="R12" s="426">
        <f t="shared" si="2"/>
        <v>442250</v>
      </c>
      <c r="S12" s="426">
        <f t="shared" si="2"/>
        <v>442250</v>
      </c>
      <c r="T12" s="426">
        <f t="shared" si="2"/>
        <v>442250</v>
      </c>
      <c r="U12" s="426">
        <f t="shared" si="2"/>
        <v>442250</v>
      </c>
      <c r="V12" s="426">
        <f t="shared" si="2"/>
        <v>442250</v>
      </c>
      <c r="W12" s="426">
        <f t="shared" si="2"/>
        <v>442250</v>
      </c>
      <c r="X12" s="426">
        <f t="shared" si="2"/>
        <v>442250</v>
      </c>
      <c r="Y12" s="426">
        <f t="shared" si="2"/>
        <v>442250</v>
      </c>
    </row>
    <row r="13" spans="1:25" x14ac:dyDescent="0.3">
      <c r="A13" s="420">
        <v>510502</v>
      </c>
      <c r="B13" s="425" t="s">
        <v>1546</v>
      </c>
      <c r="C13" s="426">
        <f t="shared" ref="C13:I13" si="4">+CEILING(C3*(1+C$11),1000)</f>
        <v>0</v>
      </c>
      <c r="D13" s="426">
        <f t="shared" si="4"/>
        <v>0</v>
      </c>
      <c r="E13" s="426">
        <f t="shared" si="4"/>
        <v>0</v>
      </c>
      <c r="F13" s="426">
        <f t="shared" si="4"/>
        <v>0</v>
      </c>
      <c r="G13" s="426">
        <f t="shared" si="4"/>
        <v>0</v>
      </c>
      <c r="H13" s="426">
        <f t="shared" si="4"/>
        <v>0</v>
      </c>
      <c r="I13" s="426">
        <f t="shared" si="4"/>
        <v>0</v>
      </c>
      <c r="L13" s="420">
        <v>510512</v>
      </c>
      <c r="M13" s="430" t="s">
        <v>1203</v>
      </c>
      <c r="N13" s="431">
        <f t="shared" si="0"/>
        <v>3685416.666666667</v>
      </c>
      <c r="O13" s="426">
        <f t="shared" si="2"/>
        <v>3685416.666666667</v>
      </c>
      <c r="P13" s="426">
        <f t="shared" si="2"/>
        <v>3685416.666666667</v>
      </c>
      <c r="Q13" s="426">
        <f t="shared" si="2"/>
        <v>3685416.666666667</v>
      </c>
      <c r="R13" s="426">
        <f t="shared" si="2"/>
        <v>3685416.666666667</v>
      </c>
      <c r="S13" s="426">
        <f t="shared" si="2"/>
        <v>3685416.666666667</v>
      </c>
      <c r="T13" s="426">
        <f t="shared" si="2"/>
        <v>3685416.666666667</v>
      </c>
      <c r="U13" s="426">
        <f t="shared" si="2"/>
        <v>3685416.666666667</v>
      </c>
      <c r="V13" s="426">
        <f t="shared" si="2"/>
        <v>3685416.666666667</v>
      </c>
      <c r="W13" s="426">
        <f t="shared" si="2"/>
        <v>3685416.666666667</v>
      </c>
      <c r="X13" s="426">
        <f t="shared" si="2"/>
        <v>3685416.666666667</v>
      </c>
      <c r="Y13" s="426">
        <f t="shared" si="2"/>
        <v>3685416.666666667</v>
      </c>
    </row>
    <row r="14" spans="1:25" x14ac:dyDescent="0.3">
      <c r="A14" s="420">
        <v>510503</v>
      </c>
      <c r="B14" s="425" t="s">
        <v>1195</v>
      </c>
      <c r="C14" s="426">
        <f t="shared" ref="C14:I14" si="5">+CEILING(C4*(1+C$11),1000)</f>
        <v>0</v>
      </c>
      <c r="D14" s="426">
        <f t="shared" si="5"/>
        <v>9131000</v>
      </c>
      <c r="E14" s="426">
        <f t="shared" si="5"/>
        <v>5587000</v>
      </c>
      <c r="F14" s="426">
        <f t="shared" si="5"/>
        <v>3907000</v>
      </c>
      <c r="G14" s="426">
        <f t="shared" si="5"/>
        <v>1122000</v>
      </c>
      <c r="H14" s="426">
        <f t="shared" si="5"/>
        <v>2259000</v>
      </c>
      <c r="I14" s="426">
        <f t="shared" si="5"/>
        <v>1150000</v>
      </c>
      <c r="L14" s="420">
        <v>510513</v>
      </c>
      <c r="M14" s="430" t="s">
        <v>1204</v>
      </c>
      <c r="N14" s="431">
        <f t="shared" si="0"/>
        <v>0</v>
      </c>
      <c r="O14" s="426">
        <f t="shared" si="2"/>
        <v>0</v>
      </c>
      <c r="P14" s="426">
        <f t="shared" si="2"/>
        <v>0</v>
      </c>
      <c r="Q14" s="426">
        <f t="shared" si="2"/>
        <v>0</v>
      </c>
      <c r="R14" s="426">
        <f t="shared" si="2"/>
        <v>0</v>
      </c>
      <c r="S14" s="426">
        <f t="shared" si="2"/>
        <v>0</v>
      </c>
      <c r="T14" s="426">
        <f t="shared" si="2"/>
        <v>0</v>
      </c>
      <c r="U14" s="426">
        <f t="shared" si="2"/>
        <v>0</v>
      </c>
      <c r="V14" s="426">
        <f t="shared" si="2"/>
        <v>0</v>
      </c>
      <c r="W14" s="426">
        <f t="shared" si="2"/>
        <v>0</v>
      </c>
      <c r="X14" s="426">
        <f t="shared" si="2"/>
        <v>0</v>
      </c>
      <c r="Y14" s="426">
        <f t="shared" si="2"/>
        <v>0</v>
      </c>
    </row>
    <row r="15" spans="1:25" x14ac:dyDescent="0.3">
      <c r="A15" s="420">
        <v>510504</v>
      </c>
      <c r="B15" s="425" t="s">
        <v>1196</v>
      </c>
      <c r="C15" s="426">
        <f t="shared" ref="C15:I15" si="6">+CEILING(C5*(1+C$11),1000)</f>
        <v>0</v>
      </c>
      <c r="D15" s="426">
        <f t="shared" si="6"/>
        <v>0</v>
      </c>
      <c r="E15" s="426">
        <f t="shared" si="6"/>
        <v>0</v>
      </c>
      <c r="F15" s="426">
        <f t="shared" si="6"/>
        <v>0</v>
      </c>
      <c r="G15" s="426">
        <f t="shared" si="6"/>
        <v>0</v>
      </c>
      <c r="H15" s="426">
        <f t="shared" si="6"/>
        <v>0</v>
      </c>
      <c r="I15" s="426">
        <f t="shared" si="6"/>
        <v>0</v>
      </c>
      <c r="L15" s="420">
        <v>510514</v>
      </c>
      <c r="M15" s="430" t="s">
        <v>1205</v>
      </c>
      <c r="N15" s="431">
        <f t="shared" si="0"/>
        <v>0</v>
      </c>
      <c r="O15" s="426">
        <f t="shared" si="2"/>
        <v>0</v>
      </c>
      <c r="P15" s="426">
        <f t="shared" si="2"/>
        <v>0</v>
      </c>
      <c r="Q15" s="426">
        <f t="shared" si="2"/>
        <v>0</v>
      </c>
      <c r="R15" s="426">
        <f t="shared" si="2"/>
        <v>0</v>
      </c>
      <c r="S15" s="426">
        <f t="shared" si="2"/>
        <v>0</v>
      </c>
      <c r="T15" s="426">
        <f t="shared" si="2"/>
        <v>0</v>
      </c>
      <c r="U15" s="426">
        <f t="shared" si="2"/>
        <v>0</v>
      </c>
      <c r="V15" s="426">
        <f t="shared" si="2"/>
        <v>0</v>
      </c>
      <c r="W15" s="426">
        <f t="shared" si="2"/>
        <v>0</v>
      </c>
      <c r="X15" s="426">
        <f t="shared" si="2"/>
        <v>0</v>
      </c>
      <c r="Y15" s="426">
        <f t="shared" si="2"/>
        <v>0</v>
      </c>
    </row>
    <row r="16" spans="1:25" x14ac:dyDescent="0.3">
      <c r="A16" s="420">
        <v>510505</v>
      </c>
      <c r="B16" s="425" t="s">
        <v>1197</v>
      </c>
      <c r="C16" s="426">
        <f t="shared" ref="C16:I16" si="7">+CEILING(C6*(1+C$11),1000)</f>
        <v>0</v>
      </c>
      <c r="D16" s="426">
        <f t="shared" si="7"/>
        <v>0</v>
      </c>
      <c r="E16" s="426">
        <f t="shared" si="7"/>
        <v>0</v>
      </c>
      <c r="F16" s="426">
        <f t="shared" si="7"/>
        <v>0</v>
      </c>
      <c r="G16" s="426">
        <f t="shared" si="7"/>
        <v>0</v>
      </c>
      <c r="H16" s="426">
        <f t="shared" si="7"/>
        <v>0</v>
      </c>
      <c r="I16" s="426">
        <f t="shared" si="7"/>
        <v>0</v>
      </c>
      <c r="L16" s="420">
        <v>510515</v>
      </c>
      <c r="M16" s="430" t="s">
        <v>1550</v>
      </c>
      <c r="N16" s="431">
        <f t="shared" si="0"/>
        <v>0</v>
      </c>
      <c r="O16" s="426">
        <f t="shared" si="2"/>
        <v>0</v>
      </c>
      <c r="P16" s="426">
        <f t="shared" si="2"/>
        <v>0</v>
      </c>
      <c r="Q16" s="426">
        <f t="shared" si="2"/>
        <v>0</v>
      </c>
      <c r="R16" s="426">
        <f t="shared" si="2"/>
        <v>0</v>
      </c>
      <c r="S16" s="426">
        <f t="shared" si="2"/>
        <v>0</v>
      </c>
      <c r="T16" s="426">
        <f t="shared" si="2"/>
        <v>0</v>
      </c>
      <c r="U16" s="426">
        <f t="shared" si="2"/>
        <v>0</v>
      </c>
      <c r="V16" s="426">
        <f t="shared" si="2"/>
        <v>0</v>
      </c>
      <c r="W16" s="426">
        <f t="shared" si="2"/>
        <v>0</v>
      </c>
      <c r="X16" s="426">
        <f t="shared" si="2"/>
        <v>0</v>
      </c>
      <c r="Y16" s="426">
        <f t="shared" si="2"/>
        <v>0</v>
      </c>
    </row>
    <row r="17" spans="1:25" x14ac:dyDescent="0.3">
      <c r="A17" s="420">
        <v>510506</v>
      </c>
      <c r="B17" s="425" t="s">
        <v>495</v>
      </c>
      <c r="C17" s="426">
        <f t="shared" ref="C17:I17" si="8">+CEILING(C7*(1+C$11),1000)</f>
        <v>0</v>
      </c>
      <c r="D17" s="426">
        <f t="shared" si="8"/>
        <v>0</v>
      </c>
      <c r="E17" s="426">
        <f t="shared" si="8"/>
        <v>0</v>
      </c>
      <c r="F17" s="426">
        <f t="shared" si="8"/>
        <v>0</v>
      </c>
      <c r="G17" s="426">
        <f t="shared" si="8"/>
        <v>3360000</v>
      </c>
      <c r="H17" s="426">
        <f t="shared" si="8"/>
        <v>0</v>
      </c>
      <c r="I17" s="426">
        <f t="shared" si="8"/>
        <v>0</v>
      </c>
      <c r="L17" s="420">
        <v>510516</v>
      </c>
      <c r="M17" s="430" t="s">
        <v>1207</v>
      </c>
      <c r="N17" s="431">
        <f t="shared" si="0"/>
        <v>0</v>
      </c>
      <c r="O17" s="426">
        <f t="shared" si="2"/>
        <v>0</v>
      </c>
      <c r="P17" s="426">
        <f t="shared" si="2"/>
        <v>0</v>
      </c>
      <c r="Q17" s="426">
        <f t="shared" si="2"/>
        <v>0</v>
      </c>
      <c r="R17" s="426">
        <f t="shared" si="2"/>
        <v>0</v>
      </c>
      <c r="S17" s="426">
        <f t="shared" si="2"/>
        <v>0</v>
      </c>
      <c r="T17" s="426">
        <f t="shared" si="2"/>
        <v>0</v>
      </c>
      <c r="U17" s="426">
        <f t="shared" si="2"/>
        <v>0</v>
      </c>
      <c r="V17" s="426">
        <f t="shared" si="2"/>
        <v>0</v>
      </c>
      <c r="W17" s="426">
        <f t="shared" si="2"/>
        <v>0</v>
      </c>
      <c r="X17" s="426">
        <f t="shared" si="2"/>
        <v>0</v>
      </c>
      <c r="Y17" s="426">
        <f t="shared" si="2"/>
        <v>0</v>
      </c>
    </row>
    <row r="18" spans="1:25" x14ac:dyDescent="0.3">
      <c r="A18" s="420">
        <v>510507</v>
      </c>
      <c r="B18" s="425" t="s">
        <v>1547</v>
      </c>
      <c r="C18" s="426">
        <f t="shared" ref="C18:I18" si="9">+CEILING(C8*(1+C$11),1000)</f>
        <v>0</v>
      </c>
      <c r="D18" s="426">
        <f t="shared" si="9"/>
        <v>0</v>
      </c>
      <c r="E18" s="426">
        <f t="shared" si="9"/>
        <v>0</v>
      </c>
      <c r="F18" s="426">
        <f t="shared" si="9"/>
        <v>0</v>
      </c>
      <c r="G18" s="426">
        <f t="shared" si="9"/>
        <v>0</v>
      </c>
      <c r="H18" s="426">
        <f t="shared" si="9"/>
        <v>0</v>
      </c>
      <c r="I18" s="426">
        <f t="shared" si="9"/>
        <v>0</v>
      </c>
      <c r="L18" s="420">
        <v>510517</v>
      </c>
      <c r="M18" s="430" t="s">
        <v>1551</v>
      </c>
      <c r="N18" s="431">
        <f t="shared" si="0"/>
        <v>0</v>
      </c>
      <c r="O18" s="426">
        <f t="shared" si="2"/>
        <v>0</v>
      </c>
      <c r="P18" s="426">
        <f t="shared" si="2"/>
        <v>0</v>
      </c>
      <c r="Q18" s="426">
        <f t="shared" si="2"/>
        <v>0</v>
      </c>
      <c r="R18" s="426">
        <f t="shared" si="2"/>
        <v>0</v>
      </c>
      <c r="S18" s="426">
        <f t="shared" si="2"/>
        <v>0</v>
      </c>
      <c r="T18" s="426">
        <f t="shared" si="2"/>
        <v>0</v>
      </c>
      <c r="U18" s="426">
        <f t="shared" si="2"/>
        <v>0</v>
      </c>
      <c r="V18" s="426">
        <f t="shared" si="2"/>
        <v>0</v>
      </c>
      <c r="W18" s="426">
        <f t="shared" si="2"/>
        <v>0</v>
      </c>
      <c r="X18" s="426">
        <f t="shared" si="2"/>
        <v>0</v>
      </c>
      <c r="Y18" s="426">
        <f t="shared" si="2"/>
        <v>0</v>
      </c>
    </row>
    <row r="19" spans="1:25" x14ac:dyDescent="0.3">
      <c r="A19" s="420">
        <v>510508</v>
      </c>
      <c r="B19" s="425" t="s">
        <v>1199</v>
      </c>
      <c r="C19" s="426">
        <f t="shared" ref="C19:I19" si="10">+CEILING(C9*(1+C$11),1000)</f>
        <v>0</v>
      </c>
      <c r="D19" s="426">
        <f t="shared" si="10"/>
        <v>0</v>
      </c>
      <c r="E19" s="426">
        <f t="shared" si="10"/>
        <v>0</v>
      </c>
      <c r="F19" s="426">
        <f t="shared" si="10"/>
        <v>0</v>
      </c>
      <c r="G19" s="426">
        <f t="shared" si="10"/>
        <v>0</v>
      </c>
      <c r="H19" s="426">
        <f t="shared" si="10"/>
        <v>0</v>
      </c>
      <c r="I19" s="426">
        <f t="shared" si="10"/>
        <v>0</v>
      </c>
      <c r="L19" s="420">
        <v>510518</v>
      </c>
      <c r="M19" s="430" t="s">
        <v>1209</v>
      </c>
      <c r="N19" s="431">
        <f t="shared" si="0"/>
        <v>0</v>
      </c>
      <c r="O19" s="426">
        <f t="shared" si="2"/>
        <v>0</v>
      </c>
      <c r="P19" s="426">
        <f t="shared" si="2"/>
        <v>0</v>
      </c>
      <c r="Q19" s="426">
        <f t="shared" si="2"/>
        <v>0</v>
      </c>
      <c r="R19" s="426">
        <f t="shared" si="2"/>
        <v>0</v>
      </c>
      <c r="S19" s="426">
        <f t="shared" si="2"/>
        <v>0</v>
      </c>
      <c r="T19" s="426">
        <f t="shared" si="2"/>
        <v>0</v>
      </c>
      <c r="U19" s="426">
        <f t="shared" si="2"/>
        <v>0</v>
      </c>
      <c r="V19" s="426">
        <f t="shared" si="2"/>
        <v>0</v>
      </c>
      <c r="W19" s="426">
        <f t="shared" si="2"/>
        <v>0</v>
      </c>
      <c r="X19" s="426">
        <f t="shared" si="2"/>
        <v>0</v>
      </c>
      <c r="Y19" s="426">
        <f t="shared" si="2"/>
        <v>0</v>
      </c>
    </row>
    <row r="20" spans="1:25" x14ac:dyDescent="0.3">
      <c r="A20" s="420">
        <v>510509</v>
      </c>
      <c r="B20" s="425" t="s">
        <v>1200</v>
      </c>
      <c r="C20" s="426">
        <f t="shared" ref="C20:I20" si="11">+CEILING(C10*(1+C$11),1000)</f>
        <v>0</v>
      </c>
      <c r="D20" s="426">
        <f t="shared" si="11"/>
        <v>0</v>
      </c>
      <c r="E20" s="426">
        <f t="shared" si="11"/>
        <v>0</v>
      </c>
      <c r="F20" s="426">
        <f t="shared" si="11"/>
        <v>0</v>
      </c>
      <c r="G20" s="426">
        <f t="shared" si="11"/>
        <v>132000</v>
      </c>
      <c r="H20" s="426">
        <f t="shared" si="11"/>
        <v>132000</v>
      </c>
      <c r="I20" s="426">
        <f t="shared" si="11"/>
        <v>135000</v>
      </c>
      <c r="L20" s="420">
        <v>510519</v>
      </c>
      <c r="M20" s="430" t="s">
        <v>1210</v>
      </c>
      <c r="N20" s="431">
        <f t="shared" si="0"/>
        <v>0</v>
      </c>
      <c r="O20" s="426">
        <f t="shared" si="2"/>
        <v>0</v>
      </c>
      <c r="P20" s="426">
        <f t="shared" si="2"/>
        <v>0</v>
      </c>
      <c r="Q20" s="426">
        <f t="shared" si="2"/>
        <v>0</v>
      </c>
      <c r="R20" s="426">
        <f t="shared" si="2"/>
        <v>0</v>
      </c>
      <c r="S20" s="426">
        <f t="shared" si="2"/>
        <v>0</v>
      </c>
      <c r="T20" s="426">
        <f t="shared" si="2"/>
        <v>0</v>
      </c>
      <c r="U20" s="426">
        <f t="shared" si="2"/>
        <v>0</v>
      </c>
      <c r="V20" s="426">
        <f t="shared" si="2"/>
        <v>0</v>
      </c>
      <c r="W20" s="426">
        <f t="shared" si="2"/>
        <v>0</v>
      </c>
      <c r="X20" s="426">
        <f t="shared" si="2"/>
        <v>0</v>
      </c>
      <c r="Y20" s="426">
        <f t="shared" si="2"/>
        <v>0</v>
      </c>
    </row>
    <row r="21" spans="1:25" x14ac:dyDescent="0.3">
      <c r="A21" s="420">
        <v>510510</v>
      </c>
      <c r="B21" s="430" t="s">
        <v>1548</v>
      </c>
      <c r="C21" s="431">
        <f t="shared" ref="C21:I21" si="12">+SUM(C12:C20)/12</f>
        <v>1442500</v>
      </c>
      <c r="D21" s="431">
        <f t="shared" si="12"/>
        <v>760916.66666666663</v>
      </c>
      <c r="E21" s="431">
        <f t="shared" si="12"/>
        <v>465583.33333333331</v>
      </c>
      <c r="F21" s="431">
        <f t="shared" si="12"/>
        <v>325583.33333333331</v>
      </c>
      <c r="G21" s="431">
        <f t="shared" si="12"/>
        <v>384500</v>
      </c>
      <c r="H21" s="431">
        <f t="shared" si="12"/>
        <v>199250</v>
      </c>
      <c r="I21" s="431">
        <f t="shared" si="12"/>
        <v>107083.33333333333</v>
      </c>
      <c r="L21" s="420">
        <v>510520</v>
      </c>
      <c r="M21" s="430" t="s">
        <v>1211</v>
      </c>
      <c r="N21" s="431">
        <f t="shared" si="0"/>
        <v>0</v>
      </c>
      <c r="O21" s="426">
        <f t="shared" si="2"/>
        <v>0</v>
      </c>
      <c r="P21" s="426">
        <f t="shared" si="2"/>
        <v>0</v>
      </c>
      <c r="Q21" s="426">
        <f t="shared" si="2"/>
        <v>0</v>
      </c>
      <c r="R21" s="426">
        <f t="shared" si="2"/>
        <v>0</v>
      </c>
      <c r="S21" s="426">
        <f t="shared" si="2"/>
        <v>0</v>
      </c>
      <c r="T21" s="426">
        <f t="shared" si="2"/>
        <v>0</v>
      </c>
      <c r="U21" s="426">
        <f t="shared" si="2"/>
        <v>0</v>
      </c>
      <c r="V21" s="426">
        <f t="shared" si="2"/>
        <v>0</v>
      </c>
      <c r="W21" s="426">
        <f t="shared" si="2"/>
        <v>0</v>
      </c>
      <c r="X21" s="426">
        <f t="shared" si="2"/>
        <v>0</v>
      </c>
      <c r="Y21" s="426">
        <f t="shared" si="2"/>
        <v>0</v>
      </c>
    </row>
    <row r="22" spans="1:25" x14ac:dyDescent="0.3">
      <c r="A22" s="420">
        <v>510511</v>
      </c>
      <c r="B22" s="430" t="s">
        <v>1549</v>
      </c>
      <c r="C22" s="431">
        <f>+C21*12%</f>
        <v>173100</v>
      </c>
      <c r="D22" s="431">
        <f t="shared" ref="D22:I22" si="13">+D21*12%</f>
        <v>91309.999999999985</v>
      </c>
      <c r="E22" s="431">
        <f t="shared" si="13"/>
        <v>55869.999999999993</v>
      </c>
      <c r="F22" s="431">
        <f t="shared" si="13"/>
        <v>39069.999999999993</v>
      </c>
      <c r="G22" s="431">
        <f t="shared" si="13"/>
        <v>46140</v>
      </c>
      <c r="H22" s="431">
        <f t="shared" si="13"/>
        <v>23910</v>
      </c>
      <c r="I22" s="431">
        <f t="shared" si="13"/>
        <v>12849.999999999998</v>
      </c>
      <c r="L22" s="420">
        <v>510521</v>
      </c>
      <c r="M22" s="430" t="s">
        <v>1552</v>
      </c>
      <c r="N22" s="432">
        <f t="shared" si="0"/>
        <v>210000</v>
      </c>
      <c r="O22" s="426">
        <f t="shared" si="2"/>
        <v>210000</v>
      </c>
      <c r="P22" s="426">
        <f t="shared" si="2"/>
        <v>210000</v>
      </c>
      <c r="Q22" s="426">
        <f t="shared" si="2"/>
        <v>210000</v>
      </c>
      <c r="R22" s="426">
        <f t="shared" si="2"/>
        <v>210000</v>
      </c>
      <c r="S22" s="426">
        <f t="shared" si="2"/>
        <v>210000</v>
      </c>
      <c r="T22" s="426">
        <f t="shared" si="2"/>
        <v>210000</v>
      </c>
      <c r="U22" s="426">
        <f t="shared" si="2"/>
        <v>210000</v>
      </c>
      <c r="V22" s="426">
        <f t="shared" si="2"/>
        <v>210000</v>
      </c>
      <c r="W22" s="426">
        <f t="shared" si="2"/>
        <v>210000</v>
      </c>
      <c r="X22" s="426">
        <f t="shared" si="2"/>
        <v>210000</v>
      </c>
      <c r="Y22" s="426">
        <f t="shared" si="2"/>
        <v>210000</v>
      </c>
    </row>
    <row r="23" spans="1:25" x14ac:dyDescent="0.3">
      <c r="A23" s="420">
        <v>510512</v>
      </c>
      <c r="B23" s="430" t="s">
        <v>1203</v>
      </c>
      <c r="C23" s="431">
        <f>+C21</f>
        <v>1442500</v>
      </c>
      <c r="D23" s="431">
        <f t="shared" ref="D23:I23" si="14">+D21</f>
        <v>760916.66666666663</v>
      </c>
      <c r="E23" s="431">
        <f t="shared" si="14"/>
        <v>465583.33333333331</v>
      </c>
      <c r="F23" s="431">
        <f t="shared" si="14"/>
        <v>325583.33333333331</v>
      </c>
      <c r="G23" s="431">
        <f t="shared" si="14"/>
        <v>384500</v>
      </c>
      <c r="H23" s="431">
        <f t="shared" si="14"/>
        <v>199250</v>
      </c>
      <c r="I23" s="431">
        <f t="shared" si="14"/>
        <v>107083.33333333333</v>
      </c>
      <c r="L23" s="420">
        <v>510522</v>
      </c>
      <c r="M23" s="430" t="s">
        <v>1213</v>
      </c>
      <c r="N23" s="431">
        <f t="shared" si="0"/>
        <v>0</v>
      </c>
      <c r="O23" s="426">
        <f t="shared" si="2"/>
        <v>0</v>
      </c>
      <c r="P23" s="426">
        <f t="shared" si="2"/>
        <v>0</v>
      </c>
      <c r="Q23" s="426">
        <f t="shared" si="2"/>
        <v>0</v>
      </c>
      <c r="R23" s="426">
        <f t="shared" si="2"/>
        <v>0</v>
      </c>
      <c r="S23" s="426">
        <f t="shared" si="2"/>
        <v>0</v>
      </c>
      <c r="T23" s="426">
        <f t="shared" si="2"/>
        <v>0</v>
      </c>
      <c r="U23" s="426">
        <f t="shared" si="2"/>
        <v>0</v>
      </c>
      <c r="V23" s="426">
        <f t="shared" si="2"/>
        <v>0</v>
      </c>
      <c r="W23" s="426">
        <f t="shared" si="2"/>
        <v>0</v>
      </c>
      <c r="X23" s="426">
        <f t="shared" si="2"/>
        <v>0</v>
      </c>
      <c r="Y23" s="426">
        <f t="shared" si="2"/>
        <v>0</v>
      </c>
    </row>
    <row r="24" spans="1:25" x14ac:dyDescent="0.3">
      <c r="A24" s="420">
        <v>510513</v>
      </c>
      <c r="B24" s="430" t="s">
        <v>1204</v>
      </c>
      <c r="C24" s="431">
        <v>0</v>
      </c>
      <c r="D24" s="431">
        <v>0</v>
      </c>
      <c r="E24" s="431">
        <v>0</v>
      </c>
      <c r="F24" s="431">
        <v>0</v>
      </c>
      <c r="G24" s="431">
        <v>0</v>
      </c>
      <c r="H24" s="431">
        <v>0</v>
      </c>
      <c r="I24" s="431">
        <v>0</v>
      </c>
      <c r="L24" s="420">
        <v>510523</v>
      </c>
      <c r="M24" s="430" t="s">
        <v>1214</v>
      </c>
      <c r="N24" s="431">
        <f t="shared" si="0"/>
        <v>6243001.9133900004</v>
      </c>
      <c r="O24" s="426">
        <f t="shared" si="2"/>
        <v>6243001.9133900004</v>
      </c>
      <c r="P24" s="426">
        <f t="shared" si="2"/>
        <v>6243001.9133900004</v>
      </c>
      <c r="Q24" s="426">
        <f t="shared" si="2"/>
        <v>6243001.9133900004</v>
      </c>
      <c r="R24" s="426">
        <f t="shared" si="2"/>
        <v>6243001.9133900004</v>
      </c>
      <c r="S24" s="426">
        <f t="shared" si="2"/>
        <v>6243001.9133900004</v>
      </c>
      <c r="T24" s="426">
        <f t="shared" si="2"/>
        <v>6243001.9133900004</v>
      </c>
      <c r="U24" s="426">
        <f t="shared" si="2"/>
        <v>6243001.9133900004</v>
      </c>
      <c r="V24" s="426">
        <f t="shared" si="2"/>
        <v>6243001.9133900004</v>
      </c>
      <c r="W24" s="426">
        <f t="shared" si="2"/>
        <v>6243001.9133900004</v>
      </c>
      <c r="X24" s="426">
        <f t="shared" si="2"/>
        <v>6243001.9133900004</v>
      </c>
      <c r="Y24" s="426">
        <f t="shared" si="2"/>
        <v>6243001.9133900004</v>
      </c>
    </row>
    <row r="25" spans="1:25" x14ac:dyDescent="0.3">
      <c r="A25" s="420">
        <v>510514</v>
      </c>
      <c r="B25" s="430" t="s">
        <v>1205</v>
      </c>
      <c r="C25" s="431">
        <v>0</v>
      </c>
      <c r="D25" s="431">
        <v>0</v>
      </c>
      <c r="E25" s="431">
        <v>0</v>
      </c>
      <c r="F25" s="431">
        <v>0</v>
      </c>
      <c r="G25" s="431">
        <v>0</v>
      </c>
      <c r="H25" s="431">
        <v>0</v>
      </c>
      <c r="I25" s="431">
        <v>0</v>
      </c>
      <c r="L25" s="420">
        <v>510524</v>
      </c>
      <c r="M25" s="430" t="s">
        <v>1553</v>
      </c>
      <c r="N25" s="431">
        <f t="shared" si="0"/>
        <v>8813649.7600799985</v>
      </c>
      <c r="O25" s="426">
        <f t="shared" si="2"/>
        <v>8813649.7600799985</v>
      </c>
      <c r="P25" s="426">
        <f t="shared" si="2"/>
        <v>8813649.7600799985</v>
      </c>
      <c r="Q25" s="426">
        <f t="shared" si="2"/>
        <v>8813649.7600799985</v>
      </c>
      <c r="R25" s="426">
        <f t="shared" si="2"/>
        <v>8813649.7600799985</v>
      </c>
      <c r="S25" s="426">
        <f t="shared" si="2"/>
        <v>8813649.7600799985</v>
      </c>
      <c r="T25" s="426">
        <f t="shared" si="2"/>
        <v>8813649.7600799985</v>
      </c>
      <c r="U25" s="426">
        <f t="shared" si="2"/>
        <v>8813649.7600799985</v>
      </c>
      <c r="V25" s="426">
        <f t="shared" si="2"/>
        <v>8813649.7600799985</v>
      </c>
      <c r="W25" s="426">
        <f t="shared" si="2"/>
        <v>8813649.7600799985</v>
      </c>
      <c r="X25" s="426">
        <f t="shared" si="2"/>
        <v>8813649.7600799985</v>
      </c>
      <c r="Y25" s="426">
        <f t="shared" si="2"/>
        <v>8813649.7600799985</v>
      </c>
    </row>
    <row r="26" spans="1:25" x14ac:dyDescent="0.3">
      <c r="A26" s="420">
        <v>510515</v>
      </c>
      <c r="B26" s="430" t="s">
        <v>1550</v>
      </c>
      <c r="C26" s="431">
        <v>0</v>
      </c>
      <c r="D26" s="431">
        <v>0</v>
      </c>
      <c r="E26" s="431">
        <v>0</v>
      </c>
      <c r="F26" s="431">
        <v>0</v>
      </c>
      <c r="G26" s="431">
        <v>0</v>
      </c>
      <c r="H26" s="431">
        <v>0</v>
      </c>
      <c r="I26" s="431">
        <v>0</v>
      </c>
      <c r="L26" s="420">
        <v>510525</v>
      </c>
      <c r="M26" s="430" t="s">
        <v>1554</v>
      </c>
      <c r="N26" s="431">
        <f t="shared" si="0"/>
        <v>383393.76456347998</v>
      </c>
      <c r="O26" s="426">
        <f t="shared" si="2"/>
        <v>383393.76456347998</v>
      </c>
      <c r="P26" s="426">
        <f t="shared" si="2"/>
        <v>383393.76456347998</v>
      </c>
      <c r="Q26" s="426">
        <f t="shared" ref="P26:Y36" si="15">+P26</f>
        <v>383393.76456347998</v>
      </c>
      <c r="R26" s="426">
        <f t="shared" si="15"/>
        <v>383393.76456347998</v>
      </c>
      <c r="S26" s="426">
        <f t="shared" si="15"/>
        <v>383393.76456347998</v>
      </c>
      <c r="T26" s="426">
        <f t="shared" si="15"/>
        <v>383393.76456347998</v>
      </c>
      <c r="U26" s="426">
        <f t="shared" si="15"/>
        <v>383393.76456347998</v>
      </c>
      <c r="V26" s="426">
        <f t="shared" si="15"/>
        <v>383393.76456347998</v>
      </c>
      <c r="W26" s="426">
        <f t="shared" si="15"/>
        <v>383393.76456347998</v>
      </c>
      <c r="X26" s="426">
        <f t="shared" si="15"/>
        <v>383393.76456347998</v>
      </c>
      <c r="Y26" s="426">
        <f t="shared" si="15"/>
        <v>383393.76456347998</v>
      </c>
    </row>
    <row r="27" spans="1:25" x14ac:dyDescent="0.3">
      <c r="A27" s="420">
        <v>510516</v>
      </c>
      <c r="B27" s="430" t="s">
        <v>1207</v>
      </c>
      <c r="C27" s="431">
        <v>0</v>
      </c>
      <c r="D27" s="431">
        <v>0</v>
      </c>
      <c r="E27" s="431">
        <v>0</v>
      </c>
      <c r="F27" s="431">
        <v>0</v>
      </c>
      <c r="G27" s="431">
        <v>0</v>
      </c>
      <c r="H27" s="431">
        <v>0</v>
      </c>
      <c r="I27" s="431">
        <v>0</v>
      </c>
      <c r="L27" s="420">
        <v>510526</v>
      </c>
      <c r="M27" s="430" t="s">
        <v>1555</v>
      </c>
      <c r="N27" s="431">
        <f t="shared" si="0"/>
        <v>2937883.25336</v>
      </c>
      <c r="O27" s="426">
        <f t="shared" ref="O27:O36" si="16">+N27</f>
        <v>2937883.25336</v>
      </c>
      <c r="P27" s="426">
        <f t="shared" si="15"/>
        <v>2937883.25336</v>
      </c>
      <c r="Q27" s="426">
        <f t="shared" si="15"/>
        <v>2937883.25336</v>
      </c>
      <c r="R27" s="426">
        <f t="shared" si="15"/>
        <v>2937883.25336</v>
      </c>
      <c r="S27" s="426">
        <f t="shared" si="15"/>
        <v>2937883.25336</v>
      </c>
      <c r="T27" s="426">
        <f t="shared" si="15"/>
        <v>2937883.25336</v>
      </c>
      <c r="U27" s="426">
        <f t="shared" si="15"/>
        <v>2937883.25336</v>
      </c>
      <c r="V27" s="426">
        <f t="shared" si="15"/>
        <v>2937883.25336</v>
      </c>
      <c r="W27" s="426">
        <f t="shared" si="15"/>
        <v>2937883.25336</v>
      </c>
      <c r="X27" s="426">
        <f t="shared" si="15"/>
        <v>2937883.25336</v>
      </c>
      <c r="Y27" s="426">
        <f t="shared" si="15"/>
        <v>2937883.25336</v>
      </c>
    </row>
    <row r="28" spans="1:25" x14ac:dyDescent="0.3">
      <c r="A28" s="420">
        <v>510517</v>
      </c>
      <c r="B28" s="430" t="s">
        <v>1551</v>
      </c>
      <c r="C28" s="431">
        <v>0</v>
      </c>
      <c r="D28" s="431">
        <v>0</v>
      </c>
      <c r="E28" s="431">
        <v>0</v>
      </c>
      <c r="F28" s="431">
        <v>0</v>
      </c>
      <c r="G28" s="431">
        <v>0</v>
      </c>
      <c r="H28" s="431">
        <v>0</v>
      </c>
      <c r="I28" s="431">
        <v>0</v>
      </c>
      <c r="L28" s="420">
        <v>510527</v>
      </c>
      <c r="M28" s="430" t="s">
        <v>1556</v>
      </c>
      <c r="N28" s="431">
        <f t="shared" si="0"/>
        <v>1468941.62668</v>
      </c>
      <c r="O28" s="426">
        <f t="shared" si="16"/>
        <v>1468941.62668</v>
      </c>
      <c r="P28" s="426">
        <f t="shared" si="15"/>
        <v>1468941.62668</v>
      </c>
      <c r="Q28" s="426">
        <f t="shared" si="15"/>
        <v>1468941.62668</v>
      </c>
      <c r="R28" s="426">
        <f t="shared" si="15"/>
        <v>1468941.62668</v>
      </c>
      <c r="S28" s="426">
        <f t="shared" si="15"/>
        <v>1468941.62668</v>
      </c>
      <c r="T28" s="426">
        <f t="shared" si="15"/>
        <v>1468941.62668</v>
      </c>
      <c r="U28" s="426">
        <f t="shared" si="15"/>
        <v>1468941.62668</v>
      </c>
      <c r="V28" s="426">
        <f t="shared" si="15"/>
        <v>1468941.62668</v>
      </c>
      <c r="W28" s="426">
        <f t="shared" si="15"/>
        <v>1468941.62668</v>
      </c>
      <c r="X28" s="426">
        <f t="shared" si="15"/>
        <v>1468941.62668</v>
      </c>
      <c r="Y28" s="426">
        <f t="shared" si="15"/>
        <v>1468941.62668</v>
      </c>
    </row>
    <row r="29" spans="1:25" x14ac:dyDescent="0.3">
      <c r="A29" s="420">
        <v>510518</v>
      </c>
      <c r="B29" s="430" t="s">
        <v>1209</v>
      </c>
      <c r="C29" s="431">
        <v>0</v>
      </c>
      <c r="D29" s="431">
        <v>0</v>
      </c>
      <c r="E29" s="431">
        <v>0</v>
      </c>
      <c r="F29" s="431">
        <v>0</v>
      </c>
      <c r="G29" s="431">
        <v>0</v>
      </c>
      <c r="H29" s="431">
        <v>0</v>
      </c>
      <c r="I29" s="431">
        <v>0</v>
      </c>
      <c r="L29" s="420">
        <v>510528</v>
      </c>
      <c r="M29" s="430" t="s">
        <v>1219</v>
      </c>
      <c r="N29" s="431">
        <f t="shared" si="0"/>
        <v>2203412.4400199996</v>
      </c>
      <c r="O29" s="426">
        <f t="shared" si="16"/>
        <v>2203412.4400199996</v>
      </c>
      <c r="P29" s="426">
        <f t="shared" si="15"/>
        <v>2203412.4400199996</v>
      </c>
      <c r="Q29" s="426">
        <f t="shared" si="15"/>
        <v>2203412.4400199996</v>
      </c>
      <c r="R29" s="426">
        <f t="shared" si="15"/>
        <v>2203412.4400199996</v>
      </c>
      <c r="S29" s="426">
        <f t="shared" si="15"/>
        <v>2203412.4400199996</v>
      </c>
      <c r="T29" s="426">
        <f t="shared" si="15"/>
        <v>2203412.4400199996</v>
      </c>
      <c r="U29" s="426">
        <f t="shared" si="15"/>
        <v>2203412.4400199996</v>
      </c>
      <c r="V29" s="426">
        <f t="shared" si="15"/>
        <v>2203412.4400199996</v>
      </c>
      <c r="W29" s="426">
        <f t="shared" si="15"/>
        <v>2203412.4400199996</v>
      </c>
      <c r="X29" s="426">
        <f t="shared" si="15"/>
        <v>2203412.4400199996</v>
      </c>
      <c r="Y29" s="426">
        <f t="shared" si="15"/>
        <v>2203412.4400199996</v>
      </c>
    </row>
    <row r="30" spans="1:25" x14ac:dyDescent="0.3">
      <c r="A30" s="420">
        <v>510519</v>
      </c>
      <c r="B30" s="430" t="s">
        <v>1210</v>
      </c>
      <c r="C30" s="431">
        <v>0</v>
      </c>
      <c r="D30" s="431">
        <v>0</v>
      </c>
      <c r="E30" s="431">
        <v>0</v>
      </c>
      <c r="F30" s="431">
        <v>0</v>
      </c>
      <c r="G30" s="431">
        <v>0</v>
      </c>
      <c r="H30" s="431">
        <v>0</v>
      </c>
      <c r="I30" s="431">
        <v>0</v>
      </c>
      <c r="L30" s="420">
        <v>510529</v>
      </c>
      <c r="M30" s="430" t="s">
        <v>1220</v>
      </c>
      <c r="N30" s="431">
        <f t="shared" si="0"/>
        <v>0</v>
      </c>
      <c r="O30" s="426">
        <f t="shared" si="16"/>
        <v>0</v>
      </c>
      <c r="P30" s="426">
        <f t="shared" si="15"/>
        <v>0</v>
      </c>
      <c r="Q30" s="426">
        <f t="shared" si="15"/>
        <v>0</v>
      </c>
      <c r="R30" s="426">
        <f t="shared" si="15"/>
        <v>0</v>
      </c>
      <c r="S30" s="426">
        <f t="shared" si="15"/>
        <v>0</v>
      </c>
      <c r="T30" s="426">
        <f t="shared" si="15"/>
        <v>0</v>
      </c>
      <c r="U30" s="426">
        <f t="shared" si="15"/>
        <v>0</v>
      </c>
      <c r="V30" s="426">
        <f t="shared" si="15"/>
        <v>0</v>
      </c>
      <c r="W30" s="426">
        <f t="shared" si="15"/>
        <v>0</v>
      </c>
      <c r="X30" s="426">
        <f t="shared" si="15"/>
        <v>0</v>
      </c>
      <c r="Y30" s="426">
        <f t="shared" si="15"/>
        <v>0</v>
      </c>
    </row>
    <row r="31" spans="1:25" x14ac:dyDescent="0.3">
      <c r="A31" s="420">
        <v>510520</v>
      </c>
      <c r="B31" s="430" t="s">
        <v>1211</v>
      </c>
      <c r="C31" s="431">
        <v>0</v>
      </c>
      <c r="D31" s="431">
        <v>0</v>
      </c>
      <c r="E31" s="431">
        <v>0</v>
      </c>
      <c r="F31" s="431">
        <v>0</v>
      </c>
      <c r="G31" s="431">
        <v>0</v>
      </c>
      <c r="H31" s="431">
        <v>0</v>
      </c>
      <c r="I31" s="431">
        <v>0</v>
      </c>
      <c r="L31" s="420">
        <v>510530</v>
      </c>
      <c r="M31" s="430" t="s">
        <v>560</v>
      </c>
      <c r="N31" s="431">
        <f t="shared" si="0"/>
        <v>0</v>
      </c>
      <c r="O31" s="426">
        <f t="shared" si="16"/>
        <v>0</v>
      </c>
      <c r="P31" s="426">
        <f t="shared" si="15"/>
        <v>0</v>
      </c>
      <c r="Q31" s="426">
        <f t="shared" si="15"/>
        <v>0</v>
      </c>
      <c r="R31" s="426">
        <f t="shared" si="15"/>
        <v>0</v>
      </c>
      <c r="S31" s="426">
        <f t="shared" si="15"/>
        <v>0</v>
      </c>
      <c r="T31" s="426">
        <f t="shared" si="15"/>
        <v>0</v>
      </c>
      <c r="U31" s="426">
        <f t="shared" si="15"/>
        <v>0</v>
      </c>
      <c r="V31" s="426">
        <f t="shared" si="15"/>
        <v>0</v>
      </c>
      <c r="W31" s="426">
        <f t="shared" si="15"/>
        <v>0</v>
      </c>
      <c r="X31" s="426">
        <f t="shared" si="15"/>
        <v>0</v>
      </c>
      <c r="Y31" s="426">
        <f t="shared" si="15"/>
        <v>0</v>
      </c>
    </row>
    <row r="32" spans="1:25" x14ac:dyDescent="0.3">
      <c r="A32" s="420">
        <v>510521</v>
      </c>
      <c r="B32" s="430" t="s">
        <v>1552</v>
      </c>
      <c r="C32" s="432">
        <v>0</v>
      </c>
      <c r="D32" s="432">
        <v>0</v>
      </c>
      <c r="E32" s="432"/>
      <c r="F32" s="432"/>
      <c r="G32" s="432">
        <v>70000</v>
      </c>
      <c r="H32" s="432">
        <v>70000</v>
      </c>
      <c r="I32" s="432">
        <v>70000</v>
      </c>
      <c r="L32" s="420">
        <v>510531</v>
      </c>
      <c r="M32" s="430" t="s">
        <v>1557</v>
      </c>
      <c r="N32" s="431">
        <f t="shared" si="0"/>
        <v>0</v>
      </c>
      <c r="O32" s="426">
        <f t="shared" si="16"/>
        <v>0</v>
      </c>
      <c r="P32" s="426">
        <f t="shared" si="15"/>
        <v>0</v>
      </c>
      <c r="Q32" s="426">
        <f t="shared" si="15"/>
        <v>0</v>
      </c>
      <c r="R32" s="426">
        <f t="shared" si="15"/>
        <v>0</v>
      </c>
      <c r="S32" s="426">
        <f t="shared" si="15"/>
        <v>0</v>
      </c>
      <c r="T32" s="426">
        <f t="shared" si="15"/>
        <v>0</v>
      </c>
      <c r="U32" s="426">
        <f t="shared" si="15"/>
        <v>0</v>
      </c>
      <c r="V32" s="426">
        <f t="shared" si="15"/>
        <v>0</v>
      </c>
      <c r="W32" s="426">
        <f t="shared" si="15"/>
        <v>0</v>
      </c>
      <c r="X32" s="426">
        <f t="shared" si="15"/>
        <v>0</v>
      </c>
      <c r="Y32" s="426">
        <f t="shared" si="15"/>
        <v>0</v>
      </c>
    </row>
    <row r="33" spans="1:25" x14ac:dyDescent="0.3">
      <c r="A33" s="420">
        <v>510522</v>
      </c>
      <c r="B33" s="430" t="s">
        <v>1213</v>
      </c>
      <c r="C33" s="431">
        <v>0</v>
      </c>
      <c r="D33" s="431">
        <v>0</v>
      </c>
      <c r="E33" s="431">
        <v>0</v>
      </c>
      <c r="F33" s="431">
        <v>0</v>
      </c>
      <c r="G33" s="431">
        <v>0</v>
      </c>
      <c r="H33" s="431">
        <v>0</v>
      </c>
      <c r="I33" s="431">
        <v>0</v>
      </c>
      <c r="L33" s="420">
        <v>510532</v>
      </c>
      <c r="M33" s="430" t="s">
        <v>1558</v>
      </c>
      <c r="N33" s="431">
        <f t="shared" si="0"/>
        <v>0</v>
      </c>
      <c r="O33" s="426">
        <f t="shared" si="16"/>
        <v>0</v>
      </c>
      <c r="P33" s="426">
        <f t="shared" si="15"/>
        <v>0</v>
      </c>
      <c r="Q33" s="426">
        <f t="shared" si="15"/>
        <v>0</v>
      </c>
      <c r="R33" s="426">
        <f t="shared" si="15"/>
        <v>0</v>
      </c>
      <c r="S33" s="426">
        <f t="shared" si="15"/>
        <v>0</v>
      </c>
      <c r="T33" s="426">
        <f t="shared" si="15"/>
        <v>0</v>
      </c>
      <c r="U33" s="426">
        <f t="shared" si="15"/>
        <v>0</v>
      </c>
      <c r="V33" s="426">
        <f t="shared" si="15"/>
        <v>0</v>
      </c>
      <c r="W33" s="426">
        <f t="shared" si="15"/>
        <v>0</v>
      </c>
      <c r="X33" s="426">
        <f t="shared" si="15"/>
        <v>0</v>
      </c>
      <c r="Y33" s="426">
        <f t="shared" si="15"/>
        <v>0</v>
      </c>
    </row>
    <row r="34" spans="1:25" x14ac:dyDescent="0.3">
      <c r="A34" s="420">
        <v>510523</v>
      </c>
      <c r="B34" s="430" t="s">
        <v>1214</v>
      </c>
      <c r="C34" s="431">
        <f t="shared" ref="C34:C39" si="17">+SUM(C$1:C$19)*70%*$J34</f>
        <v>1949414.8696399997</v>
      </c>
      <c r="D34" s="431">
        <f t="shared" ref="D34:I39" si="18">+SUM(D$1:D$19)*$J34</f>
        <v>1469085.7802000002</v>
      </c>
      <c r="E34" s="431">
        <f t="shared" si="18"/>
        <v>898837.78020000015</v>
      </c>
      <c r="F34" s="431">
        <f t="shared" si="18"/>
        <v>628537.69520000007</v>
      </c>
      <c r="G34" s="431">
        <f t="shared" si="18"/>
        <v>731053.90020000015</v>
      </c>
      <c r="H34" s="431">
        <f t="shared" si="18"/>
        <v>373362.25520000001</v>
      </c>
      <c r="I34" s="431">
        <f t="shared" si="18"/>
        <v>192709.63275000002</v>
      </c>
      <c r="J34" s="423">
        <v>8.5000000000000006E-2</v>
      </c>
      <c r="L34" s="420">
        <v>510533</v>
      </c>
      <c r="M34" s="430" t="s">
        <v>1559</v>
      </c>
      <c r="N34" s="431">
        <f t="shared" si="0"/>
        <v>0</v>
      </c>
      <c r="O34" s="426">
        <f t="shared" si="16"/>
        <v>0</v>
      </c>
      <c r="P34" s="426">
        <f t="shared" si="15"/>
        <v>0</v>
      </c>
      <c r="Q34" s="426">
        <f t="shared" si="15"/>
        <v>0</v>
      </c>
      <c r="R34" s="426">
        <f t="shared" si="15"/>
        <v>0</v>
      </c>
      <c r="S34" s="426">
        <f t="shared" si="15"/>
        <v>0</v>
      </c>
      <c r="T34" s="426">
        <f t="shared" si="15"/>
        <v>0</v>
      </c>
      <c r="U34" s="426">
        <f t="shared" si="15"/>
        <v>0</v>
      </c>
      <c r="V34" s="426">
        <f t="shared" si="15"/>
        <v>0</v>
      </c>
      <c r="W34" s="426">
        <f t="shared" si="15"/>
        <v>0</v>
      </c>
      <c r="X34" s="426">
        <f t="shared" si="15"/>
        <v>0</v>
      </c>
      <c r="Y34" s="426">
        <f t="shared" si="15"/>
        <v>0</v>
      </c>
    </row>
    <row r="35" spans="1:25" x14ac:dyDescent="0.3">
      <c r="A35" s="420">
        <v>510524</v>
      </c>
      <c r="B35" s="430" t="s">
        <v>1553</v>
      </c>
      <c r="C35" s="431">
        <f t="shared" si="17"/>
        <v>2752115.1100799995</v>
      </c>
      <c r="D35" s="431">
        <f t="shared" si="18"/>
        <v>2074003.4544000002</v>
      </c>
      <c r="E35" s="431">
        <f t="shared" si="18"/>
        <v>1268947.4544000002</v>
      </c>
      <c r="F35" s="431">
        <f t="shared" si="18"/>
        <v>887347.33439999993</v>
      </c>
      <c r="G35" s="431">
        <f t="shared" si="18"/>
        <v>1032076.0944000001</v>
      </c>
      <c r="H35" s="431">
        <f t="shared" si="18"/>
        <v>527099.6544</v>
      </c>
      <c r="I35" s="431">
        <f t="shared" si="18"/>
        <v>272060.658</v>
      </c>
      <c r="J35" s="423">
        <v>0.12</v>
      </c>
      <c r="L35" s="420">
        <v>510534</v>
      </c>
      <c r="M35" s="430" t="s">
        <v>1560</v>
      </c>
      <c r="N35" s="431">
        <f t="shared" si="0"/>
        <v>0</v>
      </c>
      <c r="O35" s="426">
        <f t="shared" si="16"/>
        <v>0</v>
      </c>
      <c r="P35" s="426">
        <f t="shared" si="15"/>
        <v>0</v>
      </c>
      <c r="Q35" s="426">
        <f t="shared" si="15"/>
        <v>0</v>
      </c>
      <c r="R35" s="426">
        <f t="shared" si="15"/>
        <v>0</v>
      </c>
      <c r="S35" s="426">
        <f t="shared" si="15"/>
        <v>0</v>
      </c>
      <c r="T35" s="426">
        <f t="shared" si="15"/>
        <v>0</v>
      </c>
      <c r="U35" s="426">
        <f t="shared" si="15"/>
        <v>0</v>
      </c>
      <c r="V35" s="426">
        <f t="shared" si="15"/>
        <v>0</v>
      </c>
      <c r="W35" s="426">
        <f t="shared" si="15"/>
        <v>0</v>
      </c>
      <c r="X35" s="426">
        <f t="shared" si="15"/>
        <v>0</v>
      </c>
      <c r="Y35" s="426">
        <f t="shared" si="15"/>
        <v>0</v>
      </c>
    </row>
    <row r="36" spans="1:25" x14ac:dyDescent="0.3">
      <c r="A36" s="420">
        <v>510525</v>
      </c>
      <c r="B36" s="430" t="s">
        <v>1554</v>
      </c>
      <c r="C36" s="431">
        <f t="shared" si="17"/>
        <v>119717.00728847997</v>
      </c>
      <c r="D36" s="431">
        <f t="shared" si="18"/>
        <v>90219.1502664</v>
      </c>
      <c r="E36" s="431">
        <f t="shared" si="18"/>
        <v>55199.214266400006</v>
      </c>
      <c r="F36" s="431">
        <f t="shared" si="18"/>
        <v>38599.609046400001</v>
      </c>
      <c r="G36" s="431">
        <f t="shared" si="18"/>
        <v>44895.3101064</v>
      </c>
      <c r="H36" s="431">
        <f t="shared" si="18"/>
        <v>22928.834966400002</v>
      </c>
      <c r="I36" s="431">
        <f t="shared" si="18"/>
        <v>11834.638622999999</v>
      </c>
      <c r="J36" s="423">
        <v>5.2199999999999998E-3</v>
      </c>
      <c r="K36" s="424" t="s">
        <v>1561</v>
      </c>
      <c r="L36" s="420">
        <v>510595</v>
      </c>
      <c r="M36" s="430" t="s">
        <v>1225</v>
      </c>
      <c r="N36" s="431">
        <f t="shared" si="0"/>
        <v>0</v>
      </c>
      <c r="O36" s="426">
        <f t="shared" si="16"/>
        <v>0</v>
      </c>
      <c r="P36" s="426">
        <f t="shared" si="15"/>
        <v>0</v>
      </c>
      <c r="Q36" s="426">
        <f t="shared" si="15"/>
        <v>0</v>
      </c>
      <c r="R36" s="426">
        <f t="shared" si="15"/>
        <v>0</v>
      </c>
      <c r="S36" s="426">
        <f t="shared" si="15"/>
        <v>0</v>
      </c>
      <c r="T36" s="426">
        <f t="shared" si="15"/>
        <v>0</v>
      </c>
      <c r="U36" s="426">
        <f t="shared" si="15"/>
        <v>0</v>
      </c>
      <c r="V36" s="426">
        <f t="shared" si="15"/>
        <v>0</v>
      </c>
      <c r="W36" s="426">
        <f t="shared" si="15"/>
        <v>0</v>
      </c>
      <c r="X36" s="426">
        <f t="shared" si="15"/>
        <v>0</v>
      </c>
      <c r="Y36" s="426">
        <f t="shared" si="15"/>
        <v>0</v>
      </c>
    </row>
    <row r="37" spans="1:25" x14ac:dyDescent="0.3">
      <c r="A37" s="420">
        <v>510526</v>
      </c>
      <c r="B37" s="430" t="s">
        <v>1555</v>
      </c>
      <c r="C37" s="431">
        <f t="shared" si="17"/>
        <v>917371.70335999981</v>
      </c>
      <c r="D37" s="431">
        <f t="shared" si="18"/>
        <v>691334.48480000009</v>
      </c>
      <c r="E37" s="431">
        <f t="shared" si="18"/>
        <v>422982.48480000003</v>
      </c>
      <c r="F37" s="431">
        <f t="shared" si="18"/>
        <v>295782.4448</v>
      </c>
      <c r="G37" s="431">
        <f t="shared" si="18"/>
        <v>344025.36480000004</v>
      </c>
      <c r="H37" s="431">
        <f t="shared" si="18"/>
        <v>175699.8848</v>
      </c>
      <c r="I37" s="431">
        <f t="shared" si="18"/>
        <v>90686.885999999999</v>
      </c>
      <c r="J37" s="423">
        <v>0.04</v>
      </c>
    </row>
    <row r="38" spans="1:25" x14ac:dyDescent="0.3">
      <c r="A38" s="420">
        <v>510527</v>
      </c>
      <c r="B38" s="430" t="s">
        <v>1556</v>
      </c>
      <c r="C38" s="431">
        <f t="shared" si="17"/>
        <v>458685.85167999991</v>
      </c>
      <c r="D38" s="431">
        <f t="shared" si="18"/>
        <v>345667.24240000005</v>
      </c>
      <c r="E38" s="431">
        <f t="shared" si="18"/>
        <v>211491.24240000002</v>
      </c>
      <c r="F38" s="431">
        <f t="shared" si="18"/>
        <v>147891.2224</v>
      </c>
      <c r="G38" s="431">
        <f t="shared" si="18"/>
        <v>172012.68240000002</v>
      </c>
      <c r="H38" s="431">
        <f t="shared" si="18"/>
        <v>87849.9424</v>
      </c>
      <c r="I38" s="431">
        <f t="shared" si="18"/>
        <v>45343.442999999999</v>
      </c>
      <c r="J38" s="423">
        <v>0.02</v>
      </c>
    </row>
    <row r="39" spans="1:25" x14ac:dyDescent="0.3">
      <c r="A39" s="420">
        <v>510528</v>
      </c>
      <c r="B39" s="430" t="s">
        <v>1219</v>
      </c>
      <c r="C39" s="431">
        <f t="shared" si="17"/>
        <v>688028.77751999989</v>
      </c>
      <c r="D39" s="431">
        <f t="shared" si="18"/>
        <v>518500.86360000004</v>
      </c>
      <c r="E39" s="431">
        <f t="shared" si="18"/>
        <v>317236.86360000004</v>
      </c>
      <c r="F39" s="431">
        <f t="shared" si="18"/>
        <v>221836.83359999998</v>
      </c>
      <c r="G39" s="431">
        <f t="shared" si="18"/>
        <v>258019.02360000001</v>
      </c>
      <c r="H39" s="431">
        <f t="shared" si="18"/>
        <v>131774.9136</v>
      </c>
      <c r="I39" s="431">
        <f t="shared" si="18"/>
        <v>68015.164499999999</v>
      </c>
      <c r="J39" s="423">
        <v>0.03</v>
      </c>
    </row>
    <row r="40" spans="1:25" x14ac:dyDescent="0.3">
      <c r="A40" s="420">
        <v>510529</v>
      </c>
      <c r="B40" s="430" t="s">
        <v>1220</v>
      </c>
      <c r="C40" s="431">
        <v>0</v>
      </c>
      <c r="D40" s="431">
        <v>0</v>
      </c>
      <c r="E40" s="431">
        <v>0</v>
      </c>
      <c r="F40" s="431">
        <v>0</v>
      </c>
      <c r="G40" s="431">
        <v>0</v>
      </c>
      <c r="H40" s="431">
        <v>0</v>
      </c>
      <c r="I40" s="431">
        <v>0</v>
      </c>
    </row>
    <row r="41" spans="1:25" x14ac:dyDescent="0.3">
      <c r="A41" s="420">
        <v>510530</v>
      </c>
      <c r="B41" s="430" t="s">
        <v>560</v>
      </c>
      <c r="C41" s="431">
        <v>0</v>
      </c>
      <c r="D41" s="431">
        <v>0</v>
      </c>
      <c r="E41" s="431">
        <v>0</v>
      </c>
      <c r="F41" s="431">
        <v>0</v>
      </c>
      <c r="G41" s="431">
        <v>0</v>
      </c>
      <c r="H41" s="431">
        <v>0</v>
      </c>
      <c r="I41" s="431">
        <v>0</v>
      </c>
    </row>
    <row r="42" spans="1:25" x14ac:dyDescent="0.3">
      <c r="A42" s="420">
        <v>510531</v>
      </c>
      <c r="B42" s="430" t="s">
        <v>1557</v>
      </c>
      <c r="C42" s="434">
        <v>0</v>
      </c>
      <c r="D42" s="434">
        <v>0</v>
      </c>
      <c r="E42" s="434">
        <v>0</v>
      </c>
      <c r="F42" s="434">
        <v>0</v>
      </c>
      <c r="G42" s="434">
        <v>0</v>
      </c>
      <c r="H42" s="434">
        <v>0</v>
      </c>
      <c r="I42" s="434">
        <v>0</v>
      </c>
      <c r="J42" s="423" t="s">
        <v>1562</v>
      </c>
    </row>
    <row r="43" spans="1:25" x14ac:dyDescent="0.3">
      <c r="A43" s="420">
        <v>510532</v>
      </c>
      <c r="B43" s="430" t="s">
        <v>1558</v>
      </c>
      <c r="C43" s="431">
        <v>0</v>
      </c>
      <c r="D43" s="431">
        <v>0</v>
      </c>
      <c r="E43" s="431">
        <v>0</v>
      </c>
      <c r="F43" s="431">
        <v>0</v>
      </c>
      <c r="G43" s="431">
        <v>0</v>
      </c>
      <c r="H43" s="431">
        <v>0</v>
      </c>
      <c r="I43" s="431">
        <v>0</v>
      </c>
    </row>
    <row r="44" spans="1:25" x14ac:dyDescent="0.3">
      <c r="A44" s="420">
        <v>510533</v>
      </c>
      <c r="B44" s="430" t="s">
        <v>1559</v>
      </c>
      <c r="C44" s="431">
        <v>0</v>
      </c>
      <c r="D44" s="431">
        <v>0</v>
      </c>
      <c r="E44" s="431">
        <v>0</v>
      </c>
      <c r="F44" s="431">
        <v>0</v>
      </c>
      <c r="G44" s="431">
        <v>0</v>
      </c>
      <c r="H44" s="431">
        <v>0</v>
      </c>
      <c r="I44" s="431">
        <v>0</v>
      </c>
    </row>
    <row r="45" spans="1:25" x14ac:dyDescent="0.3">
      <c r="A45" s="420">
        <v>510534</v>
      </c>
      <c r="B45" s="430" t="s">
        <v>1560</v>
      </c>
      <c r="C45" s="431">
        <v>0</v>
      </c>
      <c r="D45" s="431">
        <v>0</v>
      </c>
      <c r="E45" s="431">
        <v>0</v>
      </c>
      <c r="F45" s="431">
        <v>0</v>
      </c>
      <c r="G45" s="431">
        <v>0</v>
      </c>
      <c r="H45" s="431">
        <v>0</v>
      </c>
      <c r="I45" s="431">
        <v>0</v>
      </c>
    </row>
    <row r="46" spans="1:25" x14ac:dyDescent="0.3">
      <c r="A46" s="420">
        <v>510595</v>
      </c>
      <c r="B46" s="430" t="s">
        <v>1225</v>
      </c>
      <c r="C46" s="431">
        <v>0</v>
      </c>
      <c r="D46" s="431">
        <v>0</v>
      </c>
      <c r="E46" s="431">
        <v>0</v>
      </c>
      <c r="F46" s="431">
        <v>0</v>
      </c>
      <c r="G46" s="431">
        <v>0</v>
      </c>
      <c r="H46" s="431">
        <v>0</v>
      </c>
      <c r="I46" s="431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7"/>
  <dimension ref="A1:M77"/>
  <sheetViews>
    <sheetView showGridLines="0" zoomScale="190" zoomScaleNormal="190" workbookViewId="0">
      <pane xSplit="1" ySplit="1" topLeftCell="B2" activePane="bottomRight" state="frozen"/>
      <selection activeCell="F95" sqref="F95"/>
      <selection pane="topRight" activeCell="F95" sqref="F95"/>
      <selection pane="bottomLeft" activeCell="F95" sqref="F95"/>
      <selection pane="bottomRight" activeCell="E3" sqref="E3:H3"/>
    </sheetView>
  </sheetViews>
  <sheetFormatPr baseColWidth="10" defaultColWidth="11.42578125" defaultRowHeight="15.75" x14ac:dyDescent="0.25"/>
  <cols>
    <col min="1" max="1" width="30.5703125" style="336" customWidth="1"/>
    <col min="2" max="2" width="10.7109375" style="1" bestFit="1" customWidth="1"/>
    <col min="3" max="3" width="10.7109375" style="127" bestFit="1" customWidth="1"/>
    <col min="4" max="4" width="14.140625" style="1" bestFit="1" customWidth="1"/>
    <col min="5" max="5" width="15.42578125" style="1" bestFit="1" customWidth="1"/>
    <col min="6" max="13" width="10.7109375" style="1" bestFit="1" customWidth="1"/>
    <col min="14" max="16384" width="11.42578125" style="1"/>
  </cols>
  <sheetData>
    <row r="1" spans="1:13" ht="13.5" x14ac:dyDescent="0.25">
      <c r="A1" s="359" t="s">
        <v>52</v>
      </c>
      <c r="B1" s="103" t="s">
        <v>174</v>
      </c>
      <c r="C1" s="103" t="s">
        <v>179</v>
      </c>
      <c r="D1" s="103" t="s">
        <v>193</v>
      </c>
      <c r="E1" s="103" t="s">
        <v>1481</v>
      </c>
      <c r="F1" s="103" t="s">
        <v>1493</v>
      </c>
      <c r="G1" s="103" t="s">
        <v>1500</v>
      </c>
      <c r="H1" s="103" t="s">
        <v>1501</v>
      </c>
      <c r="I1" s="103" t="s">
        <v>1502</v>
      </c>
      <c r="J1" s="103" t="s">
        <v>1503</v>
      </c>
      <c r="K1" s="103" t="s">
        <v>1504</v>
      </c>
      <c r="L1" s="103" t="s">
        <v>1505</v>
      </c>
      <c r="M1" s="103" t="s">
        <v>1505</v>
      </c>
    </row>
    <row r="2" spans="1:13" ht="13.5" x14ac:dyDescent="0.25">
      <c r="A2" s="360" t="s">
        <v>14</v>
      </c>
      <c r="B2" s="101">
        <v>0.12</v>
      </c>
      <c r="C2" s="101">
        <v>0.08</v>
      </c>
      <c r="D2" s="101">
        <v>0.06</v>
      </c>
      <c r="E2" s="101">
        <v>0.04</v>
      </c>
      <c r="F2" s="101">
        <v>0.04</v>
      </c>
      <c r="G2" s="101">
        <v>3.5000000000000003E-2</v>
      </c>
      <c r="H2" s="101">
        <f>+G2</f>
        <v>3.5000000000000003E-2</v>
      </c>
    </row>
    <row r="3" spans="1:13" ht="13.5" x14ac:dyDescent="0.25">
      <c r="A3" s="360" t="s">
        <v>1518</v>
      </c>
      <c r="B3" s="160"/>
      <c r="C3" s="172">
        <f>+C2*1.5</f>
        <v>0.12</v>
      </c>
      <c r="D3" s="172">
        <v>0</v>
      </c>
      <c r="E3" s="172">
        <f>+D2</f>
        <v>0.06</v>
      </c>
      <c r="F3" s="172">
        <f t="shared" ref="F3:H3" si="0">+E2</f>
        <v>0.04</v>
      </c>
      <c r="G3" s="172">
        <f t="shared" si="0"/>
        <v>0.04</v>
      </c>
      <c r="H3" s="172">
        <f t="shared" si="0"/>
        <v>3.5000000000000003E-2</v>
      </c>
    </row>
    <row r="4" spans="1:13" ht="13.5" x14ac:dyDescent="0.25">
      <c r="A4" s="360" t="s">
        <v>122</v>
      </c>
      <c r="B4" s="101"/>
      <c r="C4" s="278">
        <v>0</v>
      </c>
      <c r="D4" s="278">
        <f>+C2*1.5</f>
        <v>0.12</v>
      </c>
      <c r="E4" s="278">
        <f t="shared" ref="E4:H4" si="1">+D2*1.5</f>
        <v>0.09</v>
      </c>
      <c r="F4" s="278">
        <f t="shared" si="1"/>
        <v>0.06</v>
      </c>
      <c r="G4" s="278">
        <f t="shared" si="1"/>
        <v>0.06</v>
      </c>
      <c r="H4" s="278">
        <f t="shared" si="1"/>
        <v>5.2500000000000005E-2</v>
      </c>
    </row>
    <row r="5" spans="1:13" ht="13.5" x14ac:dyDescent="0.25">
      <c r="A5" s="360" t="s">
        <v>1458</v>
      </c>
      <c r="B5" s="101"/>
      <c r="C5" s="101">
        <v>0.03</v>
      </c>
      <c r="D5" s="101">
        <f>+C5</f>
        <v>0.03</v>
      </c>
      <c r="E5" s="101">
        <f t="shared" ref="E5:H5" si="2">+D5</f>
        <v>0.03</v>
      </c>
      <c r="F5" s="101">
        <f t="shared" si="2"/>
        <v>0.03</v>
      </c>
      <c r="G5" s="101">
        <f t="shared" si="2"/>
        <v>0.03</v>
      </c>
      <c r="H5" s="101">
        <f t="shared" si="2"/>
        <v>0.03</v>
      </c>
    </row>
    <row r="6" spans="1:13" ht="13.5" x14ac:dyDescent="0.25">
      <c r="A6" s="360" t="s">
        <v>1446</v>
      </c>
      <c r="B6" s="101"/>
      <c r="C6" s="217">
        <v>0.3</v>
      </c>
      <c r="D6" s="217">
        <f>+C6</f>
        <v>0.3</v>
      </c>
      <c r="E6" s="217">
        <f t="shared" ref="E6:H6" si="3">+D6</f>
        <v>0.3</v>
      </c>
      <c r="F6" s="217">
        <f t="shared" si="3"/>
        <v>0.3</v>
      </c>
      <c r="G6" s="217">
        <f t="shared" si="3"/>
        <v>0.3</v>
      </c>
      <c r="H6" s="217">
        <f t="shared" si="3"/>
        <v>0.3</v>
      </c>
    </row>
    <row r="7" spans="1:13" ht="13.5" x14ac:dyDescent="0.25">
      <c r="A7" s="361" t="s">
        <v>1451</v>
      </c>
      <c r="B7" s="156"/>
      <c r="C7" s="279">
        <v>36</v>
      </c>
      <c r="D7" s="279">
        <f>+C7</f>
        <v>36</v>
      </c>
      <c r="E7" s="279">
        <f t="shared" ref="E7:H7" si="4">+D7</f>
        <v>36</v>
      </c>
      <c r="F7" s="279">
        <f t="shared" si="4"/>
        <v>36</v>
      </c>
      <c r="G7" s="279">
        <f t="shared" si="4"/>
        <v>36</v>
      </c>
      <c r="H7" s="279">
        <f t="shared" si="4"/>
        <v>36</v>
      </c>
      <c r="I7" s="372"/>
    </row>
    <row r="8" spans="1:13" ht="13.5" x14ac:dyDescent="0.25">
      <c r="A8" s="361" t="s">
        <v>1454</v>
      </c>
      <c r="B8" s="280">
        <v>0.01</v>
      </c>
      <c r="C8" s="280">
        <f>+B8</f>
        <v>0.01</v>
      </c>
      <c r="D8" s="280">
        <f>+C8</f>
        <v>0.01</v>
      </c>
      <c r="E8" s="280">
        <f>+D8</f>
        <v>0.01</v>
      </c>
      <c r="F8" s="280">
        <f t="shared" ref="F8:H8" si="5">+E8+0.1%</f>
        <v>1.0999999999999999E-2</v>
      </c>
      <c r="G8" s="280">
        <f t="shared" si="5"/>
        <v>1.2E-2</v>
      </c>
      <c r="H8" s="280">
        <f t="shared" si="5"/>
        <v>1.3000000000000001E-2</v>
      </c>
    </row>
    <row r="9" spans="1:13" ht="13.5" x14ac:dyDescent="0.25">
      <c r="A9" s="361" t="s">
        <v>1455</v>
      </c>
      <c r="B9" s="281">
        <v>0.01</v>
      </c>
      <c r="C9" s="280">
        <f>+C8</f>
        <v>0.01</v>
      </c>
      <c r="D9" s="280">
        <f t="shared" ref="D9:H9" si="6">+D8</f>
        <v>0.01</v>
      </c>
      <c r="E9" s="280">
        <f t="shared" si="6"/>
        <v>0.01</v>
      </c>
      <c r="F9" s="280">
        <f t="shared" si="6"/>
        <v>1.0999999999999999E-2</v>
      </c>
      <c r="G9" s="280">
        <f t="shared" si="6"/>
        <v>1.2E-2</v>
      </c>
      <c r="H9" s="280">
        <f t="shared" si="6"/>
        <v>1.3000000000000001E-2</v>
      </c>
    </row>
    <row r="10" spans="1:13" ht="13.5" x14ac:dyDescent="0.25">
      <c r="A10" s="361" t="s">
        <v>1497</v>
      </c>
      <c r="B10" s="101">
        <v>0.11</v>
      </c>
      <c r="C10" s="101">
        <v>0.1</v>
      </c>
      <c r="D10" s="101">
        <v>0.09</v>
      </c>
      <c r="E10" s="101">
        <v>0.08</v>
      </c>
      <c r="F10" s="101">
        <v>0.06</v>
      </c>
      <c r="G10" s="101">
        <f t="shared" ref="G10:H10" si="7">+G2+1%</f>
        <v>4.5000000000000005E-2</v>
      </c>
      <c r="H10" s="101">
        <f t="shared" si="7"/>
        <v>4.5000000000000005E-2</v>
      </c>
    </row>
    <row r="11" spans="1:13" s="143" customFormat="1" ht="13.5" x14ac:dyDescent="0.25">
      <c r="A11" s="362" t="s">
        <v>1526</v>
      </c>
      <c r="B11" s="101">
        <v>3.2199999999999999E-2</v>
      </c>
      <c r="C11" s="101">
        <f>+C2</f>
        <v>0.08</v>
      </c>
      <c r="D11" s="101">
        <f t="shared" ref="D11:H11" si="8">+D2</f>
        <v>0.06</v>
      </c>
      <c r="E11" s="101">
        <f t="shared" si="8"/>
        <v>0.04</v>
      </c>
      <c r="F11" s="101">
        <f t="shared" si="8"/>
        <v>0.04</v>
      </c>
      <c r="G11" s="101">
        <f t="shared" si="8"/>
        <v>3.5000000000000003E-2</v>
      </c>
      <c r="H11" s="101">
        <f t="shared" si="8"/>
        <v>3.5000000000000003E-2</v>
      </c>
    </row>
    <row r="12" spans="1:13" ht="13.5" x14ac:dyDescent="0.25">
      <c r="A12" s="361" t="s">
        <v>1524</v>
      </c>
      <c r="B12" s="101">
        <v>5.4899999999999997E-2</v>
      </c>
      <c r="C12" s="413">
        <f>+B2+1%</f>
        <v>0.13</v>
      </c>
      <c r="D12" s="413">
        <f t="shared" ref="D12:H12" si="9">+C2+1%</f>
        <v>0.09</v>
      </c>
      <c r="E12" s="413">
        <f t="shared" si="9"/>
        <v>6.9999999999999993E-2</v>
      </c>
      <c r="F12" s="413">
        <f t="shared" si="9"/>
        <v>0.05</v>
      </c>
      <c r="G12" s="413">
        <f t="shared" si="9"/>
        <v>0.05</v>
      </c>
      <c r="H12" s="413">
        <f t="shared" si="9"/>
        <v>4.5000000000000005E-2</v>
      </c>
      <c r="I12" s="143"/>
    </row>
    <row r="13" spans="1:13" ht="13.5" x14ac:dyDescent="0.25">
      <c r="A13" s="361" t="s">
        <v>1525</v>
      </c>
      <c r="B13" s="101">
        <v>7.22E-2</v>
      </c>
      <c r="C13" s="101">
        <f>+C2+1%</f>
        <v>0.09</v>
      </c>
      <c r="D13" s="101">
        <f t="shared" ref="D13:H13" si="10">+D2+1%</f>
        <v>6.9999999999999993E-2</v>
      </c>
      <c r="E13" s="101">
        <f t="shared" si="10"/>
        <v>0.05</v>
      </c>
      <c r="F13" s="101">
        <f t="shared" si="10"/>
        <v>0.05</v>
      </c>
      <c r="G13" s="101">
        <f t="shared" si="10"/>
        <v>4.5000000000000005E-2</v>
      </c>
      <c r="H13" s="101">
        <f t="shared" si="10"/>
        <v>4.5000000000000005E-2</v>
      </c>
    </row>
    <row r="14" spans="1:13" ht="13.5" x14ac:dyDescent="0.25">
      <c r="A14" s="361" t="s">
        <v>1475</v>
      </c>
      <c r="B14" s="101">
        <f>+B2</f>
        <v>0.12</v>
      </c>
      <c r="C14" s="101">
        <f>+C2</f>
        <v>0.08</v>
      </c>
      <c r="D14" s="101">
        <f t="shared" ref="D14:H14" si="11">+D10+4%</f>
        <v>0.13</v>
      </c>
      <c r="E14" s="101">
        <f t="shared" si="11"/>
        <v>0.12</v>
      </c>
      <c r="F14" s="101">
        <f t="shared" si="11"/>
        <v>0.1</v>
      </c>
      <c r="G14" s="101">
        <f t="shared" si="11"/>
        <v>8.5000000000000006E-2</v>
      </c>
      <c r="H14" s="101">
        <f t="shared" si="11"/>
        <v>8.5000000000000006E-2</v>
      </c>
    </row>
    <row r="15" spans="1:13" ht="13.5" x14ac:dyDescent="0.25">
      <c r="A15" s="361" t="s">
        <v>1499</v>
      </c>
      <c r="B15" s="324">
        <v>0.25</v>
      </c>
      <c r="C15" s="101">
        <f>+B15</f>
        <v>0.25</v>
      </c>
      <c r="D15" s="101">
        <f t="shared" ref="D15" si="12">+C15</f>
        <v>0.25</v>
      </c>
      <c r="E15" s="101">
        <f t="shared" ref="E15" si="13">+D15</f>
        <v>0.25</v>
      </c>
      <c r="F15" s="101">
        <f t="shared" ref="F15" si="14">+E15</f>
        <v>0.25</v>
      </c>
      <c r="G15" s="101">
        <f t="shared" ref="G15" si="15">+F15</f>
        <v>0.25</v>
      </c>
      <c r="H15" s="101">
        <f t="shared" ref="H15" si="16">+G15</f>
        <v>0.25</v>
      </c>
    </row>
    <row r="16" spans="1:13" ht="13.5" x14ac:dyDescent="0.25">
      <c r="A16" s="361" t="s">
        <v>1513</v>
      </c>
      <c r="B16" s="412">
        <v>0.03</v>
      </c>
      <c r="C16" s="101">
        <f>+B16</f>
        <v>0.03</v>
      </c>
      <c r="D16" s="101">
        <f t="shared" ref="D16:H16" si="17">+C16</f>
        <v>0.03</v>
      </c>
      <c r="E16" s="101">
        <f t="shared" si="17"/>
        <v>0.03</v>
      </c>
      <c r="F16" s="101">
        <f t="shared" si="17"/>
        <v>0.03</v>
      </c>
      <c r="G16" s="101">
        <f t="shared" si="17"/>
        <v>0.03</v>
      </c>
      <c r="H16" s="101">
        <f t="shared" si="17"/>
        <v>0.03</v>
      </c>
    </row>
    <row r="17" spans="1:8" ht="13.5" x14ac:dyDescent="0.25">
      <c r="A17" s="361" t="s">
        <v>115</v>
      </c>
      <c r="B17" s="101">
        <v>0</v>
      </c>
      <c r="C17" s="101">
        <f>+B17</f>
        <v>0</v>
      </c>
      <c r="D17" s="101">
        <f t="shared" ref="D17:H17" si="18">+C17</f>
        <v>0</v>
      </c>
      <c r="E17" s="101">
        <f t="shared" si="18"/>
        <v>0</v>
      </c>
      <c r="F17" s="101">
        <f t="shared" si="18"/>
        <v>0</v>
      </c>
      <c r="G17" s="101">
        <f t="shared" si="18"/>
        <v>0</v>
      </c>
      <c r="H17" s="101">
        <f t="shared" si="18"/>
        <v>0</v>
      </c>
    </row>
    <row r="18" spans="1:8" ht="13.5" x14ac:dyDescent="0.25">
      <c r="A18" s="361" t="s">
        <v>129</v>
      </c>
      <c r="B18" s="356">
        <v>1</v>
      </c>
      <c r="C18" s="356">
        <v>1</v>
      </c>
      <c r="D18" s="356">
        <v>1</v>
      </c>
      <c r="E18" s="356">
        <v>1</v>
      </c>
      <c r="F18" s="356">
        <v>1</v>
      </c>
      <c r="G18" s="356">
        <v>1</v>
      </c>
      <c r="H18" s="356">
        <v>1</v>
      </c>
    </row>
    <row r="19" spans="1:8" ht="13.5" x14ac:dyDescent="0.25">
      <c r="A19" s="363" t="s">
        <v>50</v>
      </c>
      <c r="B19" s="383">
        <v>1000000</v>
      </c>
      <c r="C19" s="383">
        <v>1150000</v>
      </c>
      <c r="D19" s="383">
        <f>+C19*(1+(C2+1.5%))</f>
        <v>1259250</v>
      </c>
      <c r="E19" s="383">
        <f>+D19*(1+(D2+1.5%))</f>
        <v>1353693.75</v>
      </c>
      <c r="F19" s="383">
        <f>+E19*(1+(E2+1.5%))</f>
        <v>1428146.90625</v>
      </c>
      <c r="G19" s="383">
        <f>+F19*(1+(F2+1.5%))</f>
        <v>1506694.98609375</v>
      </c>
      <c r="H19" s="383">
        <f>+G19*(1+(G2+1.5%))</f>
        <v>1582029.7353984376</v>
      </c>
    </row>
    <row r="20" spans="1:8" s="143" customFormat="1" ht="13.5" x14ac:dyDescent="0.25">
      <c r="A20" s="362" t="s">
        <v>93</v>
      </c>
      <c r="B20" s="384">
        <v>59184</v>
      </c>
      <c r="C20" s="384">
        <f t="shared" ref="C20:H20" si="19">+B$20*(1+B2)</f>
        <v>66286.080000000002</v>
      </c>
      <c r="D20" s="384">
        <f t="shared" si="19"/>
        <v>71588.966400000005</v>
      </c>
      <c r="E20" s="384">
        <f t="shared" si="19"/>
        <v>75884.304384000003</v>
      </c>
      <c r="F20" s="384">
        <f t="shared" si="19"/>
        <v>78919.676559359999</v>
      </c>
      <c r="G20" s="384">
        <f t="shared" si="19"/>
        <v>82076.463621734409</v>
      </c>
      <c r="H20" s="384">
        <f t="shared" si="19"/>
        <v>84949.139848495106</v>
      </c>
    </row>
    <row r="21" spans="1:8" s="143" customFormat="1" ht="13.5" x14ac:dyDescent="0.25">
      <c r="A21" s="362" t="s">
        <v>123</v>
      </c>
      <c r="B21" s="384">
        <f>+B20/80*20</f>
        <v>14796</v>
      </c>
      <c r="C21" s="384">
        <f>+B21*(1+B2)</f>
        <v>16571.52</v>
      </c>
      <c r="D21" s="384">
        <f t="shared" ref="D21:H21" si="20">+C21*(1+C2)</f>
        <v>17897.241600000001</v>
      </c>
      <c r="E21" s="384">
        <f t="shared" si="20"/>
        <v>18971.076096000001</v>
      </c>
      <c r="F21" s="384">
        <f t="shared" si="20"/>
        <v>19729.91913984</v>
      </c>
      <c r="G21" s="384">
        <f t="shared" si="20"/>
        <v>20519.115905433602</v>
      </c>
      <c r="H21" s="384">
        <f t="shared" si="20"/>
        <v>21237.284962123776</v>
      </c>
    </row>
    <row r="22" spans="1:8" s="143" customFormat="1" ht="13.5" x14ac:dyDescent="0.25">
      <c r="A22" s="362" t="s">
        <v>1447</v>
      </c>
      <c r="B22" s="384">
        <v>0</v>
      </c>
      <c r="C22" s="384">
        <v>0</v>
      </c>
      <c r="D22" s="384">
        <v>0</v>
      </c>
      <c r="E22" s="384">
        <v>0</v>
      </c>
      <c r="F22" s="384">
        <v>0</v>
      </c>
      <c r="G22" s="384">
        <v>0</v>
      </c>
      <c r="H22" s="384">
        <v>0</v>
      </c>
    </row>
    <row r="23" spans="1:8" ht="13.5" x14ac:dyDescent="0.25">
      <c r="A23" s="361" t="s">
        <v>130</v>
      </c>
      <c r="B23" s="102"/>
      <c r="C23" s="102">
        <v>1600</v>
      </c>
      <c r="D23" s="102">
        <f t="shared" ref="D23:H23" si="21">+C26</f>
        <v>1588</v>
      </c>
      <c r="E23" s="102">
        <f t="shared" si="21"/>
        <v>1600</v>
      </c>
      <c r="F23" s="102">
        <f t="shared" si="21"/>
        <v>1636</v>
      </c>
      <c r="G23" s="102">
        <f t="shared" si="21"/>
        <v>1696</v>
      </c>
      <c r="H23" s="102">
        <f t="shared" si="21"/>
        <v>1780</v>
      </c>
    </row>
    <row r="24" spans="1:8" ht="13.5" x14ac:dyDescent="0.25">
      <c r="A24" s="361" t="s">
        <v>87</v>
      </c>
      <c r="B24" s="102"/>
      <c r="C24" s="102">
        <v>240</v>
      </c>
      <c r="D24" s="102">
        <f>+C24+12</f>
        <v>252</v>
      </c>
      <c r="E24" s="102">
        <f t="shared" ref="E24:H24" si="22">+D24+12</f>
        <v>264</v>
      </c>
      <c r="F24" s="102">
        <f t="shared" si="22"/>
        <v>276</v>
      </c>
      <c r="G24" s="102">
        <f t="shared" si="22"/>
        <v>288</v>
      </c>
      <c r="H24" s="102">
        <f t="shared" si="22"/>
        <v>300</v>
      </c>
    </row>
    <row r="25" spans="1:8" ht="13.5" x14ac:dyDescent="0.25">
      <c r="A25" s="361" t="s">
        <v>88</v>
      </c>
      <c r="B25" s="102"/>
      <c r="C25" s="399">
        <f>+C24+12</f>
        <v>252</v>
      </c>
      <c r="D25" s="102">
        <f>+C25-12</f>
        <v>240</v>
      </c>
      <c r="E25" s="102">
        <f t="shared" ref="E25:H25" si="23">+D25-12</f>
        <v>228</v>
      </c>
      <c r="F25" s="102">
        <f t="shared" si="23"/>
        <v>216</v>
      </c>
      <c r="G25" s="102">
        <f t="shared" si="23"/>
        <v>204</v>
      </c>
      <c r="H25" s="102">
        <f t="shared" si="23"/>
        <v>192</v>
      </c>
    </row>
    <row r="26" spans="1:8" ht="13.5" x14ac:dyDescent="0.25">
      <c r="A26" s="361" t="s">
        <v>86</v>
      </c>
      <c r="B26" s="133"/>
      <c r="C26" s="133">
        <f>+C23+C24-C25</f>
        <v>1588</v>
      </c>
      <c r="D26" s="133">
        <f t="shared" ref="D26:H26" si="24">+D23+D24-D25</f>
        <v>1600</v>
      </c>
      <c r="E26" s="133">
        <f t="shared" si="24"/>
        <v>1636</v>
      </c>
      <c r="F26" s="133">
        <f t="shared" si="24"/>
        <v>1696</v>
      </c>
      <c r="G26" s="133">
        <f t="shared" si="24"/>
        <v>1780</v>
      </c>
      <c r="H26" s="133">
        <f t="shared" si="24"/>
        <v>1888</v>
      </c>
    </row>
    <row r="27" spans="1:8" ht="13.5" x14ac:dyDescent="0.25">
      <c r="A27" s="361" t="s">
        <v>104</v>
      </c>
      <c r="B27" s="358">
        <v>1</v>
      </c>
      <c r="C27" s="358">
        <v>1</v>
      </c>
      <c r="D27" s="358">
        <v>1</v>
      </c>
      <c r="E27" s="358">
        <v>1</v>
      </c>
      <c r="F27" s="358">
        <v>1</v>
      </c>
      <c r="G27" s="358">
        <v>1</v>
      </c>
      <c r="H27" s="358">
        <v>1</v>
      </c>
    </row>
    <row r="28" spans="1:8" ht="13.5" x14ac:dyDescent="0.25">
      <c r="A28" s="361" t="s">
        <v>98</v>
      </c>
      <c r="B28" s="133">
        <v>0</v>
      </c>
      <c r="C28" s="133">
        <v>0</v>
      </c>
      <c r="D28" s="133">
        <v>0</v>
      </c>
      <c r="E28" s="133">
        <v>0</v>
      </c>
      <c r="F28" s="133">
        <v>0</v>
      </c>
      <c r="G28" s="133">
        <v>0</v>
      </c>
      <c r="H28" s="133">
        <v>0</v>
      </c>
    </row>
    <row r="29" spans="1:8" ht="13.5" x14ac:dyDescent="0.25">
      <c r="A29" s="361" t="s">
        <v>99</v>
      </c>
      <c r="B29" s="133">
        <v>0</v>
      </c>
      <c r="C29" s="133">
        <v>0</v>
      </c>
      <c r="D29" s="133">
        <v>0</v>
      </c>
      <c r="E29" s="133">
        <v>0</v>
      </c>
      <c r="F29" s="133">
        <v>0</v>
      </c>
      <c r="G29" s="133">
        <v>0</v>
      </c>
      <c r="H29" s="133">
        <v>0</v>
      </c>
    </row>
    <row r="30" spans="1:8" ht="13.5" x14ac:dyDescent="0.25">
      <c r="A30" s="363" t="s">
        <v>92</v>
      </c>
      <c r="B30" s="357">
        <f>+B19*10</f>
        <v>10000000</v>
      </c>
      <c r="C30" s="357">
        <f t="shared" ref="C30:H30" si="25">+C19*10</f>
        <v>11500000</v>
      </c>
      <c r="D30" s="357">
        <f t="shared" si="25"/>
        <v>12592500</v>
      </c>
      <c r="E30" s="357">
        <f t="shared" si="25"/>
        <v>13536937.5</v>
      </c>
      <c r="F30" s="357">
        <f t="shared" si="25"/>
        <v>14281469.0625</v>
      </c>
      <c r="G30" s="357">
        <f t="shared" si="25"/>
        <v>15066949.8609375</v>
      </c>
      <c r="H30" s="357">
        <f t="shared" si="25"/>
        <v>15820297.353984376</v>
      </c>
    </row>
    <row r="31" spans="1:8" ht="14.45" customHeight="1" x14ac:dyDescent="0.25">
      <c r="A31" s="363" t="s">
        <v>140</v>
      </c>
      <c r="B31" s="357">
        <f t="shared" ref="B31:H31" si="26">+B19*20</f>
        <v>20000000</v>
      </c>
      <c r="C31" s="357">
        <f t="shared" si="26"/>
        <v>23000000</v>
      </c>
      <c r="D31" s="357">
        <f t="shared" si="26"/>
        <v>25185000</v>
      </c>
      <c r="E31" s="357">
        <f t="shared" si="26"/>
        <v>27073875</v>
      </c>
      <c r="F31" s="357">
        <f t="shared" si="26"/>
        <v>28562938.125</v>
      </c>
      <c r="G31" s="357">
        <f t="shared" si="26"/>
        <v>30133899.721875001</v>
      </c>
      <c r="H31" s="357">
        <f t="shared" si="26"/>
        <v>31640594.707968753</v>
      </c>
    </row>
    <row r="32" spans="1:8" ht="13.5" x14ac:dyDescent="0.25">
      <c r="A32" s="363" t="s">
        <v>82</v>
      </c>
      <c r="B32" s="357">
        <f>+B19*2</f>
        <v>2000000</v>
      </c>
      <c r="C32" s="357">
        <f t="shared" ref="C32:H32" si="27">+C19*2</f>
        <v>2300000</v>
      </c>
      <c r="D32" s="357">
        <f t="shared" si="27"/>
        <v>2518500</v>
      </c>
      <c r="E32" s="357">
        <f t="shared" si="27"/>
        <v>2707387.5</v>
      </c>
      <c r="F32" s="357">
        <f t="shared" si="27"/>
        <v>2856293.8125</v>
      </c>
      <c r="G32" s="357">
        <f t="shared" si="27"/>
        <v>3013389.9721875</v>
      </c>
      <c r="H32" s="357">
        <f t="shared" si="27"/>
        <v>3164059.4707968752</v>
      </c>
    </row>
    <row r="33" spans="1:8" s="442" customFormat="1" ht="13.5" x14ac:dyDescent="0.25">
      <c r="A33" s="440" t="s">
        <v>83</v>
      </c>
      <c r="B33" s="441">
        <v>0.5</v>
      </c>
      <c r="C33" s="441">
        <f t="shared" ref="C33:H33" si="28">+B33</f>
        <v>0.5</v>
      </c>
      <c r="D33" s="441">
        <f t="shared" si="28"/>
        <v>0.5</v>
      </c>
      <c r="E33" s="441">
        <f t="shared" si="28"/>
        <v>0.5</v>
      </c>
      <c r="F33" s="441">
        <f t="shared" si="28"/>
        <v>0.5</v>
      </c>
      <c r="G33" s="441">
        <f t="shared" si="28"/>
        <v>0.5</v>
      </c>
      <c r="H33" s="441">
        <f t="shared" si="28"/>
        <v>0.5</v>
      </c>
    </row>
    <row r="34" spans="1:8" ht="13.5" x14ac:dyDescent="0.25">
      <c r="A34" s="361" t="s">
        <v>132</v>
      </c>
      <c r="B34" s="355"/>
      <c r="C34" s="101">
        <v>0</v>
      </c>
      <c r="D34" s="101">
        <v>0</v>
      </c>
      <c r="E34" s="101">
        <v>0</v>
      </c>
      <c r="F34" s="101">
        <v>0</v>
      </c>
      <c r="G34" s="101">
        <v>0</v>
      </c>
      <c r="H34" s="101">
        <v>0</v>
      </c>
    </row>
    <row r="35" spans="1:8" ht="13.5" x14ac:dyDescent="0.25">
      <c r="A35" s="364"/>
      <c r="B35" s="315"/>
      <c r="C35" s="315"/>
      <c r="D35" s="315"/>
      <c r="E35" s="315"/>
      <c r="F35" s="315"/>
      <c r="G35" s="315"/>
      <c r="H35" s="315"/>
    </row>
    <row r="36" spans="1:8" x14ac:dyDescent="0.25">
      <c r="B36" s="126"/>
      <c r="C36" s="218"/>
      <c r="D36" s="98"/>
      <c r="E36" s="98"/>
      <c r="F36" s="98"/>
      <c r="G36" s="98"/>
      <c r="H36" s="98"/>
    </row>
    <row r="37" spans="1:8" x14ac:dyDescent="0.25">
      <c r="C37" s="447" t="s">
        <v>97</v>
      </c>
      <c r="D37" s="447"/>
      <c r="E37" s="447"/>
      <c r="F37" s="447"/>
      <c r="G37" s="447"/>
      <c r="H37" s="447"/>
    </row>
    <row r="38" spans="1:8" ht="12.75" x14ac:dyDescent="0.2">
      <c r="A38" s="365" t="s">
        <v>8</v>
      </c>
      <c r="B38" s="175" t="s">
        <v>133</v>
      </c>
      <c r="C38" s="175" t="str">
        <f t="shared" ref="C38:H38" si="29">+C1</f>
        <v>Año 23</v>
      </c>
      <c r="D38" s="175" t="str">
        <f t="shared" si="29"/>
        <v>Año 24</v>
      </c>
      <c r="E38" s="175" t="str">
        <f t="shared" si="29"/>
        <v>Año 25</v>
      </c>
      <c r="F38" s="175" t="str">
        <f t="shared" si="29"/>
        <v>Año 26</v>
      </c>
      <c r="G38" s="175" t="str">
        <f t="shared" si="29"/>
        <v>Año 27</v>
      </c>
      <c r="H38" s="175" t="str">
        <f t="shared" si="29"/>
        <v>Año 28</v>
      </c>
    </row>
    <row r="39" spans="1:8" ht="13.5" x14ac:dyDescent="0.25">
      <c r="A39" s="366" t="str">
        <f>+'Colocaciones 1er Año'!A2</f>
        <v>Libre inversion</v>
      </c>
      <c r="B39" s="436">
        <v>1.2999999999999999E-2</v>
      </c>
      <c r="C39" s="436">
        <f>B39+(+$E39-$B39)/3</f>
        <v>1.5333333333333332E-2</v>
      </c>
      <c r="D39" s="436">
        <f>C39+(+$E39-$B39)/3</f>
        <v>1.7666666666666667E-2</v>
      </c>
      <c r="E39" s="438">
        <v>0.02</v>
      </c>
      <c r="F39" s="382">
        <f t="shared" ref="F39:H39" si="30">+E39</f>
        <v>0.02</v>
      </c>
      <c r="G39" s="382">
        <f t="shared" si="30"/>
        <v>0.02</v>
      </c>
      <c r="H39" s="382">
        <f t="shared" si="30"/>
        <v>0.02</v>
      </c>
    </row>
    <row r="40" spans="1:8" ht="13.5" x14ac:dyDescent="0.25">
      <c r="A40" s="366" t="str">
        <f>+'Colocaciones 1er Año'!A3</f>
        <v>Sobre aportes</v>
      </c>
      <c r="B40" s="382">
        <v>8.9999999999999993E-3</v>
      </c>
      <c r="C40" s="436">
        <f>+B40</f>
        <v>8.9999999999999993E-3</v>
      </c>
      <c r="D40" s="436">
        <f>+C40</f>
        <v>8.9999999999999993E-3</v>
      </c>
      <c r="E40" s="436">
        <f>+D40</f>
        <v>8.9999999999999993E-3</v>
      </c>
      <c r="F40" s="382">
        <f t="shared" ref="F40:H45" si="31">+E40</f>
        <v>8.9999999999999993E-3</v>
      </c>
      <c r="G40" s="382">
        <f t="shared" si="31"/>
        <v>8.9999999999999993E-3</v>
      </c>
      <c r="H40" s="382">
        <f t="shared" si="31"/>
        <v>8.9999999999999993E-3</v>
      </c>
    </row>
    <row r="41" spans="1:8" ht="13.5" x14ac:dyDescent="0.25">
      <c r="A41" s="366" t="str">
        <f>+'Colocaciones 1er Año'!A4</f>
        <v>Vivienda</v>
      </c>
      <c r="B41" s="382">
        <v>7.4999999999999997E-3</v>
      </c>
      <c r="C41" s="436">
        <f t="shared" ref="C41:E45" si="32">+B41</f>
        <v>7.4999999999999997E-3</v>
      </c>
      <c r="D41" s="436">
        <f t="shared" si="32"/>
        <v>7.4999999999999997E-3</v>
      </c>
      <c r="E41" s="436">
        <f t="shared" si="32"/>
        <v>7.4999999999999997E-3</v>
      </c>
      <c r="F41" s="382">
        <f t="shared" si="31"/>
        <v>7.4999999999999997E-3</v>
      </c>
      <c r="G41" s="382">
        <f t="shared" si="31"/>
        <v>7.4999999999999997E-3</v>
      </c>
      <c r="H41" s="382">
        <f t="shared" si="31"/>
        <v>7.4999999999999997E-3</v>
      </c>
    </row>
    <row r="42" spans="1:8" ht="13.5" x14ac:dyDescent="0.25">
      <c r="A42" s="366" t="str">
        <f>+'Colocaciones 1er Año'!A5</f>
        <v>Vehiculo</v>
      </c>
      <c r="B42" s="382">
        <v>0.01</v>
      </c>
      <c r="C42" s="436">
        <f t="shared" si="32"/>
        <v>0.01</v>
      </c>
      <c r="D42" s="436">
        <f t="shared" si="32"/>
        <v>0.01</v>
      </c>
      <c r="E42" s="436">
        <f t="shared" si="32"/>
        <v>0.01</v>
      </c>
      <c r="F42" s="382">
        <f t="shared" si="31"/>
        <v>0.01</v>
      </c>
      <c r="G42" s="382">
        <f t="shared" si="31"/>
        <v>0.01</v>
      </c>
      <c r="H42" s="382">
        <f t="shared" si="31"/>
        <v>0.01</v>
      </c>
    </row>
    <row r="43" spans="1:8" ht="13.5" x14ac:dyDescent="0.25">
      <c r="A43" s="366" t="str">
        <f>+'Colocaciones 1er Año'!A6</f>
        <v>Educativo</v>
      </c>
      <c r="B43" s="382">
        <v>6.0000000000000001E-3</v>
      </c>
      <c r="C43" s="436">
        <f t="shared" si="32"/>
        <v>6.0000000000000001E-3</v>
      </c>
      <c r="D43" s="436">
        <f t="shared" si="32"/>
        <v>6.0000000000000001E-3</v>
      </c>
      <c r="E43" s="436">
        <f t="shared" si="32"/>
        <v>6.0000000000000001E-3</v>
      </c>
      <c r="F43" s="382">
        <f t="shared" si="31"/>
        <v>6.0000000000000001E-3</v>
      </c>
      <c r="G43" s="382">
        <f t="shared" si="31"/>
        <v>6.0000000000000001E-3</v>
      </c>
      <c r="H43" s="382">
        <f t="shared" si="31"/>
        <v>6.0000000000000001E-3</v>
      </c>
    </row>
    <row r="44" spans="1:8" ht="13.5" x14ac:dyDescent="0.25">
      <c r="A44" s="366" t="str">
        <f>+'Colocaciones 1er Año'!A7</f>
        <v>Solidaridad</v>
      </c>
      <c r="B44" s="382">
        <f t="shared" ref="B44" si="33">+B43</f>
        <v>6.0000000000000001E-3</v>
      </c>
      <c r="C44" s="436">
        <f t="shared" si="32"/>
        <v>6.0000000000000001E-3</v>
      </c>
      <c r="D44" s="436">
        <f t="shared" si="32"/>
        <v>6.0000000000000001E-3</v>
      </c>
      <c r="E44" s="436">
        <f t="shared" si="32"/>
        <v>6.0000000000000001E-3</v>
      </c>
      <c r="F44" s="382">
        <f t="shared" si="31"/>
        <v>6.0000000000000001E-3</v>
      </c>
      <c r="G44" s="382">
        <f t="shared" si="31"/>
        <v>6.0000000000000001E-3</v>
      </c>
      <c r="H44" s="382">
        <f t="shared" si="31"/>
        <v>6.0000000000000001E-3</v>
      </c>
    </row>
    <row r="45" spans="1:8" ht="13.5" x14ac:dyDescent="0.25">
      <c r="A45" s="366" t="str">
        <f>+'Colocaciones 1er Año'!A8</f>
        <v>Compra Cartera</v>
      </c>
      <c r="B45" s="382">
        <v>9.4999999999999998E-3</v>
      </c>
      <c r="C45" s="436">
        <f t="shared" si="32"/>
        <v>9.4999999999999998E-3</v>
      </c>
      <c r="D45" s="436">
        <f t="shared" si="32"/>
        <v>9.4999999999999998E-3</v>
      </c>
      <c r="E45" s="436">
        <f t="shared" si="32"/>
        <v>9.4999999999999998E-3</v>
      </c>
      <c r="F45" s="382">
        <f t="shared" si="31"/>
        <v>9.4999999999999998E-3</v>
      </c>
      <c r="G45" s="382">
        <f t="shared" si="31"/>
        <v>9.4999999999999998E-3</v>
      </c>
      <c r="H45" s="382">
        <f t="shared" si="31"/>
        <v>9.4999999999999998E-3</v>
      </c>
    </row>
    <row r="46" spans="1:8" ht="13.5" x14ac:dyDescent="0.25">
      <c r="C46" s="1"/>
      <c r="D46" s="332"/>
    </row>
    <row r="47" spans="1:8" ht="13.5" x14ac:dyDescent="0.25">
      <c r="C47" s="1"/>
      <c r="D47" s="446" t="s">
        <v>95</v>
      </c>
      <c r="E47" s="446"/>
      <c r="F47" s="446"/>
    </row>
    <row r="48" spans="1:8" ht="12.75" x14ac:dyDescent="0.2">
      <c r="A48" s="365" t="s">
        <v>8</v>
      </c>
      <c r="B48" s="322" t="str">
        <f>+B1</f>
        <v>Año 22</v>
      </c>
      <c r="C48" s="322" t="s">
        <v>157</v>
      </c>
      <c r="D48" s="322" t="s">
        <v>139</v>
      </c>
      <c r="E48" s="322" t="s">
        <v>182</v>
      </c>
      <c r="F48" s="322" t="s">
        <v>183</v>
      </c>
      <c r="G48" s="322" t="s">
        <v>184</v>
      </c>
    </row>
    <row r="49" spans="1:7" ht="13.5" x14ac:dyDescent="0.25">
      <c r="A49" s="367" t="str">
        <f>+'Colocaciones 1er Año'!A2</f>
        <v>Libre inversion</v>
      </c>
      <c r="B49" s="380">
        <v>36</v>
      </c>
      <c r="C49" s="380">
        <v>60</v>
      </c>
      <c r="D49" s="380">
        <v>72</v>
      </c>
      <c r="E49" s="381">
        <f>+D49</f>
        <v>72</v>
      </c>
      <c r="F49" s="381">
        <v>72</v>
      </c>
      <c r="G49" s="381">
        <f>+F49</f>
        <v>72</v>
      </c>
    </row>
    <row r="50" spans="1:7" ht="13.5" x14ac:dyDescent="0.25">
      <c r="A50" s="367" t="str">
        <f>+'Colocaciones 1er Año'!A3</f>
        <v>Sobre aportes</v>
      </c>
      <c r="B50" s="380">
        <f>+B49</f>
        <v>36</v>
      </c>
      <c r="C50" s="380">
        <v>60</v>
      </c>
      <c r="D50" s="380">
        <f t="shared" ref="D50:E55" si="34">+C50</f>
        <v>60</v>
      </c>
      <c r="E50" s="381">
        <f t="shared" si="34"/>
        <v>60</v>
      </c>
      <c r="F50" s="381">
        <f t="shared" ref="F50:G55" si="35">+E50</f>
        <v>60</v>
      </c>
      <c r="G50" s="381">
        <f t="shared" si="35"/>
        <v>60</v>
      </c>
    </row>
    <row r="51" spans="1:7" ht="13.5" x14ac:dyDescent="0.25">
      <c r="A51" s="367" t="str">
        <f>+'Colocaciones 1er Año'!A4</f>
        <v>Vivienda</v>
      </c>
      <c r="B51" s="380">
        <f t="shared" ref="B51:B55" si="36">+B50</f>
        <v>36</v>
      </c>
      <c r="C51" s="380">
        <v>120</v>
      </c>
      <c r="D51" s="380">
        <f t="shared" si="34"/>
        <v>120</v>
      </c>
      <c r="E51" s="381">
        <f t="shared" si="34"/>
        <v>120</v>
      </c>
      <c r="F51" s="381">
        <f t="shared" si="35"/>
        <v>120</v>
      </c>
      <c r="G51" s="381">
        <f t="shared" si="35"/>
        <v>120</v>
      </c>
    </row>
    <row r="52" spans="1:7" ht="13.5" x14ac:dyDescent="0.25">
      <c r="A52" s="367" t="str">
        <f>+'Colocaciones 1er Año'!A5</f>
        <v>Vehiculo</v>
      </c>
      <c r="B52" s="380">
        <f t="shared" si="36"/>
        <v>36</v>
      </c>
      <c r="C52" s="380">
        <v>72</v>
      </c>
      <c r="D52" s="380">
        <f t="shared" si="34"/>
        <v>72</v>
      </c>
      <c r="E52" s="381">
        <f t="shared" si="34"/>
        <v>72</v>
      </c>
      <c r="F52" s="381">
        <f t="shared" si="35"/>
        <v>72</v>
      </c>
      <c r="G52" s="381">
        <f t="shared" si="35"/>
        <v>72</v>
      </c>
    </row>
    <row r="53" spans="1:7" ht="13.5" x14ac:dyDescent="0.25">
      <c r="A53" s="367" t="str">
        <f>+'Colocaciones 1er Año'!A6</f>
        <v>Educativo</v>
      </c>
      <c r="B53" s="380">
        <f t="shared" si="36"/>
        <v>36</v>
      </c>
      <c r="C53" s="380">
        <v>12</v>
      </c>
      <c r="D53" s="380">
        <f t="shared" si="34"/>
        <v>12</v>
      </c>
      <c r="E53" s="381">
        <f t="shared" si="34"/>
        <v>12</v>
      </c>
      <c r="F53" s="381">
        <f t="shared" si="35"/>
        <v>12</v>
      </c>
      <c r="G53" s="381">
        <f t="shared" si="35"/>
        <v>12</v>
      </c>
    </row>
    <row r="54" spans="1:7" ht="13.5" x14ac:dyDescent="0.25">
      <c r="A54" s="367" t="str">
        <f>+'Colocaciones 1er Año'!A7</f>
        <v>Solidaridad</v>
      </c>
      <c r="B54" s="380">
        <f t="shared" si="36"/>
        <v>36</v>
      </c>
      <c r="C54" s="380">
        <v>12</v>
      </c>
      <c r="D54" s="380">
        <f t="shared" si="34"/>
        <v>12</v>
      </c>
      <c r="E54" s="381">
        <f t="shared" si="34"/>
        <v>12</v>
      </c>
      <c r="F54" s="381">
        <f t="shared" si="35"/>
        <v>12</v>
      </c>
      <c r="G54" s="381">
        <f t="shared" si="35"/>
        <v>12</v>
      </c>
    </row>
    <row r="55" spans="1:7" ht="13.5" x14ac:dyDescent="0.25">
      <c r="A55" s="367" t="str">
        <f>+'Colocaciones 1er Año'!A8</f>
        <v>Compra Cartera</v>
      </c>
      <c r="B55" s="380">
        <f t="shared" si="36"/>
        <v>36</v>
      </c>
      <c r="C55" s="380">
        <v>84</v>
      </c>
      <c r="D55" s="380">
        <f t="shared" si="34"/>
        <v>84</v>
      </c>
      <c r="E55" s="381">
        <f t="shared" si="34"/>
        <v>84</v>
      </c>
      <c r="F55" s="381">
        <f t="shared" si="35"/>
        <v>84</v>
      </c>
      <c r="G55" s="381">
        <f t="shared" si="35"/>
        <v>84</v>
      </c>
    </row>
    <row r="56" spans="1:7" x14ac:dyDescent="0.25">
      <c r="C56" s="231"/>
    </row>
    <row r="57" spans="1:7" ht="13.5" x14ac:dyDescent="0.25">
      <c r="C57" s="445" t="s">
        <v>94</v>
      </c>
      <c r="D57" s="445"/>
    </row>
    <row r="58" spans="1:7" ht="12.75" x14ac:dyDescent="0.2">
      <c r="A58" s="365" t="s">
        <v>8</v>
      </c>
      <c r="B58" s="79"/>
      <c r="C58" s="76"/>
      <c r="D58" s="76">
        <v>44896</v>
      </c>
      <c r="E58" s="76">
        <v>45261</v>
      </c>
    </row>
    <row r="59" spans="1:7" ht="13.5" x14ac:dyDescent="0.25">
      <c r="A59" s="367" t="str">
        <f>+A49</f>
        <v>Libre inversion</v>
      </c>
      <c r="B59" s="6"/>
      <c r="C59" s="105"/>
      <c r="D59" s="437">
        <v>7000000000</v>
      </c>
      <c r="E59" s="437">
        <f>+'FLUJO DE CARTERA'!N127</f>
        <v>7519031782.645134</v>
      </c>
      <c r="F59" s="98"/>
      <c r="G59" s="98"/>
    </row>
    <row r="60" spans="1:7" ht="13.5" x14ac:dyDescent="0.25">
      <c r="A60" s="367" t="str">
        <f t="shared" ref="A60:A65" si="37">+A50</f>
        <v>Sobre aportes</v>
      </c>
      <c r="B60" s="6"/>
      <c r="C60" s="105"/>
      <c r="D60" s="437">
        <v>1000000000</v>
      </c>
      <c r="E60" s="437">
        <f>+'FLUJO DE CARTERA'!H128</f>
        <v>917638556.32008302</v>
      </c>
      <c r="F60" s="98"/>
      <c r="G60" s="98"/>
    </row>
    <row r="61" spans="1:7" ht="13.5" x14ac:dyDescent="0.25">
      <c r="A61" s="367" t="str">
        <f t="shared" si="37"/>
        <v>Vivienda</v>
      </c>
      <c r="B61" s="6"/>
      <c r="C61" s="105"/>
      <c r="D61" s="437">
        <v>2000000000</v>
      </c>
      <c r="E61" s="437">
        <f>+'FLUJO DE CARTERA'!H129</f>
        <v>2125069170.4972601</v>
      </c>
      <c r="F61" s="98"/>
      <c r="G61" s="98"/>
    </row>
    <row r="62" spans="1:7" ht="13.5" x14ac:dyDescent="0.25">
      <c r="A62" s="367" t="str">
        <f t="shared" si="37"/>
        <v>Vehiculo</v>
      </c>
      <c r="B62" s="6"/>
      <c r="C62" s="105"/>
      <c r="D62" s="437">
        <v>500000000</v>
      </c>
      <c r="E62" s="437">
        <f>+'FLUJO DE CARTERA'!H130</f>
        <v>655925882.44827187</v>
      </c>
      <c r="F62" s="98"/>
      <c r="G62" s="98"/>
    </row>
    <row r="63" spans="1:7" ht="13.5" x14ac:dyDescent="0.25">
      <c r="A63" s="367" t="str">
        <f t="shared" si="37"/>
        <v>Educativo</v>
      </c>
      <c r="B63" s="6"/>
      <c r="C63" s="105"/>
      <c r="D63" s="437">
        <v>50000000</v>
      </c>
      <c r="E63" s="437">
        <f>+'FLUJO DE CARTERA'!H131</f>
        <v>74560418.053849027</v>
      </c>
      <c r="F63" s="98"/>
      <c r="G63" s="176"/>
    </row>
    <row r="64" spans="1:7" ht="13.5" x14ac:dyDescent="0.25">
      <c r="A64" s="367" t="str">
        <f t="shared" si="37"/>
        <v>Solidaridad</v>
      </c>
      <c r="B64" s="6"/>
      <c r="C64" s="105"/>
      <c r="D64" s="437">
        <v>50000000</v>
      </c>
      <c r="E64" s="437">
        <f>+'FLUJO DE CARTERA'!H132</f>
        <v>74560418.053849027</v>
      </c>
      <c r="F64" s="98"/>
      <c r="G64" s="98"/>
    </row>
    <row r="65" spans="1:13" ht="13.5" x14ac:dyDescent="0.25">
      <c r="A65" s="367" t="str">
        <f t="shared" si="37"/>
        <v>Compra Cartera</v>
      </c>
      <c r="B65" s="6"/>
      <c r="C65" s="105"/>
      <c r="D65" s="437">
        <f>13000000000-10600000000</f>
        <v>2400000000</v>
      </c>
      <c r="E65" s="437">
        <f>+'FLUJO DE CARTERA'!H133</f>
        <v>2667911436.2513509</v>
      </c>
      <c r="F65" s="98"/>
      <c r="G65" s="98"/>
    </row>
    <row r="66" spans="1:13" ht="12.75" x14ac:dyDescent="0.2">
      <c r="A66" s="368" t="s">
        <v>2</v>
      </c>
      <c r="B66" s="4"/>
      <c r="C66" s="106"/>
      <c r="D66" s="437">
        <f>SUM(D59:D65)</f>
        <v>13000000000</v>
      </c>
      <c r="E66" s="437">
        <f>SUM(E59:E65)</f>
        <v>14034697664.269796</v>
      </c>
      <c r="F66" s="98"/>
    </row>
    <row r="67" spans="1:13" ht="13.5" x14ac:dyDescent="0.25">
      <c r="C67" s="98"/>
      <c r="D67" s="437">
        <f>+'EF. Anuales'!H5</f>
        <v>13000000000</v>
      </c>
      <c r="E67" s="225">
        <f>+E66/D66-1</f>
        <v>7.9592128020753661E-2</v>
      </c>
      <c r="F67" s="176"/>
    </row>
    <row r="68" spans="1:13" ht="13.5" x14ac:dyDescent="0.25">
      <c r="A68" s="369" t="s">
        <v>96</v>
      </c>
      <c r="B68" s="146"/>
      <c r="C68" s="146"/>
      <c r="D68" s="146"/>
      <c r="E68" s="146"/>
      <c r="F68" s="146"/>
      <c r="G68" s="146"/>
      <c r="H68" s="146"/>
    </row>
    <row r="69" spans="1:13" ht="13.5" x14ac:dyDescent="0.25">
      <c r="A69" s="370" t="s">
        <v>8</v>
      </c>
      <c r="B69" s="330" t="str">
        <f t="shared" ref="B69:M69" si="38">+B1</f>
        <v>Año 22</v>
      </c>
      <c r="C69" s="330" t="str">
        <f t="shared" si="38"/>
        <v>Año 23</v>
      </c>
      <c r="D69" s="330" t="str">
        <f t="shared" si="38"/>
        <v>Año 24</v>
      </c>
      <c r="E69" s="330" t="str">
        <f t="shared" si="38"/>
        <v>Año 25</v>
      </c>
      <c r="F69" s="330" t="str">
        <f t="shared" si="38"/>
        <v>Año 26</v>
      </c>
      <c r="G69" s="330" t="str">
        <f t="shared" si="38"/>
        <v>Año 27</v>
      </c>
      <c r="H69" s="330" t="str">
        <f t="shared" si="38"/>
        <v>Año 28</v>
      </c>
      <c r="I69" s="330" t="str">
        <f t="shared" si="38"/>
        <v>Año 29</v>
      </c>
      <c r="J69" s="330" t="str">
        <f t="shared" si="38"/>
        <v>Año 30</v>
      </c>
      <c r="K69" s="330" t="str">
        <f t="shared" si="38"/>
        <v>Año 31</v>
      </c>
      <c r="L69" s="330" t="str">
        <f t="shared" si="38"/>
        <v>Año 32</v>
      </c>
      <c r="M69" s="330" t="str">
        <f t="shared" si="38"/>
        <v>Año 32</v>
      </c>
    </row>
    <row r="70" spans="1:13" ht="13.5" x14ac:dyDescent="0.25">
      <c r="A70" s="367" t="str">
        <f>+A59</f>
        <v>Libre inversion</v>
      </c>
      <c r="B70" s="277">
        <v>0</v>
      </c>
      <c r="C70" s="277">
        <f>+B70*1.05</f>
        <v>0</v>
      </c>
      <c r="D70" s="277">
        <f t="shared" ref="D70:M70" si="39">+C70*1.05</f>
        <v>0</v>
      </c>
      <c r="E70" s="277">
        <f t="shared" si="39"/>
        <v>0</v>
      </c>
      <c r="F70" s="277">
        <f t="shared" si="39"/>
        <v>0</v>
      </c>
      <c r="G70" s="277">
        <f t="shared" si="39"/>
        <v>0</v>
      </c>
      <c r="H70" s="277">
        <f t="shared" si="39"/>
        <v>0</v>
      </c>
      <c r="I70" s="277">
        <f t="shared" si="39"/>
        <v>0</v>
      </c>
      <c r="J70" s="277">
        <f t="shared" si="39"/>
        <v>0</v>
      </c>
      <c r="K70" s="277">
        <f t="shared" si="39"/>
        <v>0</v>
      </c>
      <c r="L70" s="277">
        <f t="shared" si="39"/>
        <v>0</v>
      </c>
      <c r="M70" s="277">
        <f t="shared" si="39"/>
        <v>0</v>
      </c>
    </row>
    <row r="71" spans="1:13" ht="13.5" x14ac:dyDescent="0.25">
      <c r="A71" s="367" t="str">
        <f t="shared" ref="A71:A76" si="40">+A60</f>
        <v>Sobre aportes</v>
      </c>
      <c r="B71" s="277">
        <v>0</v>
      </c>
      <c r="C71" s="277">
        <f t="shared" ref="C71:M76" si="41">+B71</f>
        <v>0</v>
      </c>
      <c r="D71" s="277">
        <f t="shared" si="41"/>
        <v>0</v>
      </c>
      <c r="E71" s="277">
        <f t="shared" si="41"/>
        <v>0</v>
      </c>
      <c r="F71" s="277">
        <f t="shared" si="41"/>
        <v>0</v>
      </c>
      <c r="G71" s="277">
        <f t="shared" si="41"/>
        <v>0</v>
      </c>
      <c r="H71" s="277">
        <f t="shared" si="41"/>
        <v>0</v>
      </c>
      <c r="I71" s="277">
        <f t="shared" si="41"/>
        <v>0</v>
      </c>
      <c r="J71" s="277">
        <f t="shared" si="41"/>
        <v>0</v>
      </c>
      <c r="K71" s="277">
        <f t="shared" si="41"/>
        <v>0</v>
      </c>
      <c r="L71" s="277">
        <f t="shared" si="41"/>
        <v>0</v>
      </c>
      <c r="M71" s="277">
        <f t="shared" si="41"/>
        <v>0</v>
      </c>
    </row>
    <row r="72" spans="1:13" ht="13.5" x14ac:dyDescent="0.25">
      <c r="A72" s="367" t="str">
        <f t="shared" si="40"/>
        <v>Vivienda</v>
      </c>
      <c r="B72" s="277">
        <v>0</v>
      </c>
      <c r="C72" s="277">
        <f t="shared" si="41"/>
        <v>0</v>
      </c>
      <c r="D72" s="277">
        <f t="shared" si="41"/>
        <v>0</v>
      </c>
      <c r="E72" s="277">
        <f t="shared" si="41"/>
        <v>0</v>
      </c>
      <c r="F72" s="277">
        <f t="shared" si="41"/>
        <v>0</v>
      </c>
      <c r="G72" s="277">
        <f t="shared" si="41"/>
        <v>0</v>
      </c>
      <c r="H72" s="277">
        <f t="shared" si="41"/>
        <v>0</v>
      </c>
      <c r="I72" s="277">
        <f t="shared" si="41"/>
        <v>0</v>
      </c>
      <c r="J72" s="277">
        <f t="shared" si="41"/>
        <v>0</v>
      </c>
      <c r="K72" s="277">
        <f t="shared" si="41"/>
        <v>0</v>
      </c>
      <c r="L72" s="277">
        <f t="shared" si="41"/>
        <v>0</v>
      </c>
      <c r="M72" s="277">
        <f t="shared" si="41"/>
        <v>0</v>
      </c>
    </row>
    <row r="73" spans="1:13" ht="13.5" x14ac:dyDescent="0.25">
      <c r="A73" s="367" t="str">
        <f t="shared" si="40"/>
        <v>Vehiculo</v>
      </c>
      <c r="B73" s="277">
        <v>0</v>
      </c>
      <c r="C73" s="277">
        <f t="shared" si="41"/>
        <v>0</v>
      </c>
      <c r="D73" s="277">
        <f t="shared" si="41"/>
        <v>0</v>
      </c>
      <c r="E73" s="277">
        <f t="shared" si="41"/>
        <v>0</v>
      </c>
      <c r="F73" s="277">
        <f t="shared" si="41"/>
        <v>0</v>
      </c>
      <c r="G73" s="277">
        <f t="shared" si="41"/>
        <v>0</v>
      </c>
      <c r="H73" s="277">
        <f t="shared" si="41"/>
        <v>0</v>
      </c>
      <c r="I73" s="277">
        <f t="shared" si="41"/>
        <v>0</v>
      </c>
      <c r="J73" s="277">
        <f t="shared" si="41"/>
        <v>0</v>
      </c>
      <c r="K73" s="277">
        <f t="shared" si="41"/>
        <v>0</v>
      </c>
      <c r="L73" s="277">
        <f t="shared" si="41"/>
        <v>0</v>
      </c>
      <c r="M73" s="277">
        <f t="shared" si="41"/>
        <v>0</v>
      </c>
    </row>
    <row r="74" spans="1:13" ht="13.5" x14ac:dyDescent="0.25">
      <c r="A74" s="367" t="str">
        <f t="shared" si="40"/>
        <v>Educativo</v>
      </c>
      <c r="B74" s="277">
        <v>0</v>
      </c>
      <c r="C74" s="277">
        <f t="shared" si="41"/>
        <v>0</v>
      </c>
      <c r="D74" s="277">
        <f t="shared" si="41"/>
        <v>0</v>
      </c>
      <c r="E74" s="277">
        <f t="shared" si="41"/>
        <v>0</v>
      </c>
      <c r="F74" s="277">
        <f t="shared" si="41"/>
        <v>0</v>
      </c>
      <c r="G74" s="277">
        <f t="shared" si="41"/>
        <v>0</v>
      </c>
      <c r="H74" s="277">
        <f t="shared" si="41"/>
        <v>0</v>
      </c>
      <c r="I74" s="277">
        <f t="shared" si="41"/>
        <v>0</v>
      </c>
      <c r="J74" s="277">
        <f t="shared" si="41"/>
        <v>0</v>
      </c>
      <c r="K74" s="277">
        <f t="shared" si="41"/>
        <v>0</v>
      </c>
      <c r="L74" s="277">
        <f t="shared" si="41"/>
        <v>0</v>
      </c>
      <c r="M74" s="277">
        <f t="shared" si="41"/>
        <v>0</v>
      </c>
    </row>
    <row r="75" spans="1:13" ht="13.5" x14ac:dyDescent="0.25">
      <c r="A75" s="367" t="str">
        <f t="shared" si="40"/>
        <v>Solidaridad</v>
      </c>
      <c r="B75" s="277">
        <v>0</v>
      </c>
      <c r="C75" s="277">
        <f t="shared" si="41"/>
        <v>0</v>
      </c>
      <c r="D75" s="277">
        <f t="shared" si="41"/>
        <v>0</v>
      </c>
      <c r="E75" s="277">
        <f t="shared" si="41"/>
        <v>0</v>
      </c>
      <c r="F75" s="277">
        <f t="shared" si="41"/>
        <v>0</v>
      </c>
      <c r="G75" s="277">
        <f t="shared" si="41"/>
        <v>0</v>
      </c>
      <c r="H75" s="277">
        <f t="shared" si="41"/>
        <v>0</v>
      </c>
      <c r="I75" s="277">
        <f t="shared" si="41"/>
        <v>0</v>
      </c>
      <c r="J75" s="277">
        <f t="shared" si="41"/>
        <v>0</v>
      </c>
      <c r="K75" s="277">
        <f t="shared" si="41"/>
        <v>0</v>
      </c>
      <c r="L75" s="277">
        <f t="shared" si="41"/>
        <v>0</v>
      </c>
      <c r="M75" s="277">
        <f t="shared" si="41"/>
        <v>0</v>
      </c>
    </row>
    <row r="76" spans="1:13" ht="13.5" x14ac:dyDescent="0.25">
      <c r="A76" s="367" t="str">
        <f t="shared" si="40"/>
        <v>Compra Cartera</v>
      </c>
      <c r="B76" s="277">
        <v>0</v>
      </c>
      <c r="C76" s="277">
        <f t="shared" si="41"/>
        <v>0</v>
      </c>
      <c r="D76" s="277">
        <f t="shared" si="41"/>
        <v>0</v>
      </c>
      <c r="E76" s="277">
        <f t="shared" si="41"/>
        <v>0</v>
      </c>
      <c r="F76" s="277">
        <f t="shared" si="41"/>
        <v>0</v>
      </c>
      <c r="G76" s="277">
        <f t="shared" si="41"/>
        <v>0</v>
      </c>
      <c r="H76" s="277">
        <f t="shared" si="41"/>
        <v>0</v>
      </c>
      <c r="I76" s="277">
        <f t="shared" si="41"/>
        <v>0</v>
      </c>
      <c r="J76" s="277">
        <f t="shared" si="41"/>
        <v>0</v>
      </c>
      <c r="K76" s="277">
        <f t="shared" si="41"/>
        <v>0</v>
      </c>
      <c r="L76" s="277">
        <f t="shared" si="41"/>
        <v>0</v>
      </c>
      <c r="M76" s="277">
        <f t="shared" si="41"/>
        <v>0</v>
      </c>
    </row>
    <row r="77" spans="1:13" ht="13.5" x14ac:dyDescent="0.25">
      <c r="A77" s="371" t="s">
        <v>2</v>
      </c>
      <c r="B77" s="145">
        <f t="shared" ref="B77:H77" si="42">SUM(B70:B76)</f>
        <v>0</v>
      </c>
      <c r="C77" s="145">
        <f t="shared" si="42"/>
        <v>0</v>
      </c>
      <c r="D77" s="145">
        <f t="shared" si="42"/>
        <v>0</v>
      </c>
      <c r="E77" s="145">
        <f t="shared" si="42"/>
        <v>0</v>
      </c>
      <c r="F77" s="145">
        <f t="shared" si="42"/>
        <v>0</v>
      </c>
      <c r="G77" s="145">
        <f t="shared" si="42"/>
        <v>0</v>
      </c>
      <c r="H77" s="145">
        <f t="shared" si="42"/>
        <v>0</v>
      </c>
      <c r="I77" s="145">
        <f t="shared" ref="I77:L77" si="43">SUM(I70:I76)</f>
        <v>0</v>
      </c>
      <c r="J77" s="145">
        <f t="shared" si="43"/>
        <v>0</v>
      </c>
      <c r="K77" s="145">
        <f t="shared" si="43"/>
        <v>0</v>
      </c>
      <c r="L77" s="145">
        <f t="shared" si="43"/>
        <v>0</v>
      </c>
      <c r="M77" s="145">
        <f t="shared" ref="M77" si="44">SUM(M70:M76)</f>
        <v>0</v>
      </c>
    </row>
  </sheetData>
  <mergeCells count="3">
    <mergeCell ref="C57:D57"/>
    <mergeCell ref="D47:F47"/>
    <mergeCell ref="C37:H37"/>
  </mergeCells>
  <phoneticPr fontId="33" type="noConversion"/>
  <conditionalFormatting sqref="B10:H12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10:H13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2"/>
  <dimension ref="A1:T98"/>
  <sheetViews>
    <sheetView showGridLines="0" zoomScale="230" zoomScaleNormal="230" workbookViewId="0">
      <pane xSplit="1" ySplit="1" topLeftCell="C2" activePane="bottomRight" state="frozen"/>
      <selection activeCell="F95" sqref="F95"/>
      <selection pane="topRight" activeCell="F95" sqref="F95"/>
      <selection pane="bottomLeft" activeCell="F95" sqref="F95"/>
      <selection pane="bottomRight" activeCell="I1" sqref="I1:I1048576"/>
    </sheetView>
  </sheetViews>
  <sheetFormatPr baseColWidth="10" defaultColWidth="11.5703125" defaultRowHeight="13.5" x14ac:dyDescent="0.25"/>
  <cols>
    <col min="1" max="1" width="17.7109375" style="253" customWidth="1"/>
    <col min="2" max="2" width="7.85546875" style="163" bestFit="1" customWidth="1"/>
    <col min="3" max="3" width="7.42578125" style="163" bestFit="1" customWidth="1"/>
    <col min="4" max="8" width="8.28515625" style="163" bestFit="1" customWidth="1"/>
    <col min="9" max="13" width="8.28515625" style="134" bestFit="1" customWidth="1"/>
    <col min="14" max="14" width="9.85546875" style="134" customWidth="1"/>
    <col min="15" max="15" width="6.28515625" style="134" bestFit="1" customWidth="1"/>
    <col min="16" max="17" width="4.28515625" style="134" customWidth="1"/>
    <col min="18" max="16384" width="11.5703125" style="134"/>
  </cols>
  <sheetData>
    <row r="1" spans="1:19" s="249" customFormat="1" ht="12.75" x14ac:dyDescent="0.2">
      <c r="A1" s="247" t="s">
        <v>1510</v>
      </c>
      <c r="B1" s="248">
        <v>43070</v>
      </c>
      <c r="C1" s="248">
        <v>43435</v>
      </c>
      <c r="D1" s="248">
        <v>43800</v>
      </c>
      <c r="E1" s="248">
        <v>44166</v>
      </c>
      <c r="F1" s="248">
        <v>44531</v>
      </c>
      <c r="G1" s="248">
        <v>44805</v>
      </c>
      <c r="H1" s="248">
        <v>44896</v>
      </c>
      <c r="I1" s="248">
        <f>EOMONTH(H1,12)</f>
        <v>45291</v>
      </c>
      <c r="J1" s="248">
        <f>EOMONTH(I1,12)</f>
        <v>45657</v>
      </c>
      <c r="K1" s="248">
        <f>EOMONTH(J1,12)</f>
        <v>46022</v>
      </c>
      <c r="L1" s="248">
        <f>EOMONTH(K1,12)</f>
        <v>46387</v>
      </c>
      <c r="M1" s="248">
        <f>EOMONTH(L1,12)</f>
        <v>46752</v>
      </c>
    </row>
    <row r="2" spans="1:19" s="1" customFormat="1" x14ac:dyDescent="0.25">
      <c r="A2" s="341" t="s">
        <v>1495</v>
      </c>
      <c r="B2" s="240">
        <f>+CUC!C4+CUC!C32+CUC!C559-CUC!C816-CUC!C939-B3-B4</f>
        <v>493998547.13999993</v>
      </c>
      <c r="C2" s="240">
        <f>+CUC!D4+CUC!D32+CUC!D559-CUC!D816-CUC!D939-C3-C4</f>
        <v>493090312.73999995</v>
      </c>
      <c r="D2" s="240">
        <f>+CUC!E4+CUC!E32+CUC!E559-CUC!E816-CUC!E939-D3-D4</f>
        <v>309177346</v>
      </c>
      <c r="E2" s="240">
        <f>+CUC!F4+CUC!F32+CUC!F559-CUC!F816-CUC!F939-E3-E4</f>
        <v>340199509.66000009</v>
      </c>
      <c r="F2" s="240">
        <f>+CUC!G4+CUC!G32+CUC!G559-CUC!G816-CUC!G939-F3-F4</f>
        <v>695713532.38</v>
      </c>
      <c r="G2" s="240">
        <f>+CUC!H4+CUC!H32+CUC!H559-CUC!H816-CUC!H939-G3-G4</f>
        <v>391255215.98000014</v>
      </c>
      <c r="H2" s="240">
        <v>276833801.19666702</v>
      </c>
      <c r="I2" s="241">
        <f>+'EF. Mensuales'!N2</f>
        <v>460246937.30655944</v>
      </c>
      <c r="J2" s="241">
        <f>+'EF. Mensuales'!Z2</f>
        <v>311041760.14300001</v>
      </c>
      <c r="K2" s="241">
        <f>+'EF. Mensuales'!AL2</f>
        <v>353345858.14452887</v>
      </c>
      <c r="L2" s="241">
        <f>+'EF. Mensuales'!AX2</f>
        <v>379423987.00977504</v>
      </c>
      <c r="M2" s="241">
        <f>+'EF. Mensuales'!BJ2</f>
        <v>394466801.52049518</v>
      </c>
      <c r="N2" s="221"/>
    </row>
    <row r="3" spans="1:19" s="1" customFormat="1" x14ac:dyDescent="0.25">
      <c r="A3" s="341" t="s">
        <v>74</v>
      </c>
      <c r="B3" s="240">
        <f>+CUC!C18+CUC!C33</f>
        <v>348480863.68000001</v>
      </c>
      <c r="C3" s="240">
        <f>+CUC!D18+CUC!D33</f>
        <v>368398832.68000001</v>
      </c>
      <c r="D3" s="240">
        <f>+CUC!E18+CUC!E33</f>
        <v>366214794</v>
      </c>
      <c r="E3" s="240">
        <f>+CUC!F18+CUC!F33</f>
        <v>414915185.63999999</v>
      </c>
      <c r="F3" s="240">
        <f>+CUC!G18+CUC!G33</f>
        <v>479098418.63999999</v>
      </c>
      <c r="G3" s="240">
        <f>+CUC!H18+CUC!H33</f>
        <v>498669449.63999999</v>
      </c>
      <c r="H3" s="240">
        <v>420000000</v>
      </c>
      <c r="I3" s="241">
        <f>+'EF. Mensuales'!N3</f>
        <v>471493847.39442307</v>
      </c>
      <c r="J3" s="241">
        <f>+'EF. Mensuales'!Z3</f>
        <v>515832234.01371908</v>
      </c>
      <c r="K3" s="241">
        <f>+'EF. Mensuales'!AL3</f>
        <v>556941969.00749624</v>
      </c>
      <c r="L3" s="241">
        <f>+'EF. Mensuales'!AX3</f>
        <v>594716220.01384914</v>
      </c>
      <c r="M3" s="241">
        <f>+'EF. Mensuales'!BJ3</f>
        <v>636423656.42126524</v>
      </c>
    </row>
    <row r="4" spans="1:19" s="1" customFormat="1" x14ac:dyDescent="0.25">
      <c r="A4" s="341" t="s">
        <v>168</v>
      </c>
      <c r="B4" s="240">
        <f>+CUC!C122+CUC!C143</f>
        <v>11032105</v>
      </c>
      <c r="C4" s="240">
        <f>+CUC!D122+CUC!D143</f>
        <v>11713417</v>
      </c>
      <c r="D4" s="240">
        <f>+CUC!E122+CUC!E143</f>
        <v>12368227</v>
      </c>
      <c r="E4" s="240">
        <f>+CUC!F122+CUC!F143</f>
        <v>21988403</v>
      </c>
      <c r="F4" s="240">
        <f>+CUC!G122+CUC!G143</f>
        <v>212946752</v>
      </c>
      <c r="G4" s="240">
        <f>+CUC!H122+CUC!H143</f>
        <v>215330328</v>
      </c>
      <c r="H4" s="240">
        <f>+G4</f>
        <v>215330328</v>
      </c>
      <c r="I4" s="241">
        <f>+'EF. Mensuales'!N4</f>
        <v>216218955.81121111</v>
      </c>
      <c r="J4" s="241">
        <f>+'EF. Mensuales'!Z4</f>
        <v>217138685.59581462</v>
      </c>
      <c r="K4" s="241">
        <f>+'EF. Mensuales'!AL4</f>
        <v>218090605.92287925</v>
      </c>
      <c r="L4" s="241">
        <f>+'EF. Mensuales'!AX4</f>
        <v>219075843.46139112</v>
      </c>
      <c r="M4" s="241">
        <f>+'EF. Mensuales'!BJ4</f>
        <v>220095564.31375092</v>
      </c>
    </row>
    <row r="5" spans="1:19" s="1" customFormat="1" x14ac:dyDescent="0.25">
      <c r="A5" s="341" t="s">
        <v>45</v>
      </c>
      <c r="B5" s="240">
        <f>+CUC!C248-B6</f>
        <v>7320669846.2700005</v>
      </c>
      <c r="C5" s="240">
        <f>+CUC!D248-C6</f>
        <v>8581492031.0500002</v>
      </c>
      <c r="D5" s="240">
        <f>+CUC!E248-D6</f>
        <v>9346559831</v>
      </c>
      <c r="E5" s="240">
        <f>+CUC!F248-E6</f>
        <v>10632817652.59</v>
      </c>
      <c r="F5" s="240">
        <f>+CUC!G248-F6</f>
        <v>12750292828.879999</v>
      </c>
      <c r="G5" s="240">
        <f>+CUC!H248-G6</f>
        <v>13000108576.16</v>
      </c>
      <c r="H5" s="240">
        <v>13000000000</v>
      </c>
      <c r="I5" s="241">
        <f>+'EF. Mensuales'!N5</f>
        <v>14946699177.607735</v>
      </c>
      <c r="J5" s="241">
        <f>+'EF. Mensuales'!Z5</f>
        <v>17723663250.581268</v>
      </c>
      <c r="K5" s="241">
        <f>+'EF. Mensuales'!AL5</f>
        <v>20770566689.761566</v>
      </c>
      <c r="L5" s="241">
        <f>+'EF. Mensuales'!AX5</f>
        <v>23896542458.441933</v>
      </c>
      <c r="M5" s="241">
        <f>+'EF. Mensuales'!BJ5</f>
        <v>27298139870.858429</v>
      </c>
      <c r="N5" s="397"/>
      <c r="O5" s="176"/>
      <c r="P5" s="221"/>
      <c r="Q5" s="221"/>
      <c r="R5" s="221"/>
      <c r="S5" s="221"/>
    </row>
    <row r="6" spans="1:19" s="1" customFormat="1" x14ac:dyDescent="0.25">
      <c r="A6" s="341" t="s">
        <v>15</v>
      </c>
      <c r="B6" s="240">
        <f>-CUC!C273-CUC!C279-CUC!C285-CUC!C327-CUC!C338-CUC!C344-CUC!C368-CUC!C374-CUC!C380-CUC!C410-CUC!C421-CUC!C427-CUC!C457-CUC!C468-CUC!C474-CUC!C480-CUC!C503-CUC!C514</f>
        <v>-126097433</v>
      </c>
      <c r="C6" s="240">
        <f>-CUC!D273-CUC!D279-CUC!D285-CUC!D327-CUC!D338-CUC!D344-CUC!D368-CUC!D374-CUC!D380-CUC!D410-CUC!D421-CUC!D427-CUC!D457-CUC!D468-CUC!D474-CUC!D480-CUC!D503-CUC!D514</f>
        <v>-153143825</v>
      </c>
      <c r="D6" s="240">
        <f>-CUC!E273-CUC!E279-CUC!E285-CUC!E327-CUC!E338-CUC!E344-CUC!E368-CUC!E374-CUC!E380-CUC!E410-CUC!E421-CUC!E427-CUC!E457-CUC!E468-CUC!E474-CUC!E480-CUC!E503-CUC!E514</f>
        <v>-164331426</v>
      </c>
      <c r="E6" s="240">
        <f>-CUC!F273-CUC!F279-CUC!F285-CUC!F327-CUC!F338-CUC!F344-CUC!F368-CUC!F374-CUC!F380-CUC!F410-CUC!F421-CUC!F427-CUC!F457-CUC!F468-CUC!F474-CUC!F480-CUC!F503-CUC!F514</f>
        <v>-190849251</v>
      </c>
      <c r="F6" s="240">
        <f>-CUC!G273-CUC!G279-CUC!G285-CUC!G327-CUC!G338-CUC!G344-CUC!G368-CUC!G374-CUC!G380-CUC!G410-CUC!G421-CUC!G427-CUC!G457-CUC!G468-CUC!G474-CUC!G480-CUC!G503-CUC!G514</f>
        <v>-205154112</v>
      </c>
      <c r="G6" s="240">
        <f>-CUC!H273-CUC!H279-CUC!H285-CUC!H327-CUC!H338-CUC!H344-CUC!H368-CUC!H374-CUC!H380-CUC!H410-CUC!H421-CUC!H427-CUC!H457-CUC!H468-CUC!H474-CUC!H480-CUC!H503-CUC!H514</f>
        <v>-216224881</v>
      </c>
      <c r="H6" s="240">
        <f>+G6</f>
        <v>-216224881</v>
      </c>
      <c r="I6" s="241">
        <f>+'EF. Mensuales'!N6</f>
        <v>-817525313.99756074</v>
      </c>
      <c r="J6" s="241">
        <f>+'EF. Mensuales'!Z6</f>
        <v>-962168713.08848262</v>
      </c>
      <c r="K6" s="241">
        <f>+'EF. Mensuales'!AL6</f>
        <v>-1135296543.7145588</v>
      </c>
      <c r="L6" s="241">
        <f>+'EF. Mensuales'!AX6</f>
        <v>-1331769972.1240156</v>
      </c>
      <c r="M6" s="241">
        <f>+'EF. Mensuales'!BJ6</f>
        <v>-1561064207.800992</v>
      </c>
      <c r="N6" s="298"/>
    </row>
    <row r="7" spans="1:19" s="1" customFormat="1" x14ac:dyDescent="0.25">
      <c r="A7" s="341" t="s">
        <v>1438</v>
      </c>
      <c r="B7" s="240">
        <f>+CUC!C634</f>
        <v>170849599.59999999</v>
      </c>
      <c r="C7" s="240">
        <f>+CUC!D634</f>
        <v>162574003.59999999</v>
      </c>
      <c r="D7" s="240">
        <f>+CUC!E634</f>
        <v>144895055</v>
      </c>
      <c r="E7" s="240">
        <f>+CUC!F634</f>
        <v>129714957.59999999</v>
      </c>
      <c r="F7" s="240">
        <f>+CUC!G634</f>
        <v>119896539.59999999</v>
      </c>
      <c r="G7" s="240">
        <f>+CUC!H634</f>
        <v>111753164.59999999</v>
      </c>
      <c r="H7" s="240">
        <f>+G7-(CUC!H1585/3)</f>
        <v>111375484.26666667</v>
      </c>
      <c r="I7" s="241">
        <f>+'EF. Mensuales'!N7</f>
        <v>121315484.26666667</v>
      </c>
      <c r="J7" s="241">
        <f>+'EF. Mensuales'!Z7</f>
        <v>130047984.26666661</v>
      </c>
      <c r="K7" s="241">
        <f>+'EF. Mensuales'!AL7</f>
        <v>137206421.76666653</v>
      </c>
      <c r="L7" s="241">
        <f>+'EF. Mensuales'!AX7</f>
        <v>142402003.32916653</v>
      </c>
      <c r="M7" s="241">
        <f>+'EF. Mensuales'!BJ7</f>
        <v>145526771.8776041</v>
      </c>
    </row>
    <row r="8" spans="1:19" s="1" customFormat="1" hidden="1" x14ac:dyDescent="0.25">
      <c r="A8" s="341" t="s">
        <v>186</v>
      </c>
      <c r="B8" s="240">
        <f>+CUC!C685+CUC!C677</f>
        <v>0</v>
      </c>
      <c r="C8" s="240">
        <f>+CUC!D685+CUC!D677</f>
        <v>0</v>
      </c>
      <c r="D8" s="240">
        <f>+CUC!E685+CUC!E677</f>
        <v>0</v>
      </c>
      <c r="E8" s="240">
        <f>+CUC!F685+CUC!F677</f>
        <v>0</v>
      </c>
      <c r="F8" s="240">
        <f>+CUC!G685+CUC!G677</f>
        <v>0</v>
      </c>
      <c r="G8" s="240">
        <f>+CUC!H685+CUC!H677</f>
        <v>7628544</v>
      </c>
      <c r="H8" s="240">
        <v>0</v>
      </c>
      <c r="I8" s="241">
        <f>+'EF. Mensuales'!N8</f>
        <v>-2.3283064365386963E-9</v>
      </c>
      <c r="J8" s="241">
        <f>+'EF. Mensuales'!Z8</f>
        <v>-3.7252902984619141E-9</v>
      </c>
      <c r="K8" s="241">
        <f>+'EF. Mensuales'!AL8</f>
        <v>-3.7252902984619141E-9</v>
      </c>
      <c r="L8" s="241">
        <f>+'EF. Mensuales'!AX8</f>
        <v>-3.7252902984619141E-9</v>
      </c>
      <c r="M8" s="241">
        <f>+'EF. Mensuales'!BJ8</f>
        <v>2.7939677238464355E-9</v>
      </c>
    </row>
    <row r="9" spans="1:19" s="1" customFormat="1" hidden="1" x14ac:dyDescent="0.25">
      <c r="A9" s="341" t="s">
        <v>171</v>
      </c>
      <c r="B9" s="240">
        <v>0</v>
      </c>
      <c r="C9" s="240">
        <v>0</v>
      </c>
      <c r="D9" s="240">
        <v>0</v>
      </c>
      <c r="E9" s="240">
        <v>0</v>
      </c>
      <c r="F9" s="240">
        <v>0</v>
      </c>
      <c r="G9" s="240">
        <v>0</v>
      </c>
      <c r="H9" s="240">
        <v>0</v>
      </c>
      <c r="I9" s="241">
        <f>+'EF. Mensuales'!N9</f>
        <v>0</v>
      </c>
      <c r="J9" s="241">
        <f>+'EF. Mensuales'!Z9</f>
        <v>0</v>
      </c>
      <c r="K9" s="241">
        <f>+'EF. Mensuales'!AL9</f>
        <v>0</v>
      </c>
      <c r="L9" s="241">
        <f>+'EF. Mensuales'!AX9</f>
        <v>0</v>
      </c>
      <c r="M9" s="241">
        <f>+'EF. Mensuales'!BJ9</f>
        <v>0</v>
      </c>
    </row>
    <row r="10" spans="1:19" s="3" customFormat="1" x14ac:dyDescent="0.25">
      <c r="A10" s="342" t="s">
        <v>16</v>
      </c>
      <c r="B10" s="243">
        <f t="shared" ref="B10" si="0">SUM(B2:B9)</f>
        <v>8218933528.6900005</v>
      </c>
      <c r="C10" s="243">
        <f t="shared" ref="C10:D10" si="1">SUM(C2:C9)</f>
        <v>9464124772.0699997</v>
      </c>
      <c r="D10" s="243">
        <f t="shared" si="1"/>
        <v>10014883827</v>
      </c>
      <c r="E10" s="243">
        <f t="shared" ref="E10:M10" si="2">SUM(E2:E9)</f>
        <v>11348786457.49</v>
      </c>
      <c r="F10" s="243">
        <f t="shared" si="2"/>
        <v>14052793959.5</v>
      </c>
      <c r="G10" s="243">
        <f t="shared" ref="G10" si="3">SUM(G2:G9)</f>
        <v>14008520397.380001</v>
      </c>
      <c r="H10" s="243">
        <f t="shared" si="2"/>
        <v>13807314732.463333</v>
      </c>
      <c r="I10" s="243">
        <f t="shared" si="2"/>
        <v>15398449088.389034</v>
      </c>
      <c r="J10" s="243">
        <f t="shared" si="2"/>
        <v>17935555201.511986</v>
      </c>
      <c r="K10" s="243">
        <f t="shared" si="2"/>
        <v>20900855000.88858</v>
      </c>
      <c r="L10" s="243">
        <f t="shared" si="2"/>
        <v>23900390540.132099</v>
      </c>
      <c r="M10" s="243">
        <f t="shared" si="2"/>
        <v>27133588457.190556</v>
      </c>
      <c r="N10" s="1"/>
      <c r="O10" s="1"/>
      <c r="P10" s="1"/>
    </row>
    <row r="11" spans="1:19" s="1" customFormat="1" x14ac:dyDescent="0.25">
      <c r="A11" s="343" t="s">
        <v>121</v>
      </c>
      <c r="B11" s="240">
        <f>+CUC!C757</f>
        <v>646032269.83000004</v>
      </c>
      <c r="C11" s="240">
        <f>+CUC!D757</f>
        <v>724693393.39999998</v>
      </c>
      <c r="D11" s="240">
        <f>+CUC!E757</f>
        <v>815488749</v>
      </c>
      <c r="E11" s="240">
        <f>+CUC!F757</f>
        <v>955742947</v>
      </c>
      <c r="F11" s="240">
        <f>+CUC!G757</f>
        <v>1100887652</v>
      </c>
      <c r="G11" s="240">
        <f>+CUC!H757</f>
        <v>1184284291</v>
      </c>
      <c r="H11" s="240">
        <v>1200000000</v>
      </c>
      <c r="I11" s="241">
        <f>+'EF. Mensuales'!N11</f>
        <v>1318531262.679754</v>
      </c>
      <c r="J11" s="241">
        <f>+'EF. Mensuales'!Z11</f>
        <v>1452722802.2157955</v>
      </c>
      <c r="K11" s="241">
        <f>+'EF. Mensuales'!AL11</f>
        <v>1605854376.7560644</v>
      </c>
      <c r="L11" s="241">
        <f>+'EF. Mensuales'!AX11</f>
        <v>1780813363.0119934</v>
      </c>
      <c r="M11" s="241">
        <f>+'EF. Mensuales'!BJ11</f>
        <v>1987436455.9013619</v>
      </c>
    </row>
    <row r="12" spans="1:19" s="1" customFormat="1" x14ac:dyDescent="0.25">
      <c r="A12" s="343" t="s">
        <v>1527</v>
      </c>
      <c r="B12" s="240">
        <f>+CUC!C741</f>
        <v>1888548792.5999999</v>
      </c>
      <c r="C12" s="240">
        <f>+CUC!D741</f>
        <v>2008577898.05</v>
      </c>
      <c r="D12" s="240">
        <f>+CUC!E741</f>
        <v>1878761857</v>
      </c>
      <c r="E12" s="240">
        <f>+CUC!F741</f>
        <v>2387310260</v>
      </c>
      <c r="F12" s="240">
        <f>+CUC!G741</f>
        <v>3017302995</v>
      </c>
      <c r="G12" s="240">
        <f>+CUC!H741</f>
        <v>2756979413.4400001</v>
      </c>
      <c r="H12" s="240">
        <v>2600000000</v>
      </c>
      <c r="I12" s="241">
        <f>+'EF. Mensuales'!N12</f>
        <v>2958884452.1960831</v>
      </c>
      <c r="J12" s="241">
        <f>+'EF. Mensuales'!Z12</f>
        <v>3236448223.2235045</v>
      </c>
      <c r="K12" s="241">
        <f>+'EF. Mensuales'!AL12</f>
        <v>3470411326.9673524</v>
      </c>
      <c r="L12" s="241">
        <f>+'EF. Mensuales'!AX12</f>
        <v>3647964156.8852658</v>
      </c>
      <c r="M12" s="241">
        <f>+'EF. Mensuales'!BJ12</f>
        <v>3834600926.5560527</v>
      </c>
      <c r="N12" s="310"/>
    </row>
    <row r="13" spans="1:19" s="1" customFormat="1" x14ac:dyDescent="0.25">
      <c r="A13" s="343" t="s">
        <v>1528</v>
      </c>
      <c r="B13" s="240">
        <f>+CUC!C751</f>
        <v>271507527.38</v>
      </c>
      <c r="C13" s="240">
        <f>+CUC!D751</f>
        <v>233944684</v>
      </c>
      <c r="D13" s="240">
        <f>+CUC!E751</f>
        <v>301965223</v>
      </c>
      <c r="E13" s="240">
        <f>+CUC!F751</f>
        <v>325496000</v>
      </c>
      <c r="F13" s="240">
        <f>+CUC!G751</f>
        <v>354734101</v>
      </c>
      <c r="G13" s="240">
        <f>+CUC!H751</f>
        <v>373803463</v>
      </c>
      <c r="H13" s="240">
        <v>400000000</v>
      </c>
      <c r="I13" s="241">
        <f>+'EF. Mensuales'!N13</f>
        <v>437522759.06839323</v>
      </c>
      <c r="J13" s="241">
        <f>+'EF. Mensuales'!Z13</f>
        <v>469151314.69789064</v>
      </c>
      <c r="K13" s="241">
        <f>+'EF. Mensuales'!AL13</f>
        <v>493153986.35154492</v>
      </c>
      <c r="L13" s="241">
        <f>+'EF. Mensuales'!AX13</f>
        <v>518384680.2412324</v>
      </c>
      <c r="M13" s="241">
        <f>+'EF. Mensuales'!BJ13</f>
        <v>542199181.75523734</v>
      </c>
      <c r="N13" s="310"/>
    </row>
    <row r="14" spans="1:19" s="1" customFormat="1" x14ac:dyDescent="0.25">
      <c r="A14" s="343" t="s">
        <v>103</v>
      </c>
      <c r="B14" s="240">
        <f>+CUC!C768</f>
        <v>529506590</v>
      </c>
      <c r="C14" s="240">
        <f>+CUC!D768</f>
        <v>1033386805.27</v>
      </c>
      <c r="D14" s="240">
        <f>+CUC!E768</f>
        <v>872666664</v>
      </c>
      <c r="E14" s="240">
        <f>+CUC!F768</f>
        <v>751861673</v>
      </c>
      <c r="F14" s="240">
        <f>+CUC!G768</f>
        <v>1635300223.6900001</v>
      </c>
      <c r="G14" s="240">
        <f>+CUC!H768</f>
        <v>1143450081.3099999</v>
      </c>
      <c r="H14" s="240">
        <v>1000000000</v>
      </c>
      <c r="I14" s="241">
        <f>+'EF. Mensuales'!N14</f>
        <v>2106408624.8299909</v>
      </c>
      <c r="J14" s="241">
        <f>+'EF. Mensuales'!Z14</f>
        <v>3153922205.2131405</v>
      </c>
      <c r="K14" s="398">
        <f>+'EF. Mensuales'!AL14</f>
        <v>4164603875.1141686</v>
      </c>
      <c r="L14" s="398">
        <f>+'EF. Mensuales'!AX14</f>
        <v>5090389641.0861635</v>
      </c>
      <c r="M14" s="398">
        <f>+'EF. Mensuales'!BJ14</f>
        <v>5672882304.7964687</v>
      </c>
      <c r="N14" s="310"/>
      <c r="O14" s="308"/>
    </row>
    <row r="15" spans="1:19" s="1" customFormat="1" hidden="1" x14ac:dyDescent="0.25">
      <c r="A15" s="343" t="s">
        <v>178</v>
      </c>
      <c r="B15" s="240">
        <f>+CUC!C1021</f>
        <v>0</v>
      </c>
      <c r="C15" s="240">
        <f>+CUC!D1021</f>
        <v>0</v>
      </c>
      <c r="D15" s="240">
        <f>+CUC!E1021</f>
        <v>0</v>
      </c>
      <c r="E15" s="240">
        <f>+CUC!F1021</f>
        <v>0</v>
      </c>
      <c r="F15" s="240">
        <f>+CUC!G1021</f>
        <v>0</v>
      </c>
      <c r="G15" s="240">
        <f>+CUC!H1021</f>
        <v>0</v>
      </c>
      <c r="H15" s="240">
        <v>0</v>
      </c>
      <c r="I15" s="241">
        <f>+'EF. Mensuales'!N15</f>
        <v>0</v>
      </c>
      <c r="J15" s="241">
        <f>+'EF. Mensuales'!Z15</f>
        <v>0</v>
      </c>
      <c r="K15" s="241">
        <f>+'EF. Mensuales'!AL15</f>
        <v>0</v>
      </c>
      <c r="L15" s="241">
        <f>+'EF. Mensuales'!AX15</f>
        <v>0</v>
      </c>
      <c r="M15" s="241">
        <f>+'EF. Mensuales'!BJ15</f>
        <v>0</v>
      </c>
      <c r="O15" s="213"/>
      <c r="P15" s="213"/>
    </row>
    <row r="16" spans="1:19" s="1" customFormat="1" x14ac:dyDescent="0.25">
      <c r="A16" s="343" t="s">
        <v>1439</v>
      </c>
      <c r="B16" s="240">
        <f>+CUC!C925</f>
        <v>263281172.46000001</v>
      </c>
      <c r="C16" s="240">
        <f>+CUC!D925</f>
        <v>347075525.69</v>
      </c>
      <c r="D16" s="240">
        <f>+CUC!E925</f>
        <v>421337580</v>
      </c>
      <c r="E16" s="240">
        <f>+CUC!F925</f>
        <v>366366047.45999998</v>
      </c>
      <c r="F16" s="240">
        <f>+CUC!G925</f>
        <v>255382168.46000001</v>
      </c>
      <c r="G16" s="240">
        <f>+CUC!H925</f>
        <v>445016591.44</v>
      </c>
      <c r="H16" s="240">
        <v>300000000</v>
      </c>
      <c r="I16" s="241">
        <f>+'EF. Mensuales'!N16</f>
        <v>408901459.57792038</v>
      </c>
      <c r="J16" s="241">
        <f>+'EF. Mensuales'!Z16</f>
        <v>225853588.93576851</v>
      </c>
      <c r="K16" s="241">
        <f>+'EF. Mensuales'!AL16</f>
        <v>445143558.1026929</v>
      </c>
      <c r="L16" s="241">
        <f>+'EF. Mensuales'!AX16</f>
        <v>762383179.58543217</v>
      </c>
      <c r="M16" s="241">
        <f>+'EF. Mensuales'!BJ16</f>
        <v>1377135857.70381</v>
      </c>
      <c r="O16" s="213"/>
      <c r="P16" s="213"/>
    </row>
    <row r="17" spans="1:20" s="1" customFormat="1" hidden="1" x14ac:dyDescent="0.25">
      <c r="A17" s="343" t="s">
        <v>1440</v>
      </c>
      <c r="B17" s="240">
        <v>0</v>
      </c>
      <c r="C17" s="240">
        <v>0</v>
      </c>
      <c r="D17" s="240">
        <v>0</v>
      </c>
      <c r="E17" s="240">
        <v>0</v>
      </c>
      <c r="F17" s="240">
        <v>0</v>
      </c>
      <c r="G17" s="240">
        <v>0</v>
      </c>
      <c r="H17" s="240">
        <v>0</v>
      </c>
      <c r="I17" s="241">
        <f>+'EF. Mensuales'!N17</f>
        <v>0</v>
      </c>
      <c r="J17" s="241">
        <f>+'EF. Mensuales'!Z17</f>
        <v>0</v>
      </c>
      <c r="K17" s="241">
        <f>+'EF. Mensuales'!AL17</f>
        <v>0</v>
      </c>
      <c r="L17" s="241">
        <f>+'EF. Mensuales'!AX17</f>
        <v>0</v>
      </c>
      <c r="M17" s="241">
        <f>+'EF. Mensuales'!BJ17</f>
        <v>0</v>
      </c>
      <c r="O17" s="213"/>
      <c r="P17" s="213"/>
      <c r="S17" s="298"/>
      <c r="T17" s="298"/>
    </row>
    <row r="18" spans="1:20" s="3" customFormat="1" x14ac:dyDescent="0.25">
      <c r="A18" s="342" t="s">
        <v>17</v>
      </c>
      <c r="B18" s="243">
        <f t="shared" ref="B18" si="4">SUM(B11:B17)</f>
        <v>3598876352.27</v>
      </c>
      <c r="C18" s="243">
        <f t="shared" ref="C18:D18" si="5">SUM(C11:C17)</f>
        <v>4347678306.4099998</v>
      </c>
      <c r="D18" s="243">
        <f t="shared" si="5"/>
        <v>4290220073</v>
      </c>
      <c r="E18" s="243">
        <f t="shared" ref="E18:M18" si="6">SUM(E11:E17)</f>
        <v>4786776927.46</v>
      </c>
      <c r="F18" s="243">
        <f t="shared" si="6"/>
        <v>6363607140.1500006</v>
      </c>
      <c r="G18" s="243">
        <f t="shared" ref="G18" si="7">SUM(G11:G17)</f>
        <v>5903533840.1899996</v>
      </c>
      <c r="H18" s="243">
        <f t="shared" si="6"/>
        <v>5500000000</v>
      </c>
      <c r="I18" s="243">
        <f t="shared" si="6"/>
        <v>7230248558.3521414</v>
      </c>
      <c r="J18" s="243">
        <f t="shared" si="6"/>
        <v>8538098134.2860994</v>
      </c>
      <c r="K18" s="243">
        <f t="shared" si="6"/>
        <v>10179167123.291824</v>
      </c>
      <c r="L18" s="243">
        <f t="shared" si="6"/>
        <v>11799935020.810087</v>
      </c>
      <c r="M18" s="243">
        <f t="shared" si="6"/>
        <v>13414254726.712931</v>
      </c>
      <c r="O18" s="400"/>
      <c r="S18" s="307"/>
      <c r="T18" s="307"/>
    </row>
    <row r="19" spans="1:20" s="1" customFormat="1" x14ac:dyDescent="0.25">
      <c r="A19" s="344" t="s">
        <v>27</v>
      </c>
      <c r="B19" s="240">
        <f>+CUC!C1034+CUC!C970</f>
        <v>3261173334.1999998</v>
      </c>
      <c r="C19" s="240">
        <f>+CUC!D1034+CUC!D970</f>
        <v>3647009662.4699998</v>
      </c>
      <c r="D19" s="240">
        <f>+CUC!E1034+CUC!E970</f>
        <v>4071345736</v>
      </c>
      <c r="E19" s="240">
        <f>+CUC!F1034+CUC!F970</f>
        <v>4769148425</v>
      </c>
      <c r="F19" s="240">
        <f>+CUC!G1034+CUC!G970</f>
        <v>5459221807</v>
      </c>
      <c r="G19" s="240">
        <f>+CUC!H1034+CUC!H970</f>
        <v>5821799570</v>
      </c>
      <c r="H19" s="240">
        <v>5950000000</v>
      </c>
      <c r="I19" s="241">
        <f>+'EF. Mensuales'!N19</f>
        <v>6254978663.8485088</v>
      </c>
      <c r="J19" s="241">
        <f>+'EF. Mensuales'!Z19</f>
        <v>6653798938.9161263</v>
      </c>
      <c r="K19" s="241">
        <f>+'EF. Mensuales'!AL19</f>
        <v>7154824943.8784943</v>
      </c>
      <c r="L19" s="241">
        <f>+'EF. Mensuales'!AX19</f>
        <v>7765133943.9224243</v>
      </c>
      <c r="M19" s="241">
        <f>+'EF. Mensuales'!BJ19</f>
        <v>8520059006.288106</v>
      </c>
      <c r="O19" s="255"/>
      <c r="S19" s="308"/>
      <c r="T19" s="213"/>
    </row>
    <row r="20" spans="1:20" s="1" customFormat="1" x14ac:dyDescent="0.25">
      <c r="A20" s="341" t="s">
        <v>70</v>
      </c>
      <c r="B20" s="240">
        <f>+CUC!C1044+CUC!C1053+CUC!C1067+CUC!C1062+CUC!C1070</f>
        <v>1037977201.03</v>
      </c>
      <c r="C20" s="240">
        <f>+CUC!D1044+CUC!D1053+CUC!D1067+CUC!D1062+CUC!D1070</f>
        <v>1102197721.74</v>
      </c>
      <c r="D20" s="240">
        <f>+CUC!E1044+CUC!E1053+CUC!E1067+CUC!E1062+CUC!E1070</f>
        <v>1175711999</v>
      </c>
      <c r="E20" s="240">
        <f>+CUC!F1044+CUC!F1053+CUC!F1067+CUC!F1062+CUC!F1070</f>
        <v>1269393423.6300001</v>
      </c>
      <c r="F20" s="240">
        <f>+CUC!G1044+CUC!G1053+CUC!G1067+CUC!G1062+CUC!G1070</f>
        <v>1574147623.6300001</v>
      </c>
      <c r="G20" s="240">
        <f>+CUC!H1044+CUC!H1053+CUC!H1067+CUC!H1062+CUC!H1070</f>
        <v>1707249251.3699999</v>
      </c>
      <c r="H20" s="240">
        <f>+G20</f>
        <v>1707249251.3699999</v>
      </c>
      <c r="I20" s="241">
        <f>+'EF. Mensuales'!N20</f>
        <v>1837262347.5886664</v>
      </c>
      <c r="J20" s="241">
        <f>+'EF. Mensuales'!Z20</f>
        <v>1852454251.3086097</v>
      </c>
      <c r="K20" s="241">
        <f>+'EF. Mensuales'!AL20</f>
        <v>2030695026.7088394</v>
      </c>
      <c r="L20" s="241">
        <f>+'EF. Mensuales'!AX20</f>
        <v>2337928608.1107244</v>
      </c>
      <c r="M20" s="241">
        <f>+'EF. Mensuales'!BJ20</f>
        <v>2737407201.5684972</v>
      </c>
      <c r="O20" s="221"/>
    </row>
    <row r="21" spans="1:20" s="1" customFormat="1" hidden="1" x14ac:dyDescent="0.25">
      <c r="A21" s="341" t="s">
        <v>29</v>
      </c>
      <c r="B21" s="240"/>
      <c r="C21" s="240"/>
      <c r="D21" s="240"/>
      <c r="E21" s="240"/>
      <c r="F21" s="240"/>
      <c r="G21" s="240"/>
      <c r="H21" s="240"/>
      <c r="I21" s="241">
        <f>+'EF. Mensuales'!N21</f>
        <v>0</v>
      </c>
      <c r="J21" s="241">
        <f>+'EF. Mensuales'!Z21</f>
        <v>0</v>
      </c>
      <c r="K21" s="241">
        <f>+'EF. Mensuales'!AL21</f>
        <v>0</v>
      </c>
      <c r="L21" s="241">
        <f>+'EF. Mensuales'!AX21</f>
        <v>0</v>
      </c>
      <c r="M21" s="241">
        <f>+'EF. Mensuales'!BJ21</f>
        <v>0</v>
      </c>
      <c r="N21" s="239"/>
      <c r="S21" s="309"/>
      <c r="T21" s="309"/>
    </row>
    <row r="22" spans="1:20" s="1" customFormat="1" x14ac:dyDescent="0.25">
      <c r="A22" s="344" t="s">
        <v>28</v>
      </c>
      <c r="B22" s="240">
        <f>+CUC!C1064</f>
        <v>321102603.55000001</v>
      </c>
      <c r="C22" s="240">
        <f>+CUC!D1064</f>
        <v>367571356.44999999</v>
      </c>
      <c r="D22" s="240">
        <f>+CUC!E1064</f>
        <v>478097873</v>
      </c>
      <c r="E22" s="240">
        <f>+CUC!F1064</f>
        <v>523771002.22000003</v>
      </c>
      <c r="F22" s="240">
        <f>+CUC!G1064</f>
        <v>655817388.72000003</v>
      </c>
      <c r="G22" s="240">
        <f>+CUC!H1064</f>
        <v>575937735.82000005</v>
      </c>
      <c r="H22" s="240">
        <f>+H74</f>
        <v>650065481.09333324</v>
      </c>
      <c r="I22" s="241">
        <f>+'EF. Mensuales'!N22</f>
        <v>75959518.599716306</v>
      </c>
      <c r="J22" s="241">
        <f>+'EF. Mensuales'!Z22</f>
        <v>891203877.00114906</v>
      </c>
      <c r="K22" s="241">
        <f>+'EF. Mensuales'!AL22</f>
        <v>1536167907.0094252</v>
      </c>
      <c r="L22" s="241">
        <f>+'EF. Mensuales'!AX22</f>
        <v>1997392967.2888641</v>
      </c>
      <c r="M22" s="398">
        <f>+'EF. Mensuales'!BJ22</f>
        <v>2461867522.6210155</v>
      </c>
      <c r="N22" s="239"/>
      <c r="T22" s="221"/>
    </row>
    <row r="23" spans="1:20" s="3" customFormat="1" x14ac:dyDescent="0.25">
      <c r="A23" s="342" t="s">
        <v>18</v>
      </c>
      <c r="B23" s="243">
        <f t="shared" ref="B23:I23" si="8">+SUM(B19:B22)</f>
        <v>4620253138.7799997</v>
      </c>
      <c r="C23" s="243">
        <f t="shared" si="8"/>
        <v>5116778740.6599998</v>
      </c>
      <c r="D23" s="243">
        <f t="shared" si="8"/>
        <v>5725155608</v>
      </c>
      <c r="E23" s="243">
        <f t="shared" si="8"/>
        <v>6562312850.8500004</v>
      </c>
      <c r="F23" s="243">
        <f t="shared" si="8"/>
        <v>7689186819.3500004</v>
      </c>
      <c r="G23" s="243">
        <f t="shared" ref="G23" si="9">+SUM(G19:G22)</f>
        <v>8104986557.1899996</v>
      </c>
      <c r="H23" s="243">
        <f t="shared" si="8"/>
        <v>8307314732.4633331</v>
      </c>
      <c r="I23" s="243">
        <f t="shared" si="8"/>
        <v>8168200530.0368919</v>
      </c>
      <c r="J23" s="243">
        <f t="shared" ref="J23:M23" si="10">+SUM(J19:J22)</f>
        <v>9397457067.2258854</v>
      </c>
      <c r="K23" s="243">
        <f t="shared" si="10"/>
        <v>10721687877.59676</v>
      </c>
      <c r="L23" s="243">
        <f t="shared" si="10"/>
        <v>12100455519.322014</v>
      </c>
      <c r="M23" s="243">
        <f t="shared" si="10"/>
        <v>13719333730.477619</v>
      </c>
      <c r="N23" s="299"/>
    </row>
    <row r="24" spans="1:20" s="392" customFormat="1" x14ac:dyDescent="0.25">
      <c r="A24" s="389"/>
      <c r="B24" s="390">
        <f t="shared" ref="B24:C24" si="11">+B10-B18-B23</f>
        <v>-195962.35999965668</v>
      </c>
      <c r="C24" s="390">
        <f t="shared" si="11"/>
        <v>-332275</v>
      </c>
      <c r="D24" s="390">
        <f t="shared" ref="D24:M24" si="12">+D10-D18-D23</f>
        <v>-491854</v>
      </c>
      <c r="E24" s="390">
        <f t="shared" si="12"/>
        <v>-303320.8200006485</v>
      </c>
      <c r="F24" s="390">
        <f t="shared" si="12"/>
        <v>0</v>
      </c>
      <c r="G24" s="390">
        <f t="shared" ref="G24" si="13">+G10-G18-G23</f>
        <v>0</v>
      </c>
      <c r="H24" s="390">
        <f t="shared" si="12"/>
        <v>0</v>
      </c>
      <c r="I24" s="391">
        <f t="shared" si="12"/>
        <v>0</v>
      </c>
      <c r="J24" s="391">
        <f t="shared" si="12"/>
        <v>0</v>
      </c>
      <c r="K24" s="391">
        <f t="shared" si="12"/>
        <v>0</v>
      </c>
      <c r="L24" s="391">
        <f t="shared" si="12"/>
        <v>0</v>
      </c>
      <c r="M24" s="391">
        <f t="shared" si="12"/>
        <v>0</v>
      </c>
      <c r="R24" s="393"/>
      <c r="S24" s="394"/>
      <c r="T24" s="394"/>
    </row>
    <row r="25" spans="1:20" s="136" customFormat="1" x14ac:dyDescent="0.25">
      <c r="A25" s="345"/>
      <c r="B25" s="326"/>
      <c r="C25" s="326"/>
      <c r="D25" s="326"/>
      <c r="E25" s="326"/>
      <c r="F25" s="326"/>
      <c r="G25" s="326"/>
      <c r="H25" s="326"/>
      <c r="I25" s="169"/>
      <c r="J25" s="169"/>
      <c r="K25" s="169"/>
      <c r="L25" s="169"/>
      <c r="M25" s="169"/>
      <c r="R25" s="3"/>
      <c r="S25" s="307"/>
      <c r="T25" s="307"/>
    </row>
    <row r="26" spans="1:20" s="224" customFormat="1" ht="14.25" thickBot="1" x14ac:dyDescent="0.3">
      <c r="A26" s="346" t="s">
        <v>1509</v>
      </c>
      <c r="B26" s="223"/>
      <c r="C26" s="223">
        <f>+C57/AVERAGE(B5:C5)</f>
        <v>0.12570533826667915</v>
      </c>
      <c r="D26" s="223">
        <f>+D57/AVERAGE(C5:D5)</f>
        <v>0.12849150168269272</v>
      </c>
      <c r="E26" s="223">
        <f>+E57/AVERAGE(D5:E5)</f>
        <v>0.1313710709032751</v>
      </c>
      <c r="F26" s="223">
        <f>+F57/AVERAGE(E5:F5)</f>
        <v>0.13938773956453973</v>
      </c>
      <c r="G26" s="223"/>
      <c r="H26" s="223">
        <f>+H57/AVERAGE(F5:H5)</f>
        <v>0.12746241816626935</v>
      </c>
      <c r="I26" s="223">
        <f>+I57/AVERAGE(H5:I5)</f>
        <v>0.1426502931361493</v>
      </c>
      <c r="J26" s="223">
        <f>+J57/AVERAGE(I5:J5)</f>
        <v>0.15369973925348968</v>
      </c>
      <c r="K26" s="223">
        <f>+K57/AVERAGE(J5:K5)</f>
        <v>0.16707259431297619</v>
      </c>
      <c r="L26" s="223">
        <f>+L57/AVERAGE(K5:L5)</f>
        <v>0.16712785656772713</v>
      </c>
      <c r="M26" s="223">
        <f>+M57/AVERAGE(L5:M5)</f>
        <v>0.16690982592656436</v>
      </c>
      <c r="R26" s="1"/>
      <c r="S26" s="176"/>
      <c r="T26" s="176"/>
    </row>
    <row r="27" spans="1:20" s="41" customFormat="1" x14ac:dyDescent="0.25">
      <c r="A27" s="347" t="s">
        <v>22</v>
      </c>
      <c r="B27" s="42"/>
      <c r="C27" s="42"/>
      <c r="D27" s="42"/>
      <c r="E27" s="42"/>
      <c r="F27" s="42"/>
      <c r="G27" s="42"/>
      <c r="H27" s="42"/>
      <c r="I27" s="42">
        <f>+I1</f>
        <v>45291</v>
      </c>
      <c r="J27" s="42">
        <f>+J1</f>
        <v>45657</v>
      </c>
      <c r="K27" s="42">
        <f>+K1</f>
        <v>46022</v>
      </c>
      <c r="L27" s="42">
        <f>+L1</f>
        <v>46387</v>
      </c>
      <c r="M27" s="42">
        <f>+M1</f>
        <v>46752</v>
      </c>
      <c r="R27" s="1"/>
      <c r="S27" s="1"/>
      <c r="T27" s="1"/>
    </row>
    <row r="28" spans="1:20" s="1" customFormat="1" x14ac:dyDescent="0.25">
      <c r="A28" s="348" t="s">
        <v>33</v>
      </c>
      <c r="B28" s="244"/>
      <c r="C28" s="244"/>
      <c r="D28" s="244"/>
      <c r="E28" s="244"/>
      <c r="F28" s="244"/>
      <c r="G28" s="244"/>
      <c r="H28" s="244"/>
      <c r="I28" s="244">
        <f>+'EF. Mensuales'!C28</f>
        <v>276833801.19666702</v>
      </c>
      <c r="J28" s="244">
        <f>+I54</f>
        <v>460246937.30655861</v>
      </c>
      <c r="K28" s="244">
        <f>+J54</f>
        <v>311041760.14299965</v>
      </c>
      <c r="L28" s="244">
        <f>+K54</f>
        <v>353345858.14452934</v>
      </c>
      <c r="M28" s="244">
        <f>+L54</f>
        <v>379423987.00977325</v>
      </c>
      <c r="S28" s="309"/>
      <c r="T28" s="309"/>
    </row>
    <row r="29" spans="1:20" s="1" customFormat="1" x14ac:dyDescent="0.25">
      <c r="A29" s="341" t="s">
        <v>53</v>
      </c>
      <c r="B29" s="244"/>
      <c r="C29" s="244"/>
      <c r="D29" s="244"/>
      <c r="E29" s="244"/>
      <c r="F29" s="244"/>
      <c r="G29" s="244"/>
      <c r="H29" s="244"/>
      <c r="I29" s="241">
        <f>+SUM('EF. Mensuales'!C29:N29)</f>
        <v>4030575060.6573668</v>
      </c>
      <c r="J29" s="241">
        <f>+SUM('EF. Mensuales'!O29:Z29)</f>
        <v>4340914566.8566694</v>
      </c>
      <c r="K29" s="241">
        <f>+SUM('EF. Mensuales'!AA29:AL29)</f>
        <v>5312864052.0829668</v>
      </c>
      <c r="L29" s="241">
        <f>+SUM('EF. Mensuales'!AM29:AX29)</f>
        <v>6154126097.7071495</v>
      </c>
      <c r="M29" s="241">
        <f>+SUM('EF. Mensuales'!AY29:BJ29)</f>
        <v>6856104191.7539053</v>
      </c>
      <c r="T29" s="221"/>
    </row>
    <row r="30" spans="1:20" s="1" customFormat="1" x14ac:dyDescent="0.25">
      <c r="A30" s="341" t="s">
        <v>40</v>
      </c>
      <c r="B30" s="244"/>
      <c r="C30" s="244"/>
      <c r="D30" s="244"/>
      <c r="E30" s="244"/>
      <c r="F30" s="244"/>
      <c r="G30" s="244"/>
      <c r="H30" s="244"/>
      <c r="I30" s="241">
        <f>+SUM('EF. Mensuales'!C30:N30)</f>
        <v>1268317854.7199998</v>
      </c>
      <c r="J30" s="241">
        <f>+SUM('EF. Mensuales'!O30:Z30)</f>
        <v>1368924215.5008001</v>
      </c>
      <c r="K30" s="241">
        <f>+SUM('EF. Mensuales'!AA30:AL30)</f>
        <v>1472003736.4408321</v>
      </c>
      <c r="L30" s="241">
        <f>+SUM('EF. Mensuales'!AM30:AX30)</f>
        <v>1575394583.4779444</v>
      </c>
      <c r="M30" s="241">
        <f>+SUM('EF. Mensuales'!AY30:BJ30)</f>
        <v>1708339513.8227799</v>
      </c>
    </row>
    <row r="31" spans="1:20" s="1" customFormat="1" x14ac:dyDescent="0.25">
      <c r="A31" s="341" t="s">
        <v>111</v>
      </c>
      <c r="B31" s="244"/>
      <c r="C31" s="244"/>
      <c r="D31" s="244"/>
      <c r="E31" s="244"/>
      <c r="F31" s="244"/>
      <c r="G31" s="244"/>
      <c r="H31" s="244"/>
      <c r="I31" s="241">
        <f>+SUM('EF. Mensuales'!C31:N31)</f>
        <v>1515242371.242101</v>
      </c>
      <c r="J31" s="241">
        <f>+SUM('EF. Mensuales'!O31:Z31)</f>
        <v>1671469359.9719722</v>
      </c>
      <c r="K31" s="241">
        <f>+SUM('EF. Mensuales'!AA31:AL31)</f>
        <v>1802146573.9867775</v>
      </c>
      <c r="L31" s="241">
        <f>+SUM('EF. Mensuales'!AM31:AX31)</f>
        <v>1913943430.5180767</v>
      </c>
      <c r="M31" s="241">
        <f>+SUM('EF. Mensuales'!AY31:BJ31)</f>
        <v>2024137439.4313807</v>
      </c>
    </row>
    <row r="32" spans="1:20" s="1" customFormat="1" x14ac:dyDescent="0.25">
      <c r="A32" s="341" t="s">
        <v>119</v>
      </c>
      <c r="B32" s="244"/>
      <c r="C32" s="244"/>
      <c r="D32" s="244"/>
      <c r="E32" s="244"/>
      <c r="F32" s="244"/>
      <c r="G32" s="244"/>
      <c r="H32" s="244"/>
      <c r="I32" s="241">
        <f>+SUM('EF. Mensuales'!C32:N32)</f>
        <v>6550768.1269968236</v>
      </c>
      <c r="J32" s="241">
        <f>+SUM('EF. Mensuales'!O32:Z32)</f>
        <v>6537483.8879359541</v>
      </c>
      <c r="K32" s="241">
        <f>+SUM('EF. Mensuales'!AA32:AL32)</f>
        <v>3509481.0941213425</v>
      </c>
      <c r="L32" s="241">
        <f>+SUM('EF. Mensuales'!AM32:AX32)</f>
        <v>3960285.4192326888</v>
      </c>
      <c r="M32" s="241">
        <f>+SUM('EF. Mensuales'!AY32:BJ32)</f>
        <v>3998295.609762406</v>
      </c>
    </row>
    <row r="33" spans="1:13" s="1" customFormat="1" hidden="1" x14ac:dyDescent="0.25">
      <c r="A33" s="341" t="s">
        <v>1452</v>
      </c>
      <c r="B33" s="244"/>
      <c r="C33" s="244"/>
      <c r="D33" s="244"/>
      <c r="E33" s="244"/>
      <c r="F33" s="244"/>
      <c r="G33" s="244"/>
      <c r="H33" s="244"/>
      <c r="I33" s="241">
        <f>+SUM('EF. Mensuales'!C33:N33)</f>
        <v>0</v>
      </c>
      <c r="J33" s="241">
        <f>+SUM('EF. Mensuales'!O33:Z33)</f>
        <v>0</v>
      </c>
      <c r="K33" s="241">
        <f>+SUM('EF. Mensuales'!AA33:AL33)</f>
        <v>0</v>
      </c>
      <c r="L33" s="241">
        <f>+SUM('EF. Mensuales'!AM33:AX33)</f>
        <v>0</v>
      </c>
      <c r="M33" s="241">
        <f>+SUM('EF. Mensuales'!AY33:BJ33)</f>
        <v>0</v>
      </c>
    </row>
    <row r="34" spans="1:13" s="1" customFormat="1" x14ac:dyDescent="0.25">
      <c r="A34" s="341" t="s">
        <v>64</v>
      </c>
      <c r="B34" s="244"/>
      <c r="C34" s="244"/>
      <c r="D34" s="244"/>
      <c r="E34" s="244"/>
      <c r="F34" s="244"/>
      <c r="G34" s="244"/>
      <c r="H34" s="244"/>
      <c r="I34" s="241">
        <f>+SUM('EF. Mensuales'!C34:N34)</f>
        <v>432290542.84182531</v>
      </c>
      <c r="J34" s="241">
        <f>+SUM('EF. Mensuales'!O34:Z34)</f>
        <v>458575093.64793807</v>
      </c>
      <c r="K34" s="241">
        <f>+SUM('EF. Mensuales'!AA34:AL34)</f>
        <v>471973339.45808315</v>
      </c>
      <c r="L34" s="241">
        <f>+SUM('EF. Mensuales'!AM34:AX34)</f>
        <v>473838767.88381803</v>
      </c>
      <c r="M34" s="241">
        <f>+SUM('EF. Mensuales'!AY34:BJ34)</f>
        <v>473362913.55701315</v>
      </c>
    </row>
    <row r="35" spans="1:13" s="1" customFormat="1" x14ac:dyDescent="0.25">
      <c r="A35" s="341" t="s">
        <v>79</v>
      </c>
      <c r="B35" s="244"/>
      <c r="C35" s="244"/>
      <c r="D35" s="244"/>
      <c r="E35" s="244"/>
      <c r="F35" s="244"/>
      <c r="G35" s="244"/>
      <c r="H35" s="244"/>
      <c r="I35" s="241">
        <f>+SUM('EF. Mensuales'!C35:N35)</f>
        <v>276000000</v>
      </c>
      <c r="J35" s="241">
        <f>+SUM('EF. Mensuales'!O35:Z35)</f>
        <v>302220000</v>
      </c>
      <c r="K35" s="241">
        <f>+SUM('EF. Mensuales'!AA35:AL35)</f>
        <v>324886500</v>
      </c>
      <c r="L35" s="241">
        <f>+SUM('EF. Mensuales'!AM35:AX35)</f>
        <v>342755257.5</v>
      </c>
      <c r="M35" s="241">
        <f>+SUM('EF. Mensuales'!AY35:BJ35)</f>
        <v>361606796.66250002</v>
      </c>
    </row>
    <row r="36" spans="1:13" s="1" customFormat="1" hidden="1" x14ac:dyDescent="0.25">
      <c r="A36" s="341" t="s">
        <v>57</v>
      </c>
      <c r="B36" s="244"/>
      <c r="C36" s="244"/>
      <c r="D36" s="244"/>
      <c r="E36" s="244"/>
      <c r="F36" s="244"/>
      <c r="G36" s="244"/>
      <c r="H36" s="244"/>
      <c r="I36" s="241">
        <f>+SUM('EF. Mensuales'!C36:N36)</f>
        <v>0</v>
      </c>
      <c r="J36" s="241">
        <f>+SUM('EF. Mensuales'!O36:Z36)</f>
        <v>0</v>
      </c>
      <c r="K36" s="241">
        <f>+SUM('EF. Mensuales'!AA36:AL36)</f>
        <v>0</v>
      </c>
      <c r="L36" s="241">
        <f>+SUM('EF. Mensuales'!AM36:AX36)</f>
        <v>0</v>
      </c>
      <c r="M36" s="241">
        <f>+SUM('EF. Mensuales'!AY36:BJ36)</f>
        <v>0</v>
      </c>
    </row>
    <row r="37" spans="1:13" s="1" customFormat="1" x14ac:dyDescent="0.25">
      <c r="A37" s="341" t="str">
        <f>+A60</f>
        <v>Admtivos, Sociales, comisiones</v>
      </c>
      <c r="B37" s="244"/>
      <c r="C37" s="244"/>
      <c r="D37" s="244"/>
      <c r="E37" s="244"/>
      <c r="F37" s="244"/>
      <c r="G37" s="244"/>
      <c r="H37" s="244"/>
      <c r="I37" s="241">
        <f>+SUM('EF. Mensuales'!C37:N37)</f>
        <v>8818307.1466667671</v>
      </c>
      <c r="J37" s="241">
        <f>+SUM('EF. Mensuales'!O37:Z37)</f>
        <v>9523771.7184001077</v>
      </c>
      <c r="K37" s="241">
        <f>+SUM('EF. Mensuales'!AA37:AL37)</f>
        <v>10095198.021504117</v>
      </c>
      <c r="L37" s="241">
        <f>+SUM('EF. Mensuales'!AM37:AX37)</f>
        <v>10499005.942364281</v>
      </c>
      <c r="M37" s="241">
        <f>+SUM('EF. Mensuales'!AY37:BJ37)</f>
        <v>10918966.180058846</v>
      </c>
    </row>
    <row r="38" spans="1:13" s="1" customFormat="1" hidden="1" x14ac:dyDescent="0.25">
      <c r="A38" s="341" t="s">
        <v>1476</v>
      </c>
      <c r="B38" s="244"/>
      <c r="C38" s="244"/>
      <c r="D38" s="244"/>
      <c r="E38" s="244"/>
      <c r="F38" s="244"/>
      <c r="G38" s="244"/>
      <c r="H38" s="244"/>
      <c r="I38" s="241">
        <f>+SUM('EF. Mensuales'!C38:N38)</f>
        <v>0</v>
      </c>
      <c r="J38" s="241">
        <f>+SUM('EF. Mensuales'!O38:Z38)</f>
        <v>0</v>
      </c>
      <c r="K38" s="241">
        <f>+SUM('EF. Mensuales'!AA38:AL38)</f>
        <v>0</v>
      </c>
      <c r="L38" s="241">
        <f>+SUM('EF. Mensuales'!AM38:AX38)</f>
        <v>0</v>
      </c>
      <c r="M38" s="241">
        <f>+SUM('EF. Mensuales'!AY38:BJ38)</f>
        <v>0</v>
      </c>
    </row>
    <row r="39" spans="1:13" s="1" customFormat="1" x14ac:dyDescent="0.25">
      <c r="A39" s="341" t="s">
        <v>134</v>
      </c>
      <c r="B39" s="244"/>
      <c r="C39" s="244"/>
      <c r="D39" s="244"/>
      <c r="E39" s="244"/>
      <c r="F39" s="244"/>
      <c r="G39" s="244"/>
      <c r="H39" s="244"/>
      <c r="I39" s="241">
        <f>+SUM('EF. Mensuales'!C39:N39)</f>
        <v>1484638192.5118868</v>
      </c>
      <c r="J39" s="241">
        <f>+SUM('EF. Mensuales'!O39:Z39)</f>
        <v>1768742154.696537</v>
      </c>
      <c r="K39" s="241">
        <f>+SUM('EF. Mensuales'!AA39:AL39)</f>
        <v>2066679183.2999384</v>
      </c>
      <c r="L39" s="241">
        <f>+SUM('EF. Mensuales'!AM39:AX39)</f>
        <v>2294236097.8724723</v>
      </c>
      <c r="M39" s="241">
        <f>+SUM('EF. Mensuales'!AY39:BJ39)</f>
        <v>2191899734.7856317</v>
      </c>
    </row>
    <row r="40" spans="1:13" s="1" customFormat="1" x14ac:dyDescent="0.25">
      <c r="A40" s="348" t="s">
        <v>23</v>
      </c>
      <c r="B40" s="244"/>
      <c r="C40" s="244"/>
      <c r="D40" s="244"/>
      <c r="E40" s="244"/>
      <c r="F40" s="244"/>
      <c r="G40" s="244"/>
      <c r="H40" s="244"/>
      <c r="I40" s="244">
        <f>SUM(I29:I39)</f>
        <v>9022433097.2468433</v>
      </c>
      <c r="J40" s="244">
        <f>SUM(J29:J39)</f>
        <v>9926906646.2802525</v>
      </c>
      <c r="K40" s="244">
        <f>SUM(K29:K39)</f>
        <v>11464158064.384224</v>
      </c>
      <c r="L40" s="244">
        <f>SUM(L29:L39)</f>
        <v>12768753526.321058</v>
      </c>
      <c r="M40" s="244">
        <f>SUM(M29:M39)</f>
        <v>13630367851.803032</v>
      </c>
    </row>
    <row r="41" spans="1:13" s="1" customFormat="1" x14ac:dyDescent="0.25">
      <c r="A41" s="341" t="s">
        <v>138</v>
      </c>
      <c r="B41" s="244"/>
      <c r="C41" s="244"/>
      <c r="D41" s="244"/>
      <c r="E41" s="244"/>
      <c r="F41" s="244"/>
      <c r="G41" s="244"/>
      <c r="H41" s="244"/>
      <c r="I41" s="241">
        <f>+SUM('EF. Mensuales'!C41:N41)</f>
        <v>5755750000</v>
      </c>
      <c r="J41" s="241">
        <f>+SUM('EF. Mensuales'!O41:Z41)</f>
        <v>6446440000</v>
      </c>
      <c r="K41" s="241">
        <f>+SUM('EF. Mensuales'!AA41:AL41)</f>
        <v>7026619600.000001</v>
      </c>
      <c r="L41" s="241">
        <f>+SUM('EF. Mensuales'!AM41:AX41)</f>
        <v>7448216776.000001</v>
      </c>
      <c r="M41" s="241">
        <f>+SUM('EF. Mensuales'!AY41:BJ41)</f>
        <v>7895109782.5600023</v>
      </c>
    </row>
    <row r="42" spans="1:13" s="1" customFormat="1" x14ac:dyDescent="0.25">
      <c r="A42" s="341" t="s">
        <v>110</v>
      </c>
      <c r="B42" s="244"/>
      <c r="C42" s="244"/>
      <c r="D42" s="244"/>
      <c r="E42" s="244"/>
      <c r="F42" s="244"/>
      <c r="G42" s="244"/>
      <c r="H42" s="244"/>
      <c r="I42" s="241">
        <f>+SUM('EF. Mensuales'!C42:N42)</f>
        <v>98399758.041900426</v>
      </c>
      <c r="J42" s="241">
        <f>+SUM('EF. Mensuales'!O42:Z42)</f>
        <v>99664094.985652477</v>
      </c>
      <c r="K42" s="241">
        <f>+SUM('EF. Mensuales'!AA42:AL42)</f>
        <v>100189390.66309437</v>
      </c>
      <c r="L42" s="241">
        <f>+SUM('EF. Mensuales'!AM42:AX42)</f>
        <v>99895253.310918838</v>
      </c>
      <c r="M42" s="241">
        <f>+SUM('EF. Mensuales'!AY42:BJ42)</f>
        <v>98990010.878694326</v>
      </c>
    </row>
    <row r="43" spans="1:13" s="1" customFormat="1" x14ac:dyDescent="0.25">
      <c r="A43" s="341" t="s">
        <v>66</v>
      </c>
      <c r="B43" s="244"/>
      <c r="C43" s="244"/>
      <c r="D43" s="244"/>
      <c r="E43" s="244"/>
      <c r="F43" s="244"/>
      <c r="G43" s="244"/>
      <c r="H43" s="244"/>
      <c r="I43" s="241">
        <f>+SUM('EF. Mensuales'!C43:N43)</f>
        <v>1198162907.5621006</v>
      </c>
      <c r="J43" s="241">
        <f>+SUM('EF. Mensuales'!O43:Z43)</f>
        <v>1329238306.0967722</v>
      </c>
      <c r="K43" s="241">
        <f>+SUM('EF. Mensuales'!AA43:AL43)</f>
        <v>1434145639.8765693</v>
      </c>
      <c r="L43" s="241">
        <f>+SUM('EF. Mensuales'!AM43:AX43)</f>
        <v>1520094784.6485908</v>
      </c>
      <c r="M43" s="241">
        <f>+SUM('EF. Mensuales'!AY43:BJ43)</f>
        <v>1597052560.9756856</v>
      </c>
    </row>
    <row r="44" spans="1:13" s="1" customFormat="1" x14ac:dyDescent="0.25">
      <c r="A44" s="341" t="s">
        <v>80</v>
      </c>
      <c r="B44" s="244"/>
      <c r="C44" s="244"/>
      <c r="D44" s="244"/>
      <c r="E44" s="244"/>
      <c r="F44" s="244"/>
      <c r="G44" s="244"/>
      <c r="H44" s="244"/>
      <c r="I44" s="241">
        <f>+SUM('EF. Mensuales'!C44:N44)</f>
        <v>33758731.318328798</v>
      </c>
      <c r="J44" s="241">
        <f>+SUM('EF. Mensuales'!O44:Z44)</f>
        <v>24669380.056046508</v>
      </c>
      <c r="K44" s="241">
        <f>+SUM('EF. Mensuales'!AA44:AL44)</f>
        <v>19725700.137966108</v>
      </c>
      <c r="L44" s="241">
        <f>+SUM('EF. Mensuales'!AM44:AX44)</f>
        <v>14807188.370958261</v>
      </c>
      <c r="M44" s="241">
        <f>+SUM('EF. Mensuales'!AY44:BJ44)</f>
        <v>17159935.823374018</v>
      </c>
    </row>
    <row r="45" spans="1:13" s="1" customFormat="1" hidden="1" x14ac:dyDescent="0.25">
      <c r="A45" s="341" t="s">
        <v>120</v>
      </c>
      <c r="B45" s="244"/>
      <c r="C45" s="244"/>
      <c r="D45" s="244"/>
      <c r="E45" s="244"/>
      <c r="F45" s="244"/>
      <c r="G45" s="244"/>
      <c r="H45" s="244"/>
      <c r="I45" s="241">
        <f>+SUM('EF. Mensuales'!C45:N45)</f>
        <v>0</v>
      </c>
      <c r="J45" s="241">
        <f>+SUM('EF. Mensuales'!O45:Z45)</f>
        <v>0</v>
      </c>
      <c r="K45" s="241">
        <f>+SUM('EF. Mensuales'!AA45:AL45)</f>
        <v>0</v>
      </c>
      <c r="L45" s="241">
        <f>+SUM('EF. Mensuales'!AM45:AX45)</f>
        <v>0</v>
      </c>
      <c r="M45" s="241">
        <f>+SUM('EF. Mensuales'!AY45:BJ45)</f>
        <v>0</v>
      </c>
    </row>
    <row r="46" spans="1:13" s="1" customFormat="1" x14ac:dyDescent="0.25">
      <c r="A46" s="341" t="s">
        <v>131</v>
      </c>
      <c r="B46" s="244"/>
      <c r="C46" s="244"/>
      <c r="D46" s="244"/>
      <c r="E46" s="244"/>
      <c r="F46" s="244"/>
      <c r="G46" s="244"/>
      <c r="H46" s="244"/>
      <c r="I46" s="241">
        <f>+SUM('EF. Mensuales'!C46:N46)</f>
        <v>598396127.7184</v>
      </c>
      <c r="J46" s="241">
        <f>+SUM('EF. Mensuales'!O46:Z46)</f>
        <v>652900285.76460791</v>
      </c>
      <c r="K46" s="241">
        <f>+SUM('EF. Mensuales'!AA46:AL46)</f>
        <v>652900285.76460791</v>
      </c>
      <c r="L46" s="241">
        <f>+SUM('EF. Mensuales'!AM46:AX46)</f>
        <v>692074302.91048479</v>
      </c>
      <c r="M46" s="241">
        <f>+SUM('EF. Mensuales'!AY46:BJ46)</f>
        <v>719757275.02690399</v>
      </c>
    </row>
    <row r="47" spans="1:13" s="1" customFormat="1" hidden="1" x14ac:dyDescent="0.25">
      <c r="A47" s="344" t="s">
        <v>1441</v>
      </c>
      <c r="B47" s="244"/>
      <c r="C47" s="244"/>
      <c r="D47" s="244"/>
      <c r="E47" s="244"/>
      <c r="F47" s="244"/>
      <c r="G47" s="244"/>
      <c r="H47" s="244"/>
      <c r="I47" s="241">
        <f>+SUM('EF. Mensuales'!C47:N47)</f>
        <v>0</v>
      </c>
      <c r="J47" s="241">
        <f>+SUM('EF. Mensuales'!O47:Z47)</f>
        <v>0</v>
      </c>
      <c r="K47" s="241">
        <f>+SUM('EF. Mensuales'!AA47:AL47)</f>
        <v>0</v>
      </c>
      <c r="L47" s="241">
        <f>+SUM('EF. Mensuales'!AM47:AX47)</f>
        <v>0</v>
      </c>
      <c r="M47" s="241">
        <f>+SUM('EF. Mensuales'!AY47:BJ47)</f>
        <v>0</v>
      </c>
    </row>
    <row r="48" spans="1:13" s="1" customFormat="1" x14ac:dyDescent="0.25">
      <c r="A48" s="341" t="s">
        <v>114</v>
      </c>
      <c r="B48" s="244"/>
      <c r="C48" s="244"/>
      <c r="D48" s="244"/>
      <c r="E48" s="244"/>
      <c r="F48" s="244"/>
      <c r="G48" s="244"/>
      <c r="H48" s="244"/>
      <c r="I48" s="241">
        <f>+SUM('EF. Mensuales'!C48:N48)</f>
        <v>469004663.925551</v>
      </c>
      <c r="J48" s="241">
        <f>+SUM('EF. Mensuales'!O48:Z48)</f>
        <v>1002507718.2956079</v>
      </c>
      <c r="K48" s="241">
        <f>+SUM('EF. Mensuales'!AA48:AL48)</f>
        <v>1436156618.2225165</v>
      </c>
      <c r="L48" s="241">
        <f>+SUM('EF. Mensuales'!AM48:AX48)</f>
        <v>1778985431.4706202</v>
      </c>
      <c r="M48" s="241">
        <f>+SUM('EF. Mensuales'!AY48:BJ48)</f>
        <v>2019805874.199533</v>
      </c>
    </row>
    <row r="49" spans="1:17" s="143" customFormat="1" x14ac:dyDescent="0.25">
      <c r="A49" s="349" t="s">
        <v>1519</v>
      </c>
      <c r="B49" s="244"/>
      <c r="C49" s="244"/>
      <c r="D49" s="244"/>
      <c r="E49" s="244"/>
      <c r="F49" s="244"/>
      <c r="G49" s="244"/>
      <c r="H49" s="244"/>
      <c r="I49" s="398">
        <f>+SUM('EF. Mensuales'!C49:N49)</f>
        <v>646647712.62007666</v>
      </c>
      <c r="J49" s="398">
        <f>+SUM('EF. Mensuales'!O49:Z49)</f>
        <v>477897879.41281784</v>
      </c>
      <c r="K49" s="398">
        <f>+SUM('EF. Mensuales'!AA49:AL49)</f>
        <v>705818141.52984035</v>
      </c>
      <c r="L49" s="398">
        <f>+SUM('EF. Mensuales'!AM49:AX49)</f>
        <v>1139410511.4326665</v>
      </c>
      <c r="M49" s="398">
        <f>+SUM('EF. Mensuales'!AY49:BJ49)</f>
        <v>1215467076.9870825</v>
      </c>
    </row>
    <row r="50" spans="1:17" s="143" customFormat="1" hidden="1" x14ac:dyDescent="0.25">
      <c r="A50" s="349" t="s">
        <v>1472</v>
      </c>
      <c r="B50" s="244"/>
      <c r="C50" s="244"/>
      <c r="D50" s="244"/>
      <c r="E50" s="244"/>
      <c r="F50" s="244"/>
      <c r="G50" s="244"/>
      <c r="H50" s="244"/>
      <c r="I50" s="241">
        <f>+SUM('EF. Mensuales'!C50:N50)</f>
        <v>0</v>
      </c>
      <c r="J50" s="241">
        <f>+SUM('EF. Mensuales'!O50:Z50)</f>
        <v>0</v>
      </c>
      <c r="K50" s="241">
        <f>+SUM('EF. Mensuales'!AA50:AL50)</f>
        <v>0</v>
      </c>
      <c r="L50" s="241">
        <f>+SUM('EF. Mensuales'!AM50:AX50)</f>
        <v>0</v>
      </c>
      <c r="M50" s="241">
        <f>+SUM('EF. Mensuales'!AY50:BJ50)</f>
        <v>0</v>
      </c>
    </row>
    <row r="51" spans="1:17" s="1" customFormat="1" x14ac:dyDescent="0.25">
      <c r="A51" s="341" t="s">
        <v>127</v>
      </c>
      <c r="B51" s="244"/>
      <c r="C51" s="244"/>
      <c r="D51" s="244"/>
      <c r="E51" s="244"/>
      <c r="F51" s="244"/>
      <c r="G51" s="244"/>
      <c r="H51" s="244"/>
      <c r="I51" s="241">
        <f>+SUM('EF. Mensuales'!C51:N51)</f>
        <v>4400059.9505931782</v>
      </c>
      <c r="J51" s="241">
        <f>+SUM('EF. Mensuales'!O51:Z51)</f>
        <v>5016658.8323057536</v>
      </c>
      <c r="K51" s="241">
        <f>+SUM('EF. Mensuales'!AA51:AL51)</f>
        <v>5687777.6880972991</v>
      </c>
      <c r="L51" s="241">
        <f>+SUM('EF. Mensuales'!AM51:AX51)</f>
        <v>6346742.1240721205</v>
      </c>
      <c r="M51" s="241">
        <f>+SUM('EF. Mensuales'!AY51:BJ51)</f>
        <v>6781671.2582256375</v>
      </c>
    </row>
    <row r="52" spans="1:17" s="1" customFormat="1" x14ac:dyDescent="0.25">
      <c r="A52" s="341" t="s">
        <v>48</v>
      </c>
      <c r="B52" s="244"/>
      <c r="C52" s="244"/>
      <c r="D52" s="244"/>
      <c r="E52" s="244"/>
      <c r="F52" s="244"/>
      <c r="G52" s="244"/>
      <c r="H52" s="244"/>
      <c r="I52" s="241">
        <f>+SUM('EF. Mensuales'!C52:N52)</f>
        <v>34500000</v>
      </c>
      <c r="J52" s="241">
        <f>+SUM('EF. Mensuales'!O52:Z52)</f>
        <v>37777500</v>
      </c>
      <c r="K52" s="241">
        <f>+SUM('EF. Mensuales'!AA52:AL52)</f>
        <v>40610812.5</v>
      </c>
      <c r="L52" s="241">
        <f>+SUM('EF. Mensuales'!AM52:AX52)</f>
        <v>42844407.1875</v>
      </c>
      <c r="M52" s="241">
        <f>+SUM('EF. Mensuales'!AY52:BJ52)</f>
        <v>45200849.582812503</v>
      </c>
    </row>
    <row r="53" spans="1:17" s="1" customFormat="1" x14ac:dyDescent="0.25">
      <c r="A53" s="350" t="s">
        <v>24</v>
      </c>
      <c r="B53" s="244"/>
      <c r="C53" s="244"/>
      <c r="D53" s="244"/>
      <c r="E53" s="244"/>
      <c r="F53" s="244"/>
      <c r="G53" s="244"/>
      <c r="H53" s="244"/>
      <c r="I53" s="244">
        <f>SUM(I41:I52)</f>
        <v>8839019961.1369514</v>
      </c>
      <c r="J53" s="244">
        <f>SUM(J41:J52)</f>
        <v>10076111823.443811</v>
      </c>
      <c r="K53" s="244">
        <f>SUM(K41:K52)</f>
        <v>11421853966.382694</v>
      </c>
      <c r="L53" s="244">
        <f>SUM(L41:L52)</f>
        <v>12742675397.455814</v>
      </c>
      <c r="M53" s="244">
        <f>SUM(M41:M52)</f>
        <v>13615325037.292315</v>
      </c>
    </row>
    <row r="54" spans="1:17" s="1" customFormat="1" x14ac:dyDescent="0.25">
      <c r="A54" s="351" t="s">
        <v>46</v>
      </c>
      <c r="B54" s="244"/>
      <c r="C54" s="244"/>
      <c r="D54" s="244"/>
      <c r="E54" s="244"/>
      <c r="F54" s="244"/>
      <c r="G54" s="244"/>
      <c r="H54" s="244"/>
      <c r="I54" s="245">
        <f>+I28+I40-I53</f>
        <v>460246937.30655861</v>
      </c>
      <c r="J54" s="245">
        <f>+J28+J40-J53</f>
        <v>311041760.14299965</v>
      </c>
      <c r="K54" s="245">
        <f>+K28+K40-K53</f>
        <v>353345858.14452934</v>
      </c>
      <c r="L54" s="245">
        <f>+L28+L40-L53</f>
        <v>379423987.00977325</v>
      </c>
      <c r="M54" s="245">
        <f>+M28+M40-M53</f>
        <v>394466801.52049065</v>
      </c>
    </row>
    <row r="55" spans="1:17" s="252" customFormat="1" ht="14.25" thickBot="1" x14ac:dyDescent="0.3">
      <c r="A55" s="253"/>
      <c r="B55" s="314"/>
      <c r="C55" s="314"/>
      <c r="D55" s="314"/>
      <c r="E55" s="314"/>
      <c r="F55" s="314"/>
      <c r="G55" s="314"/>
      <c r="H55" s="314"/>
      <c r="I55" s="333"/>
      <c r="J55" s="333"/>
      <c r="K55" s="333"/>
      <c r="L55" s="333"/>
      <c r="M55" s="333"/>
      <c r="N55" s="134"/>
      <c r="O55" s="134"/>
    </row>
    <row r="56" spans="1:17" s="1" customFormat="1" x14ac:dyDescent="0.25">
      <c r="A56" s="250" t="s">
        <v>1511</v>
      </c>
      <c r="B56" s="251">
        <f t="shared" ref="B56:M56" si="14">+B1</f>
        <v>43070</v>
      </c>
      <c r="C56" s="251">
        <f t="shared" si="14"/>
        <v>43435</v>
      </c>
      <c r="D56" s="251">
        <f t="shared" si="14"/>
        <v>43800</v>
      </c>
      <c r="E56" s="251">
        <f t="shared" si="14"/>
        <v>44166</v>
      </c>
      <c r="F56" s="251">
        <f t="shared" si="14"/>
        <v>44531</v>
      </c>
      <c r="G56" s="251">
        <f t="shared" si="14"/>
        <v>44805</v>
      </c>
      <c r="H56" s="251">
        <f t="shared" si="14"/>
        <v>44896</v>
      </c>
      <c r="I56" s="251">
        <f t="shared" si="14"/>
        <v>45291</v>
      </c>
      <c r="J56" s="251">
        <f t="shared" si="14"/>
        <v>45657</v>
      </c>
      <c r="K56" s="251">
        <f t="shared" si="14"/>
        <v>46022</v>
      </c>
      <c r="L56" s="251">
        <f t="shared" si="14"/>
        <v>46387</v>
      </c>
      <c r="M56" s="251">
        <f t="shared" si="14"/>
        <v>46752</v>
      </c>
    </row>
    <row r="57" spans="1:17" s="1" customFormat="1" ht="12.75" x14ac:dyDescent="0.2">
      <c r="A57" s="373" t="s">
        <v>30</v>
      </c>
      <c r="B57" s="240">
        <f>+CUC!C1088</f>
        <v>893029985.83000004</v>
      </c>
      <c r="C57" s="240">
        <f>+CUC!D1088</f>
        <v>999493318.98000002</v>
      </c>
      <c r="D57" s="240">
        <f>+CUC!E1088</f>
        <v>1151801153</v>
      </c>
      <c r="E57" s="240">
        <f>+CUC!F1294</f>
        <v>1312356108</v>
      </c>
      <c r="F57" s="240">
        <f>+CUC!G1292</f>
        <v>1629659457</v>
      </c>
      <c r="G57" s="240">
        <f>+CUC!H1292</f>
        <v>1234804967</v>
      </c>
      <c r="H57" s="240">
        <f>+CUC!I1292</f>
        <v>1646406622.6666667</v>
      </c>
      <c r="I57" s="241">
        <f>+SUM('EF. Mensuales'!C58:N58)</f>
        <v>1993302414.936763</v>
      </c>
      <c r="J57" s="241">
        <f>+SUM('EF. Mensuales'!O58:Z58)</f>
        <v>2510713093.2648277</v>
      </c>
      <c r="K57" s="241">
        <f>+SUM('EF. Mensuales'!AA58:AL58)</f>
        <v>3215665431.1066599</v>
      </c>
      <c r="L57" s="241">
        <f>+SUM('EF. Mensuales'!AM58:AX58)</f>
        <v>3732559105.5079832</v>
      </c>
      <c r="M57" s="241">
        <f>+SUM('EF. Mensuales'!AY58:BJ58)</f>
        <v>4272447757.9746423</v>
      </c>
      <c r="N57" s="255"/>
    </row>
    <row r="58" spans="1:17" s="1" customFormat="1" ht="12.75" x14ac:dyDescent="0.2">
      <c r="A58" s="373" t="s">
        <v>185</v>
      </c>
      <c r="B58" s="240">
        <f>+CUC!C1329</f>
        <v>19811535</v>
      </c>
      <c r="C58" s="240">
        <f>+CUC!D1329</f>
        <v>18262815</v>
      </c>
      <c r="D58" s="240">
        <f>+CUC!E1329</f>
        <v>25459295</v>
      </c>
      <c r="E58" s="240">
        <f>+CUC!F1329</f>
        <v>18944163</v>
      </c>
      <c r="F58" s="240">
        <f>+CUC!G1311+CUC!G1329</f>
        <v>14213233</v>
      </c>
      <c r="G58" s="240">
        <f>+CUC!H1311+CUC!H1329</f>
        <v>19571031</v>
      </c>
      <c r="H58" s="240">
        <f>+CUC!I1311+CUC!I1329</f>
        <v>26094708</v>
      </c>
      <c r="I58" s="241">
        <f>+SUM('EF. Mensuales'!C59:N59)</f>
        <v>24285884.203091085</v>
      </c>
      <c r="J58" s="241">
        <f>+SUM('EF. Mensuales'!O59:Z59)</f>
        <v>26206490.451185457</v>
      </c>
      <c r="K58" s="241">
        <f>+SUM('EF. Mensuales'!AA59:AL59)</f>
        <v>24893515.949932393</v>
      </c>
      <c r="L58" s="241">
        <f>+SUM('EF. Mensuales'!AM59:AX59)</f>
        <v>26927348.054627329</v>
      </c>
      <c r="M58" s="241">
        <f>+SUM('EF. Mensuales'!AY59:BJ59)</f>
        <v>28545796.193804488</v>
      </c>
    </row>
    <row r="59" spans="1:17" s="274" customFormat="1" ht="12.75" x14ac:dyDescent="0.2">
      <c r="A59" s="373" t="s">
        <v>172</v>
      </c>
      <c r="B59" s="240">
        <f>+CUC!C1340</f>
        <v>0</v>
      </c>
      <c r="C59" s="240">
        <f>+CUC!D1340</f>
        <v>0</v>
      </c>
      <c r="D59" s="240">
        <f>+CUC!E1340</f>
        <v>0</v>
      </c>
      <c r="E59" s="240">
        <f>+CUC!F1340</f>
        <v>15151017.859999999</v>
      </c>
      <c r="F59" s="240">
        <f>+CUC!G1340</f>
        <v>5393203.5499999998</v>
      </c>
      <c r="G59" s="240">
        <f>+CUC!H1340</f>
        <v>7764709.0300000003</v>
      </c>
      <c r="H59" s="240">
        <f>+CUC!I1340</f>
        <v>10352945.373333333</v>
      </c>
      <c r="I59" s="241">
        <f>+SUM('EF. Mensuales'!C60:N60)</f>
        <v>888627.81121111114</v>
      </c>
      <c r="J59" s="241">
        <f>+SUM('EF. Mensuales'!O60:Z60)</f>
        <v>919729.78460349992</v>
      </c>
      <c r="K59" s="241">
        <f>+SUM('EF. Mensuales'!AA60:AL60)</f>
        <v>951920.32706462231</v>
      </c>
      <c r="L59" s="241">
        <f>+SUM('EF. Mensuales'!AM60:AX60)</f>
        <v>985237.53851188405</v>
      </c>
      <c r="M59" s="241">
        <f>+SUM('EF. Mensuales'!AY60:BJ60)</f>
        <v>1019720.8523597999</v>
      </c>
    </row>
    <row r="60" spans="1:17" s="274" customFormat="1" ht="12.75" x14ac:dyDescent="0.2">
      <c r="A60" s="373" t="s">
        <v>141</v>
      </c>
      <c r="B60" s="240">
        <f>+CUC!C1087-CUC!C1344-B59-B58-B57</f>
        <v>37448528.889999986</v>
      </c>
      <c r="C60" s="240">
        <f>+CUC!D1087-CUC!D1344-C59-C58-C57</f>
        <v>44663238.860000014</v>
      </c>
      <c r="D60" s="240">
        <f>+CUC!E1087-CUC!E1344-D59-D58-D57</f>
        <v>37582646</v>
      </c>
      <c r="E60" s="240">
        <f>+CUC!F1406</f>
        <v>24696761</v>
      </c>
      <c r="F60" s="240">
        <f>+CUC!G1087-CUC!G1344-F59-F58-F57</f>
        <v>9765839.3300001621</v>
      </c>
      <c r="G60" s="240">
        <f>+CUC!H1087-CUC!H1344-G59-G58-G57</f>
        <v>6613730.3600001335</v>
      </c>
      <c r="H60" s="240">
        <f>+CUC!I1087-CUC!I1344-H59-H58-H57</f>
        <v>8818307.1466667652</v>
      </c>
      <c r="I60" s="241">
        <f>+SUM('EF. Mensuales'!C61:N61)</f>
        <v>8818307.1466667671</v>
      </c>
      <c r="J60" s="241">
        <f>+SUM('EF. Mensuales'!O61:Z61)</f>
        <v>9523771.7184001077</v>
      </c>
      <c r="K60" s="241">
        <f>+SUM('EF. Mensuales'!AA61:AL61)</f>
        <v>10095198.021504117</v>
      </c>
      <c r="L60" s="241">
        <f>+SUM('EF. Mensuales'!AM61:AX61)</f>
        <v>10499005.942364281</v>
      </c>
      <c r="M60" s="241">
        <f>+SUM('EF. Mensuales'!AY61:BJ61)</f>
        <v>10918966.180058846</v>
      </c>
    </row>
    <row r="61" spans="1:17" s="1" customFormat="1" ht="12.75" x14ac:dyDescent="0.2">
      <c r="A61" s="374" t="s">
        <v>19</v>
      </c>
      <c r="B61" s="244">
        <f>+CUC!C1087-CUC!C1344</f>
        <v>950290049.72000003</v>
      </c>
      <c r="C61" s="244">
        <f>+CUC!D1087-CUC!D1344</f>
        <v>1062419372.84</v>
      </c>
      <c r="D61" s="244">
        <f>+CUC!E1087-CUC!E1344</f>
        <v>1214843094</v>
      </c>
      <c r="E61" s="244">
        <f>+SUM(E57:E60)</f>
        <v>1371148049.8599999</v>
      </c>
      <c r="F61" s="244">
        <f>+CUC!G1087-CUC!G1344</f>
        <v>1659031732.8800001</v>
      </c>
      <c r="G61" s="244">
        <f>+CUC!H1087-CUC!H1344</f>
        <v>1268754437.3900001</v>
      </c>
      <c r="H61" s="244">
        <f t="shared" ref="H61:M61" si="15">SUM(H57:H60)</f>
        <v>1691672583.1866667</v>
      </c>
      <c r="I61" s="244">
        <f t="shared" si="15"/>
        <v>2027295234.0977321</v>
      </c>
      <c r="J61" s="244">
        <f t="shared" si="15"/>
        <v>2547363085.2190166</v>
      </c>
      <c r="K61" s="244">
        <f t="shared" si="15"/>
        <v>3251606065.4051609</v>
      </c>
      <c r="L61" s="244">
        <f t="shared" si="15"/>
        <v>3770970697.0434866</v>
      </c>
      <c r="M61" s="244">
        <f t="shared" si="15"/>
        <v>4312932241.2008648</v>
      </c>
      <c r="N61" s="255"/>
    </row>
    <row r="62" spans="1:17" s="143" customFormat="1" ht="12.75" hidden="1" x14ac:dyDescent="0.2">
      <c r="A62" s="375" t="s">
        <v>120</v>
      </c>
      <c r="B62" s="240">
        <v>0</v>
      </c>
      <c r="C62" s="240">
        <v>0</v>
      </c>
      <c r="D62" s="240">
        <v>0</v>
      </c>
      <c r="E62" s="240">
        <v>0</v>
      </c>
      <c r="F62" s="240">
        <v>0</v>
      </c>
      <c r="G62" s="240">
        <v>0</v>
      </c>
      <c r="H62" s="240">
        <v>0</v>
      </c>
      <c r="I62" s="241">
        <f>+SUM('EF. Mensuales'!C63:N63)</f>
        <v>0</v>
      </c>
      <c r="J62" s="241">
        <f>+SUM('EF. Mensuales'!O63:Z63)</f>
        <v>0</v>
      </c>
      <c r="K62" s="241">
        <f>+SUM('EF. Mensuales'!AA63:AL63)</f>
        <v>0</v>
      </c>
      <c r="L62" s="241">
        <f>+SUM('EF. Mensuales'!AM63:AX63)</f>
        <v>0</v>
      </c>
      <c r="M62" s="241">
        <f>+SUM('EF. Mensuales'!AY63:BJ63)</f>
        <v>0</v>
      </c>
    </row>
    <row r="63" spans="1:17" s="1" customFormat="1" ht="12.75" x14ac:dyDescent="0.2">
      <c r="A63" s="375" t="s">
        <v>191</v>
      </c>
      <c r="B63" s="240">
        <f>+CUC!C1956</f>
        <v>41311402</v>
      </c>
      <c r="C63" s="240">
        <f>+CUC!D1956</f>
        <v>66598514</v>
      </c>
      <c r="D63" s="240">
        <f>+CUC!E1956</f>
        <v>67662458</v>
      </c>
      <c r="E63" s="240">
        <f>+CUC!F1956</f>
        <v>45623060</v>
      </c>
      <c r="F63" s="240">
        <f>+CUC!G1956</f>
        <v>104089927.15000001</v>
      </c>
      <c r="G63" s="240">
        <f>+CUC!H1956</f>
        <v>57299758.579999998</v>
      </c>
      <c r="H63" s="240">
        <f>+CUC!I1956</f>
        <v>76399678.106666669</v>
      </c>
      <c r="I63" s="241">
        <f>+SUM('EF. Mensuales'!C64:N64)</f>
        <v>90775096.243655056</v>
      </c>
      <c r="J63" s="241">
        <f>+SUM('EF. Mensuales'!O64:Z64)</f>
        <v>281279143.98222095</v>
      </c>
      <c r="K63" s="241">
        <f>+SUM('EF. Mensuales'!AA64:AL64)</f>
        <v>380159104.82360727</v>
      </c>
      <c r="L63" s="241">
        <f>+SUM('EF. Mensuales'!AM64:AX64)</f>
        <v>410535099.57014316</v>
      </c>
      <c r="M63" s="241">
        <f>+SUM('EF. Mensuales'!AY64:BJ64)</f>
        <v>410398803.12420791</v>
      </c>
    </row>
    <row r="64" spans="1:17" s="143" customFormat="1" ht="12.75" x14ac:dyDescent="0.2">
      <c r="A64" s="375" t="s">
        <v>1520</v>
      </c>
      <c r="B64" s="240">
        <f>+CUC!C1438+CUC!C1484-CUC!C1520+CUC!C1961+CUC!C1889+CUC!C1970+CUC!C1971</f>
        <v>367130428.35999995</v>
      </c>
      <c r="C64" s="240">
        <f>+CUC!D1438+CUC!D1484-CUC!D1520+CUC!D1961+CUC!D1889+CUC!D1970+CUC!D1971</f>
        <v>367861372.53000003</v>
      </c>
      <c r="D64" s="240">
        <f>+CUC!E1438+CUC!E1484-CUC!E1520+CUC!E1961+CUC!E1889+CUC!E1970+CUC!E1971</f>
        <v>404831330</v>
      </c>
      <c r="E64" s="240">
        <f>+CUC!F1438+CUC!F1484-CUC!F1520+CUC!F1961+CUC!F1889+CUC!F1970+CUC!F1971</f>
        <v>505657207.38</v>
      </c>
      <c r="F64" s="240">
        <f>+CUC!G1438+CUC!G1484-CUC!G1520+CUC!G1961+CUC!G1889+CUC!G1970+CUC!G1971</f>
        <v>495190657.81</v>
      </c>
      <c r="G64" s="240">
        <f>+CUC!H1438+CUC!H1484-CUC!H1520+CUC!H1961+CUC!H1889+CUC!H1970+CUC!H1971</f>
        <v>397915288.24000001</v>
      </c>
      <c r="H64" s="240">
        <f>+CUC!I1438+CUC!I1484-CUC!I1520+CUC!I1961+CUC!I1889+CUC!I1970+CUC!I1971</f>
        <v>530553717.65333349</v>
      </c>
      <c r="I64" s="241">
        <f>+SUM('EF. Mensuales'!C65:N65)</f>
        <v>598396127.7184</v>
      </c>
      <c r="J64" s="241">
        <f>+SUM('EF. Mensuales'!O65:Z65)</f>
        <v>652900285.76460791</v>
      </c>
      <c r="K64" s="241">
        <f>+SUM('EF. Mensuales'!AA65:AL65)</f>
        <v>652900285.76460791</v>
      </c>
      <c r="L64" s="241">
        <f>+SUM('EF. Mensuales'!AM65:AX65)</f>
        <v>692074302.91048479</v>
      </c>
      <c r="M64" s="241">
        <f>+SUM('EF. Mensuales'!AY65:BJ65)</f>
        <v>719757275.02690399</v>
      </c>
      <c r="N64" s="225"/>
      <c r="O64" s="225"/>
      <c r="P64" s="225"/>
      <c r="Q64" s="225"/>
    </row>
    <row r="65" spans="1:18" s="1" customFormat="1" ht="12.75" hidden="1" x14ac:dyDescent="0.2">
      <c r="A65" s="375" t="str">
        <f>+A47</f>
        <v>Gastos TC</v>
      </c>
      <c r="B65" s="242">
        <v>0</v>
      </c>
      <c r="C65" s="242">
        <v>0</v>
      </c>
      <c r="D65" s="242">
        <v>0</v>
      </c>
      <c r="E65" s="242">
        <v>0</v>
      </c>
      <c r="F65" s="242">
        <v>0</v>
      </c>
      <c r="G65" s="242">
        <v>0</v>
      </c>
      <c r="H65" s="242">
        <v>0</v>
      </c>
      <c r="I65" s="241">
        <f>+SUM('EF. Mensuales'!C66:N66)</f>
        <v>0</v>
      </c>
      <c r="J65" s="241">
        <f>+SUM('EF. Mensuales'!O66:Z66)</f>
        <v>0</v>
      </c>
      <c r="K65" s="241">
        <f>+SUM('EF. Mensuales'!AA66:AL66)</f>
        <v>0</v>
      </c>
      <c r="L65" s="241">
        <f>+SUM('EF. Mensuales'!AM66:AX66)</f>
        <v>0</v>
      </c>
      <c r="M65" s="241">
        <f>+SUM('EF. Mensuales'!AY66:BJ66)</f>
        <v>0</v>
      </c>
    </row>
    <row r="66" spans="1:18" s="1" customFormat="1" ht="12.75" x14ac:dyDescent="0.2">
      <c r="A66" s="375" t="s">
        <v>32</v>
      </c>
      <c r="B66" s="240">
        <f>+CUC!C1585+CUC!C1578</f>
        <v>6850904</v>
      </c>
      <c r="C66" s="240">
        <f>+CUC!D1585+CUC!D1578</f>
        <v>14563166</v>
      </c>
      <c r="D66" s="240">
        <f>+CUC!E1585+CUC!E1578</f>
        <v>14961837</v>
      </c>
      <c r="E66" s="240">
        <f>+CUC!F1585+CUC!F1578</f>
        <v>44874098</v>
      </c>
      <c r="F66" s="240">
        <f>+CUC!G1585+CUC!G1578</f>
        <v>32582462</v>
      </c>
      <c r="G66" s="240">
        <f>+CUC!H1585+CUC!H1578</f>
        <v>24018673</v>
      </c>
      <c r="H66" s="240">
        <f>+CUC!I1585+CUC!I1578</f>
        <v>32024897.333333332</v>
      </c>
      <c r="I66" s="241">
        <f>+SUM('EF. Mensuales'!C67:N67)</f>
        <v>24560000.000000004</v>
      </c>
      <c r="J66" s="241">
        <f>+SUM('EF. Mensuales'!O67:Z67)</f>
        <v>29045000.000000004</v>
      </c>
      <c r="K66" s="241">
        <f>+SUM('EF. Mensuales'!AA67:AL67)</f>
        <v>33452375.000000004</v>
      </c>
      <c r="L66" s="241">
        <f>+SUM('EF. Mensuales'!AM67:AX67)</f>
        <v>37648825.625</v>
      </c>
      <c r="M66" s="241">
        <f>+SUM('EF. Mensuales'!AY67:BJ67)</f>
        <v>42076081.034374997</v>
      </c>
    </row>
    <row r="67" spans="1:18" s="143" customFormat="1" ht="12.75" x14ac:dyDescent="0.2">
      <c r="A67" s="386" t="s">
        <v>1442</v>
      </c>
      <c r="B67" s="273">
        <f>+CUC!C1658+CUC!C1520</f>
        <v>1093084</v>
      </c>
      <c r="C67" s="273">
        <f>+CUC!D1658+CUC!D1520</f>
        <v>0</v>
      </c>
      <c r="D67" s="273">
        <f>+CUC!E1658+CUC!E1520</f>
        <v>2884247</v>
      </c>
      <c r="E67" s="273">
        <f>+CUC!F1658+CUC!F1520</f>
        <v>1543629.2</v>
      </c>
      <c r="F67" s="273">
        <f>+CUC!G1658+CUC!G1520</f>
        <v>109501424.70999999</v>
      </c>
      <c r="G67" s="273">
        <f>+CUC!H1658+CUC!H1520</f>
        <v>2040808.04</v>
      </c>
      <c r="H67" s="273">
        <f>+CUC!I1658+CUC!I1520</f>
        <v>120572577.38666667</v>
      </c>
      <c r="I67" s="387">
        <f>+SUM('EF. Mensuales'!C68:N68)</f>
        <v>135000000</v>
      </c>
      <c r="J67" s="387">
        <f>+SUM('EF. Mensuales'!O68:Z68)</f>
        <v>151200000.00000003</v>
      </c>
      <c r="K67" s="387">
        <f>+SUM('EF. Mensuales'!AA68:AL68)</f>
        <v>151200000.00000003</v>
      </c>
      <c r="L67" s="387">
        <f>+SUM('EF. Mensuales'!AM68:AX68)</f>
        <v>160272000.00000003</v>
      </c>
      <c r="M67" s="387">
        <f>+SUM('EF. Mensuales'!AY68:BJ68)</f>
        <v>166682880.00000003</v>
      </c>
      <c r="N67" s="388"/>
    </row>
    <row r="68" spans="1:18" s="1" customFormat="1" ht="12.75" hidden="1" x14ac:dyDescent="0.2">
      <c r="A68" s="375" t="s">
        <v>1445</v>
      </c>
      <c r="B68" s="240">
        <v>0</v>
      </c>
      <c r="C68" s="240">
        <v>0</v>
      </c>
      <c r="D68" s="240">
        <v>0</v>
      </c>
      <c r="E68" s="240">
        <v>0</v>
      </c>
      <c r="F68" s="240">
        <v>0</v>
      </c>
      <c r="G68" s="240">
        <v>0</v>
      </c>
      <c r="H68" s="240">
        <v>0</v>
      </c>
      <c r="I68" s="241">
        <f>+SUM('EF. Mensuales'!C69:N69)</f>
        <v>0</v>
      </c>
      <c r="J68" s="241">
        <f>+SUM('EF. Mensuales'!O69:Z69)</f>
        <v>0</v>
      </c>
      <c r="K68" s="241">
        <f>+SUM('EF. Mensuales'!AA69:AL69)</f>
        <v>0</v>
      </c>
      <c r="L68" s="241">
        <f>+SUM('EF. Mensuales'!AM69:AX69)</f>
        <v>0</v>
      </c>
      <c r="M68" s="241">
        <f>+SUM('EF. Mensuales'!AY69:BJ69)</f>
        <v>0</v>
      </c>
      <c r="N68" s="255"/>
    </row>
    <row r="69" spans="1:18" s="1" customFormat="1" ht="12.75" x14ac:dyDescent="0.2">
      <c r="A69" s="375" t="s">
        <v>181</v>
      </c>
      <c r="B69" s="240">
        <f>+CUC!C1626</f>
        <v>3314047.62</v>
      </c>
      <c r="C69" s="240">
        <f>+CUC!D1626</f>
        <v>4801648.51</v>
      </c>
      <c r="D69" s="240">
        <f>+CUC!E1626</f>
        <v>2776869</v>
      </c>
      <c r="E69" s="240">
        <f>+CUC!F1626</f>
        <v>2020872.88</v>
      </c>
      <c r="F69" s="240">
        <f>+CUC!G1626</f>
        <v>3391724.71</v>
      </c>
      <c r="G69" s="240">
        <f>+CUC!H1626</f>
        <v>1888980.71</v>
      </c>
      <c r="H69" s="240">
        <f>+CUC!I1626</f>
        <v>2518640.9466666668</v>
      </c>
      <c r="I69" s="241">
        <f>+SUM('EF. Mensuales'!C70:N70)</f>
        <v>4400059.9505931782</v>
      </c>
      <c r="J69" s="241">
        <f>+SUM('EF. Mensuales'!O70:Z70)</f>
        <v>5016658.8323057536</v>
      </c>
      <c r="K69" s="241">
        <f>+SUM('EF. Mensuales'!AA70:AL70)</f>
        <v>5687777.6880972991</v>
      </c>
      <c r="L69" s="241">
        <f>+SUM('EF. Mensuales'!AM70:AX70)</f>
        <v>6346742.1240721205</v>
      </c>
      <c r="M69" s="241">
        <f>+SUM('EF. Mensuales'!AY70:BJ70)</f>
        <v>6781671.2582256375</v>
      </c>
    </row>
    <row r="70" spans="1:18" s="1" customFormat="1" ht="12.75" x14ac:dyDescent="0.2">
      <c r="A70" s="375" t="s">
        <v>1443</v>
      </c>
      <c r="B70" s="240">
        <f>+CUC!C1521-CUC!C1344</f>
        <v>15064660</v>
      </c>
      <c r="C70" s="240">
        <f>+CUC!D1521-CUC!D1344</f>
        <v>29456494</v>
      </c>
      <c r="D70" s="240">
        <f>+CUC!E1521-CUC!E1344</f>
        <v>26095394</v>
      </c>
      <c r="E70" s="240">
        <f>+CUC!F1521-CUC!F1344</f>
        <v>45210046</v>
      </c>
      <c r="F70" s="240">
        <f>+CUC!G1521-CUC!G1344</f>
        <v>13874530</v>
      </c>
      <c r="G70" s="240">
        <f>+CUC!H1521-CUC!H1344</f>
        <v>9670769</v>
      </c>
      <c r="H70" s="240">
        <f>+CUC!I1521-CUC!I1344</f>
        <v>12894358.666666668</v>
      </c>
      <c r="I70" s="241">
        <f>+SUM('EF. Mensuales'!C71:N71)</f>
        <v>601300432.99756074</v>
      </c>
      <c r="J70" s="241">
        <f>+SUM('EF. Mensuales'!O71:Z71)</f>
        <v>144643399.09092188</v>
      </c>
      <c r="K70" s="241">
        <f>+SUM('EF. Mensuales'!AA71:AL71)</f>
        <v>173127830.62607622</v>
      </c>
      <c r="L70" s="241">
        <f>+SUM('EF. Mensuales'!AM71:AX71)</f>
        <v>196473428.40945625</v>
      </c>
      <c r="M70" s="241">
        <f>+SUM('EF. Mensuales'!AY71:BJ71)</f>
        <v>229294235.67697644</v>
      </c>
      <c r="N70" s="239"/>
    </row>
    <row r="71" spans="1:18" s="1" customFormat="1" ht="12.75" x14ac:dyDescent="0.2">
      <c r="A71" s="375" t="s">
        <v>31</v>
      </c>
      <c r="B71" s="240">
        <f>+CUC!C1951+CUC!C1953+CUC!C1954</f>
        <v>178477477</v>
      </c>
      <c r="C71" s="240">
        <f>+CUC!D1951+CUC!D1953+CUC!D1954</f>
        <v>182271377</v>
      </c>
      <c r="D71" s="240">
        <f>+CUC!E1951+CUC!E1953+CUC!E1954</f>
        <v>179836805</v>
      </c>
      <c r="E71" s="240">
        <f>+CUC!F1951+CUC!F1953+CUC!F1954</f>
        <v>202448134.18000001</v>
      </c>
      <c r="F71" s="240">
        <f>+CUC!G1951+CUC!G1953+CUC!G1954</f>
        <v>244583618</v>
      </c>
      <c r="G71" s="240">
        <f>+CUC!H1951+CUC!H1953+CUC!H1954</f>
        <v>199982424</v>
      </c>
      <c r="H71" s="240">
        <f>+CUC!I1951+CUC!I1953+CUC!I1954</f>
        <v>266643232</v>
      </c>
      <c r="I71" s="241">
        <f>+SUM('EF. Mensuales'!C72:N72)</f>
        <v>496903998.58780712</v>
      </c>
      <c r="J71" s="241">
        <f>+SUM('EF. Mensuales'!O72:Z72)</f>
        <v>392074720.54781097</v>
      </c>
      <c r="K71" s="241">
        <f>+SUM('EF. Mensuales'!AA72:AL72)</f>
        <v>318910784.49334735</v>
      </c>
      <c r="L71" s="241">
        <f>+SUM('EF. Mensuales'!AM72:AX72)</f>
        <v>270227331.11546659</v>
      </c>
      <c r="M71" s="241">
        <f>+SUM('EF. Mensuales'!AY72:BJ72)</f>
        <v>276073772.45916092</v>
      </c>
      <c r="N71" s="239"/>
      <c r="O71" s="225"/>
      <c r="P71" s="225"/>
      <c r="Q71" s="225"/>
      <c r="R71" s="225"/>
    </row>
    <row r="72" spans="1:18" s="293" customFormat="1" ht="12.75" x14ac:dyDescent="0.2">
      <c r="A72" s="376" t="s">
        <v>1444</v>
      </c>
      <c r="B72" s="292">
        <f>+CUC!C1957</f>
        <v>15935830.9</v>
      </c>
      <c r="C72" s="292">
        <f>+CUC!D1957</f>
        <v>29295444.350000001</v>
      </c>
      <c r="D72" s="292">
        <f>+CUC!E1957</f>
        <v>37696281</v>
      </c>
      <c r="E72" s="292">
        <f>+CUC!F1957</f>
        <v>0</v>
      </c>
      <c r="F72" s="292">
        <f>+CUC!G1957</f>
        <v>0</v>
      </c>
      <c r="G72" s="292">
        <f>+CUC!H1957</f>
        <v>0</v>
      </c>
      <c r="H72" s="292">
        <f>+CUC!I1957</f>
        <v>0</v>
      </c>
      <c r="I72" s="241">
        <f>+SUM('EF. Mensuales'!C73:N73)</f>
        <v>0</v>
      </c>
      <c r="J72" s="241">
        <f>+SUM('EF. Mensuales'!O73:Z73)</f>
        <v>0</v>
      </c>
      <c r="K72" s="241">
        <f>+SUM('EF. Mensuales'!AA73:AL73)</f>
        <v>0</v>
      </c>
      <c r="L72" s="241">
        <f>+SUM('EF. Mensuales'!AM73:AX73)</f>
        <v>0</v>
      </c>
      <c r="M72" s="241">
        <f>+SUM('EF. Mensuales'!AY73:BJ73)</f>
        <v>0</v>
      </c>
      <c r="N72" s="239"/>
      <c r="O72" s="225"/>
      <c r="P72" s="225"/>
      <c r="Q72" s="225"/>
      <c r="R72" s="143"/>
    </row>
    <row r="73" spans="1:18" s="1" customFormat="1" ht="12.75" x14ac:dyDescent="0.2">
      <c r="A73" s="377" t="s">
        <v>21</v>
      </c>
      <c r="B73" s="246">
        <f t="shared" ref="B73:G73" si="16">SUM(B62:B72)</f>
        <v>629177833.88</v>
      </c>
      <c r="C73" s="246">
        <f t="shared" si="16"/>
        <v>694848016.38999999</v>
      </c>
      <c r="D73" s="246">
        <f t="shared" si="16"/>
        <v>736745221</v>
      </c>
      <c r="E73" s="246">
        <f t="shared" si="16"/>
        <v>847377047.6400001</v>
      </c>
      <c r="F73" s="246">
        <f t="shared" si="16"/>
        <v>1003214344.3800001</v>
      </c>
      <c r="G73" s="246">
        <f t="shared" si="16"/>
        <v>692816701.56999993</v>
      </c>
      <c r="H73" s="246">
        <f>+SUM(H62:H72)</f>
        <v>1041607102.0933335</v>
      </c>
      <c r="I73" s="246">
        <f>SUM(I62:I72)</f>
        <v>1951335715.4980164</v>
      </c>
      <c r="J73" s="246">
        <f>SUM(J62:J72)</f>
        <v>1656159208.2178674</v>
      </c>
      <c r="K73" s="246">
        <f>SUM(K62:K72)</f>
        <v>1715438158.395736</v>
      </c>
      <c r="L73" s="246">
        <f>SUM(L62:L72)</f>
        <v>1773577729.7546229</v>
      </c>
      <c r="M73" s="246">
        <f>SUM(M62:M72)</f>
        <v>1851064718.5798497</v>
      </c>
    </row>
    <row r="74" spans="1:18" s="222" customFormat="1" ht="12.75" x14ac:dyDescent="0.2">
      <c r="A74" s="378" t="s">
        <v>54</v>
      </c>
      <c r="B74" s="245">
        <f t="shared" ref="B74" si="17">+B61-B73</f>
        <v>321112215.84000003</v>
      </c>
      <c r="C74" s="245">
        <f t="shared" ref="C74:D74" si="18">+C61-C73</f>
        <v>367571356.45000005</v>
      </c>
      <c r="D74" s="245">
        <f t="shared" si="18"/>
        <v>478097873</v>
      </c>
      <c r="E74" s="245">
        <f t="shared" ref="E74:M74" si="19">+E61-E73</f>
        <v>523771002.21999979</v>
      </c>
      <c r="F74" s="245">
        <f t="shared" si="19"/>
        <v>655817388.5</v>
      </c>
      <c r="G74" s="245">
        <f t="shared" ref="G74" si="20">+G61-G73</f>
        <v>575937735.82000017</v>
      </c>
      <c r="H74" s="245">
        <f t="shared" si="19"/>
        <v>650065481.09333324</v>
      </c>
      <c r="I74" s="245">
        <f t="shared" si="19"/>
        <v>75959518.59971571</v>
      </c>
      <c r="J74" s="245">
        <f t="shared" si="19"/>
        <v>891203877.00114918</v>
      </c>
      <c r="K74" s="245">
        <f t="shared" si="19"/>
        <v>1536167907.0094249</v>
      </c>
      <c r="L74" s="245">
        <f t="shared" si="19"/>
        <v>1997392967.2888637</v>
      </c>
      <c r="M74" s="245">
        <f t="shared" si="19"/>
        <v>2461867522.6210151</v>
      </c>
      <c r="N74" s="311"/>
    </row>
    <row r="75" spans="1:18" s="385" customFormat="1" ht="12.75" x14ac:dyDescent="0.2">
      <c r="B75" s="410">
        <f>+B22-B74</f>
        <v>-9612.2900000214577</v>
      </c>
      <c r="C75" s="407">
        <f t="shared" ref="C75:H75" si="21">+C22-C74</f>
        <v>0</v>
      </c>
      <c r="D75" s="407">
        <f t="shared" si="21"/>
        <v>0</v>
      </c>
      <c r="E75" s="407">
        <f t="shared" si="21"/>
        <v>0</v>
      </c>
      <c r="F75" s="407">
        <f t="shared" si="21"/>
        <v>0.22000002861022949</v>
      </c>
      <c r="G75" s="407">
        <f t="shared" si="21"/>
        <v>0</v>
      </c>
      <c r="H75" s="407">
        <f t="shared" si="21"/>
        <v>0</v>
      </c>
    </row>
    <row r="76" spans="1:18" s="253" customFormat="1" ht="12.75" x14ac:dyDescent="0.25">
      <c r="A76" s="285" t="s">
        <v>163</v>
      </c>
      <c r="B76" s="286">
        <f t="shared" ref="B76:M76" si="22">+B1</f>
        <v>43070</v>
      </c>
      <c r="C76" s="286">
        <f t="shared" si="22"/>
        <v>43435</v>
      </c>
      <c r="D76" s="286">
        <f t="shared" si="22"/>
        <v>43800</v>
      </c>
      <c r="E76" s="286">
        <f t="shared" si="22"/>
        <v>44166</v>
      </c>
      <c r="F76" s="286">
        <f t="shared" si="22"/>
        <v>44531</v>
      </c>
      <c r="G76" s="286">
        <f t="shared" si="22"/>
        <v>44805</v>
      </c>
      <c r="H76" s="286">
        <f t="shared" si="22"/>
        <v>44896</v>
      </c>
      <c r="I76" s="286">
        <f t="shared" si="22"/>
        <v>45291</v>
      </c>
      <c r="J76" s="286">
        <f t="shared" si="22"/>
        <v>45657</v>
      </c>
      <c r="K76" s="286">
        <f t="shared" si="22"/>
        <v>46022</v>
      </c>
      <c r="L76" s="286">
        <f t="shared" si="22"/>
        <v>46387</v>
      </c>
      <c r="M76" s="286">
        <f t="shared" si="22"/>
        <v>46752</v>
      </c>
      <c r="N76" s="312"/>
      <c r="O76" s="313"/>
    </row>
    <row r="77" spans="1:18" x14ac:dyDescent="0.25">
      <c r="A77" s="352" t="s">
        <v>162</v>
      </c>
      <c r="B77" s="287">
        <f t="shared" ref="B77:M77" si="23">+(B5+B6)/B10</f>
        <v>0.8753656892534486</v>
      </c>
      <c r="C77" s="287">
        <f t="shared" si="23"/>
        <v>0.89055759608360974</v>
      </c>
      <c r="D77" s="402">
        <f t="shared" si="23"/>
        <v>0.91685820460990552</v>
      </c>
      <c r="E77" s="402">
        <f t="shared" si="23"/>
        <v>0.92009559266122987</v>
      </c>
      <c r="F77" s="402">
        <f t="shared" si="23"/>
        <v>0.8927149115709625</v>
      </c>
      <c r="G77" s="402">
        <f t="shared" si="23"/>
        <v>0.91257915415185153</v>
      </c>
      <c r="H77" s="402">
        <f t="shared" si="23"/>
        <v>0.92586975575657604</v>
      </c>
      <c r="I77" s="402">
        <f t="shared" si="23"/>
        <v>0.91757122957688397</v>
      </c>
      <c r="J77" s="402">
        <f t="shared" si="23"/>
        <v>0.93454004345958441</v>
      </c>
      <c r="K77" s="402">
        <f t="shared" si="23"/>
        <v>0.93944817784785517</v>
      </c>
      <c r="L77" s="402">
        <f t="shared" si="23"/>
        <v>0.94411731257815668</v>
      </c>
      <c r="M77" s="402">
        <f t="shared" si="23"/>
        <v>0.94853195343710484</v>
      </c>
      <c r="O77" s="314"/>
    </row>
    <row r="78" spans="1:18" x14ac:dyDescent="0.25">
      <c r="A78" s="352" t="s">
        <v>164</v>
      </c>
      <c r="B78" s="288">
        <f t="shared" ref="B78:M78" si="24">+B6/B5</f>
        <v>-1.7224849043595194E-2</v>
      </c>
      <c r="C78" s="288">
        <f t="shared" si="24"/>
        <v>-1.7845827327682303E-2</v>
      </c>
      <c r="D78" s="403">
        <f t="shared" si="24"/>
        <v>-1.7582022580645909E-2</v>
      </c>
      <c r="E78" s="403">
        <f t="shared" si="24"/>
        <v>-1.7949075892739672E-2</v>
      </c>
      <c r="F78" s="403">
        <f t="shared" si="24"/>
        <v>-1.6090149046249079E-2</v>
      </c>
      <c r="G78" s="403">
        <f t="shared" si="24"/>
        <v>-1.6632544238631964E-2</v>
      </c>
      <c r="H78" s="403">
        <f t="shared" si="24"/>
        <v>-1.6632683153846153E-2</v>
      </c>
      <c r="I78" s="403">
        <f t="shared" si="24"/>
        <v>-5.4696043874511706E-2</v>
      </c>
      <c r="J78" s="403">
        <f t="shared" si="24"/>
        <v>-5.4287237321377517E-2</v>
      </c>
      <c r="K78" s="403">
        <f t="shared" si="24"/>
        <v>-5.4658910402968469E-2</v>
      </c>
      <c r="L78" s="403">
        <f t="shared" si="24"/>
        <v>-5.5730655363221429E-2</v>
      </c>
      <c r="M78" s="403">
        <f t="shared" si="24"/>
        <v>-5.7185735555098177E-2</v>
      </c>
    </row>
    <row r="79" spans="1:18" x14ac:dyDescent="0.25">
      <c r="A79" s="352" t="s">
        <v>1471</v>
      </c>
      <c r="B79" s="287">
        <f t="shared" ref="B79:M79" si="25">+B7/B10</f>
        <v>2.0787319790774774E-2</v>
      </c>
      <c r="C79" s="287">
        <f t="shared" si="25"/>
        <v>1.7177922683329301E-2</v>
      </c>
      <c r="D79" s="402">
        <f t="shared" si="25"/>
        <v>1.4467971621334714E-2</v>
      </c>
      <c r="E79" s="402">
        <f t="shared" si="25"/>
        <v>1.1429852705915565E-2</v>
      </c>
      <c r="F79" s="402">
        <f t="shared" si="25"/>
        <v>8.5318649049819211E-3</v>
      </c>
      <c r="G79" s="402">
        <f t="shared" si="25"/>
        <v>7.9775137866024068E-3</v>
      </c>
      <c r="H79" s="402">
        <f t="shared" si="25"/>
        <v>8.0664116393902464E-3</v>
      </c>
      <c r="I79" s="402">
        <f t="shared" si="25"/>
        <v>7.8784222729380432E-3</v>
      </c>
      <c r="J79" s="402">
        <f t="shared" si="25"/>
        <v>7.2508479835463038E-3</v>
      </c>
      <c r="K79" s="402">
        <f t="shared" si="25"/>
        <v>6.564632009591633E-3</v>
      </c>
      <c r="L79" s="402">
        <f t="shared" si="25"/>
        <v>5.9581454575001044E-3</v>
      </c>
      <c r="M79" s="402">
        <f t="shared" si="25"/>
        <v>5.3633441115687993E-3</v>
      </c>
    </row>
    <row r="80" spans="1:18" x14ac:dyDescent="0.25">
      <c r="A80" s="352" t="s">
        <v>165</v>
      </c>
      <c r="B80" s="287">
        <f t="shared" ref="B80:M80" si="26">+(B2+B3+B4+B5)/(B11+B12+B13+B14+B15+B19)</f>
        <v>1.2391190239175351</v>
      </c>
      <c r="C80" s="287">
        <f t="shared" si="26"/>
        <v>1.2362936359162864</v>
      </c>
      <c r="D80" s="402">
        <f t="shared" si="26"/>
        <v>1.2637319619292269</v>
      </c>
      <c r="E80" s="402">
        <f t="shared" si="26"/>
        <v>1.2416178373953046</v>
      </c>
      <c r="F80" s="402">
        <f t="shared" si="26"/>
        <v>1.2222274977694876</v>
      </c>
      <c r="G80" s="402">
        <f t="shared" si="26"/>
        <v>1.2504403729453986</v>
      </c>
      <c r="H80" s="402">
        <f t="shared" si="26"/>
        <v>1.2477277245916294</v>
      </c>
      <c r="I80" s="402">
        <f t="shared" si="26"/>
        <v>1.2308242552449082</v>
      </c>
      <c r="J80" s="402">
        <f t="shared" si="26"/>
        <v>1.2540171990054643</v>
      </c>
      <c r="K80" s="402">
        <f t="shared" si="26"/>
        <v>1.2966511666605882</v>
      </c>
      <c r="L80" s="402">
        <f t="shared" si="26"/>
        <v>1.3343709933581007</v>
      </c>
      <c r="M80" s="402">
        <f t="shared" si="26"/>
        <v>1.3887667882380068</v>
      </c>
    </row>
    <row r="81" spans="1:13" x14ac:dyDescent="0.25">
      <c r="A81" s="352" t="s">
        <v>1470</v>
      </c>
      <c r="B81" s="287">
        <f t="shared" ref="B81:M81" si="27">+B23/B19</f>
        <v>1.4167456511211161</v>
      </c>
      <c r="C81" s="287">
        <f t="shared" si="27"/>
        <v>1.4030066312450002</v>
      </c>
      <c r="D81" s="402">
        <f t="shared" si="27"/>
        <v>1.4062071804358303</v>
      </c>
      <c r="E81" s="402">
        <f t="shared" si="27"/>
        <v>1.3759925810759392</v>
      </c>
      <c r="F81" s="402">
        <f t="shared" si="27"/>
        <v>1.408476719061069</v>
      </c>
      <c r="G81" s="402">
        <f t="shared" si="27"/>
        <v>1.3921789061504912</v>
      </c>
      <c r="H81" s="402">
        <f t="shared" si="27"/>
        <v>1.3961873499938375</v>
      </c>
      <c r="I81" s="402">
        <f t="shared" si="27"/>
        <v>1.3058718452943903</v>
      </c>
      <c r="J81" s="402">
        <f t="shared" si="27"/>
        <v>1.4123446099735453</v>
      </c>
      <c r="K81" s="402">
        <f t="shared" si="27"/>
        <v>1.4985255351034119</v>
      </c>
      <c r="L81" s="402">
        <f t="shared" si="27"/>
        <v>1.5583060906235542</v>
      </c>
      <c r="M81" s="402">
        <f t="shared" si="27"/>
        <v>1.6102392859430039</v>
      </c>
    </row>
    <row r="82" spans="1:13" x14ac:dyDescent="0.25">
      <c r="A82" s="352" t="s">
        <v>1462</v>
      </c>
      <c r="B82" s="287">
        <f t="shared" ref="B82:M82" si="28">+B20/B10</f>
        <v>0.12629098378843331</v>
      </c>
      <c r="C82" s="287">
        <f t="shared" si="28"/>
        <v>0.1164606076404175</v>
      </c>
      <c r="D82" s="402">
        <f t="shared" si="28"/>
        <v>0.11739646902645993</v>
      </c>
      <c r="E82" s="402">
        <f t="shared" si="28"/>
        <v>0.11185278958105893</v>
      </c>
      <c r="F82" s="402">
        <f t="shared" si="28"/>
        <v>0.11201670131695352</v>
      </c>
      <c r="G82" s="402">
        <f t="shared" si="28"/>
        <v>0.12187220369749434</v>
      </c>
      <c r="H82" s="402">
        <f t="shared" si="28"/>
        <v>0.12364817377241123</v>
      </c>
      <c r="I82" s="402">
        <f t="shared" si="28"/>
        <v>0.11931476586002587</v>
      </c>
      <c r="J82" s="402">
        <f t="shared" si="28"/>
        <v>0.10328390900062273</v>
      </c>
      <c r="K82" s="402">
        <f t="shared" si="28"/>
        <v>9.7158466800640761E-2</v>
      </c>
      <c r="L82" s="402">
        <f t="shared" si="28"/>
        <v>9.7819682242640149E-2</v>
      </c>
      <c r="M82" s="402">
        <f t="shared" si="28"/>
        <v>0.10088629470766033</v>
      </c>
    </row>
    <row r="83" spans="1:13" x14ac:dyDescent="0.25">
      <c r="A83" s="353" t="s">
        <v>1463</v>
      </c>
      <c r="B83" s="289"/>
      <c r="C83" s="289">
        <f>+(C11+C19)/(B11+B19)-1</f>
        <v>0.11888226495194032</v>
      </c>
      <c r="D83" s="404">
        <f>+(D11+D19)/(C11+C19)-1</f>
        <v>0.11783312419591718</v>
      </c>
      <c r="E83" s="404">
        <f>+(E11+E19)/(D11+D19)-1</f>
        <v>0.17149279141178031</v>
      </c>
      <c r="F83" s="404">
        <f>+(F11+F19)/(E11+E19)-1</f>
        <v>0.14589239039276558</v>
      </c>
      <c r="G83" s="404">
        <f>+(G11+G19)/(F11+F19)-1</f>
        <v>6.7982768395450366E-2</v>
      </c>
      <c r="H83" s="404">
        <f>+(H11+H19)/(F11+F19)-1</f>
        <v>8.9920838163868311E-2</v>
      </c>
      <c r="I83" s="404">
        <f>+(I11+I19)/(F11+F19)-1</f>
        <v>0.15447920097399437</v>
      </c>
      <c r="J83" s="404">
        <f>+(J11+J19)/(I11+I19)-1</f>
        <v>7.0378440085836713E-2</v>
      </c>
      <c r="K83" s="404">
        <f>+(K11+K19)/(J11+J19)-1</f>
        <v>8.0695222981206349E-2</v>
      </c>
      <c r="L83" s="404">
        <f>+(L11+L19)/(K11+K19)-1</f>
        <v>8.9635513133127454E-2</v>
      </c>
      <c r="M83" s="404">
        <f>+(M11+M19)/(L11+L19)-1</f>
        <v>0.10072841639892127</v>
      </c>
    </row>
    <row r="84" spans="1:13" ht="12.75" customHeight="1" x14ac:dyDescent="0.25">
      <c r="A84" s="353" t="s">
        <v>1464</v>
      </c>
      <c r="B84" s="289"/>
      <c r="C84" s="289">
        <f>+(C12+C13)/(B12+B13)-1</f>
        <v>3.8177829581204525E-2</v>
      </c>
      <c r="D84" s="404">
        <f>+(D12+D13)/(C12+C13)-1</f>
        <v>-2.7556245160978432E-2</v>
      </c>
      <c r="E84" s="404">
        <f>+(E12+E13)/(D12+D13)-1</f>
        <v>0.24399164154003161</v>
      </c>
      <c r="F84" s="404">
        <f>+(F12+F13)/(E12+E13)-1</f>
        <v>0.24300697241829572</v>
      </c>
      <c r="G84" s="404">
        <f>+(G12+G13)/(F12+F13)-1</f>
        <v>-7.1545541372063259E-2</v>
      </c>
      <c r="H84" s="404">
        <f>+(H12+H13)/(F12+F13)-1</f>
        <v>-0.11033007212207724</v>
      </c>
      <c r="I84" s="404">
        <f>+(I12+I13)/(H12+H13)-1</f>
        <v>0.13213573708815884</v>
      </c>
      <c r="J84" s="404">
        <f>+(J12+J13)/(I12+I13)-1</f>
        <v>9.1035116646630554E-2</v>
      </c>
      <c r="K84" s="404">
        <f>+(K12+K13)/(J12+J13)-1</f>
        <v>6.9615125098543285E-2</v>
      </c>
      <c r="L84" s="404">
        <f>+(L12+L13)/(K12+K13)-1</f>
        <v>5.1161897881733198E-2</v>
      </c>
      <c r="M84" s="404">
        <f>+(M12+M13)/(L12+L13)-1</f>
        <v>5.0512158105786131E-2</v>
      </c>
    </row>
    <row r="85" spans="1:13" x14ac:dyDescent="0.25">
      <c r="A85" s="353" t="s">
        <v>192</v>
      </c>
      <c r="B85" s="289"/>
      <c r="C85" s="289">
        <f>+C5/B5-1</f>
        <v>0.17222770747166116</v>
      </c>
      <c r="D85" s="404">
        <f>+D5/C5-1</f>
        <v>8.9153237826451681E-2</v>
      </c>
      <c r="E85" s="404">
        <f>+E5/D5-1</f>
        <v>0.13761831570625938</v>
      </c>
      <c r="F85" s="404">
        <f>+F5/E5-1</f>
        <v>0.19914525438835229</v>
      </c>
      <c r="G85" s="404">
        <f>+G5/F5-1</f>
        <v>1.959294195300032E-2</v>
      </c>
      <c r="H85" s="404">
        <f>+H5/F5-1</f>
        <v>1.9584426371322516E-2</v>
      </c>
      <c r="I85" s="404">
        <f>+I5/F5-1</f>
        <v>0.17226320824199215</v>
      </c>
      <c r="J85" s="404">
        <f>+J5/I5-1</f>
        <v>0.18579112618616267</v>
      </c>
      <c r="K85" s="404">
        <f>+K5/J5-1</f>
        <v>0.17191160744268652</v>
      </c>
      <c r="L85" s="404">
        <f>+L5/K5-1</f>
        <v>0.15050026392497284</v>
      </c>
      <c r="M85" s="404">
        <f>+M5/L5-1</f>
        <v>0.14234684445802803</v>
      </c>
    </row>
    <row r="86" spans="1:13" x14ac:dyDescent="0.25">
      <c r="A86" s="354" t="s">
        <v>167</v>
      </c>
      <c r="B86" s="290">
        <f t="shared" ref="B86" si="29">+B74/B61</f>
        <v>0.33790968971485574</v>
      </c>
      <c r="C86" s="290">
        <f t="shared" ref="C86:D86" si="30">+C74/C61</f>
        <v>0.34597576611148273</v>
      </c>
      <c r="D86" s="405">
        <f t="shared" si="30"/>
        <v>0.39354701472254489</v>
      </c>
      <c r="E86" s="405">
        <f t="shared" ref="E86:M86" si="31">+E74/E61</f>
        <v>0.38199449160393661</v>
      </c>
      <c r="F86" s="405">
        <f t="shared" si="31"/>
        <v>0.39530129261694846</v>
      </c>
      <c r="G86" s="405">
        <f t="shared" ref="G86" si="32">+G74/G61</f>
        <v>0.45393948493672437</v>
      </c>
      <c r="H86" s="405">
        <f t="shared" si="31"/>
        <v>0.38427381725888154</v>
      </c>
      <c r="I86" s="405">
        <f t="shared" si="31"/>
        <v>3.7468404858911557E-2</v>
      </c>
      <c r="J86" s="405">
        <f t="shared" si="31"/>
        <v>0.34985349445170494</v>
      </c>
      <c r="K86" s="405">
        <f t="shared" si="31"/>
        <v>0.47243358393047324</v>
      </c>
      <c r="L86" s="405">
        <f t="shared" si="31"/>
        <v>0.52967607752954915</v>
      </c>
      <c r="M86" s="405">
        <f t="shared" si="31"/>
        <v>0.57081061907328934</v>
      </c>
    </row>
    <row r="87" spans="1:13" x14ac:dyDescent="0.25">
      <c r="A87" s="354" t="s">
        <v>1465</v>
      </c>
      <c r="B87" s="291">
        <f t="shared" ref="B87:M87" si="33">+B22/B19</f>
        <v>9.8462292752914918E-2</v>
      </c>
      <c r="C87" s="291">
        <f t="shared" si="33"/>
        <v>0.10078705308421256</v>
      </c>
      <c r="D87" s="401">
        <f t="shared" si="33"/>
        <v>0.11742993693031821</v>
      </c>
      <c r="E87" s="401">
        <f t="shared" si="33"/>
        <v>0.10982484828410431</v>
      </c>
      <c r="F87" s="401">
        <f t="shared" si="33"/>
        <v>0.12013019655641921</v>
      </c>
      <c r="G87" s="401">
        <f t="shared" si="33"/>
        <v>9.8927784939185054E-2</v>
      </c>
      <c r="H87" s="401">
        <f t="shared" si="33"/>
        <v>0.10925470270476188</v>
      </c>
      <c r="I87" s="401">
        <f t="shared" si="33"/>
        <v>1.2143849352953763E-2</v>
      </c>
      <c r="J87" s="401">
        <f t="shared" si="33"/>
        <v>0.1339391053415753</v>
      </c>
      <c r="K87" s="401">
        <f t="shared" si="33"/>
        <v>0.21470377249742995</v>
      </c>
      <c r="L87" s="401">
        <f t="shared" si="33"/>
        <v>0.2572258227241751</v>
      </c>
      <c r="M87" s="401">
        <f t="shared" si="33"/>
        <v>0.28894958600686566</v>
      </c>
    </row>
    <row r="88" spans="1:13" x14ac:dyDescent="0.25">
      <c r="A88" s="354" t="s">
        <v>1466</v>
      </c>
      <c r="B88" s="291">
        <f>+(+B64)/B61</f>
        <v>0.38633512838335388</v>
      </c>
      <c r="C88" s="291">
        <f>+(+C64)/C61</f>
        <v>0.3462487431367649</v>
      </c>
      <c r="D88" s="401">
        <f>+(+D64)/D61</f>
        <v>0.33323754483144802</v>
      </c>
      <c r="E88" s="401">
        <f>+(+E64)/E61</f>
        <v>0.36878381399560006</v>
      </c>
      <c r="F88" s="401">
        <f t="shared" ref="F88:M88" si="34">+(+F64)/F61</f>
        <v>0.29848172762215502</v>
      </c>
      <c r="G88" s="401">
        <f t="shared" ref="G88" si="35">+(+G64)/G61</f>
        <v>0.31362671649729612</v>
      </c>
      <c r="H88" s="401">
        <f t="shared" si="34"/>
        <v>0.31362671649729623</v>
      </c>
      <c r="I88" s="401">
        <f t="shared" si="34"/>
        <v>0.29516970081800747</v>
      </c>
      <c r="J88" s="401">
        <f t="shared" si="34"/>
        <v>0.25630436805535833</v>
      </c>
      <c r="K88" s="401">
        <f t="shared" si="34"/>
        <v>0.20079316886230938</v>
      </c>
      <c r="L88" s="401">
        <f t="shared" si="34"/>
        <v>0.18352683128858158</v>
      </c>
      <c r="M88" s="401">
        <f t="shared" si="34"/>
        <v>0.16688351097918003</v>
      </c>
    </row>
    <row r="89" spans="1:13" x14ac:dyDescent="0.25">
      <c r="A89" s="354" t="s">
        <v>1467</v>
      </c>
      <c r="B89" s="291"/>
      <c r="C89" s="291">
        <f>+C57/+(AVERAGE(C5:C5)*98%)</f>
        <v>0.11884776424963206</v>
      </c>
      <c r="D89" s="401">
        <f t="shared" ref="D89:M89" si="36">+D57/+(AVERAGE(D5:D5)*98%)</f>
        <v>0.12574758202279054</v>
      </c>
      <c r="E89" s="401">
        <f t="shared" si="36"/>
        <v>0.12594393409804136</v>
      </c>
      <c r="F89" s="401">
        <f t="shared" si="36"/>
        <v>0.13042193113390471</v>
      </c>
      <c r="G89" s="401">
        <f>+G57/+(AVERAGE(G5:G5)*98%)/9*12</f>
        <v>0.12923020973101546</v>
      </c>
      <c r="H89" s="401">
        <f t="shared" si="36"/>
        <v>0.12923128906331763</v>
      </c>
      <c r="I89" s="401">
        <f t="shared" si="36"/>
        <v>0.13608235717389119</v>
      </c>
      <c r="J89" s="401">
        <f t="shared" si="36"/>
        <v>0.14454980890592672</v>
      </c>
      <c r="K89" s="401">
        <f t="shared" si="36"/>
        <v>0.157977936049705</v>
      </c>
      <c r="L89" s="401">
        <f t="shared" si="36"/>
        <v>0.15938430372319756</v>
      </c>
      <c r="M89" s="401">
        <f t="shared" si="36"/>
        <v>0.15970467548288611</v>
      </c>
    </row>
    <row r="90" spans="1:13" x14ac:dyDescent="0.25">
      <c r="A90" s="354" t="s">
        <v>1468</v>
      </c>
      <c r="B90" s="291"/>
      <c r="C90" s="291">
        <f>+C71/+AVERAGE(B93:C93)</f>
        <v>6.314282398915548E-2</v>
      </c>
      <c r="D90" s="401">
        <f t="shared" ref="D90:M90" si="37">+D71/+AVERAGE(C93:D93)</f>
        <v>6.0313192435873304E-2</v>
      </c>
      <c r="E90" s="401">
        <f t="shared" si="37"/>
        <v>6.0751769368152714E-2</v>
      </c>
      <c r="F90" s="401">
        <f t="shared" si="37"/>
        <v>6.008337540643769E-2</v>
      </c>
      <c r="G90" s="401">
        <f t="shared" si="37"/>
        <v>4.5512655433522259E-2</v>
      </c>
      <c r="H90" s="401">
        <f t="shared" si="37"/>
        <v>6.2628568103277701E-2</v>
      </c>
      <c r="I90" s="401">
        <f t="shared" si="37"/>
        <v>0.11147670845740838</v>
      </c>
      <c r="J90" s="401">
        <f t="shared" si="37"/>
        <v>7.942152606535563E-2</v>
      </c>
      <c r="K90" s="401">
        <f t="shared" si="37"/>
        <v>5.9455341784918084E-2</v>
      </c>
      <c r="L90" s="401">
        <f t="shared" si="37"/>
        <v>4.6928391373676603E-2</v>
      </c>
      <c r="M90" s="401">
        <f t="shared" si="37"/>
        <v>4.4848481922063879E-2</v>
      </c>
    </row>
    <row r="91" spans="1:13" x14ac:dyDescent="0.25">
      <c r="A91" s="354" t="s">
        <v>1508</v>
      </c>
      <c r="B91" s="291">
        <f>+B22/B10</f>
        <v>3.9068645880772794E-2</v>
      </c>
      <c r="C91" s="291">
        <f>+C22/C10</f>
        <v>3.8838388683838591E-2</v>
      </c>
      <c r="D91" s="401">
        <f>+D22/D10</f>
        <v>4.773873379450036E-2</v>
      </c>
      <c r="E91" s="401">
        <f>+E22/E10</f>
        <v>4.6152159456161093E-2</v>
      </c>
      <c r="F91" s="401">
        <f t="shared" ref="F91:M91" si="38">+F22/F10</f>
        <v>4.6668113871879045E-2</v>
      </c>
      <c r="G91" s="401">
        <f t="shared" ref="G91" si="39">+G22/G10</f>
        <v>4.1113388101124304E-2</v>
      </c>
      <c r="H91" s="401">
        <f t="shared" si="38"/>
        <v>4.7081238726667057E-2</v>
      </c>
      <c r="I91" s="401">
        <f t="shared" si="38"/>
        <v>4.9329330612257844E-3</v>
      </c>
      <c r="J91" s="401">
        <f t="shared" si="38"/>
        <v>4.9689227179653725E-2</v>
      </c>
      <c r="K91" s="401">
        <f t="shared" si="38"/>
        <v>7.349785006135473E-2</v>
      </c>
      <c r="L91" s="401">
        <f t="shared" si="38"/>
        <v>8.3571561892888821E-2</v>
      </c>
      <c r="M91" s="401">
        <f t="shared" si="38"/>
        <v>9.0731365167757844E-2</v>
      </c>
    </row>
    <row r="93" spans="1:13" x14ac:dyDescent="0.25">
      <c r="A93" s="253" t="s">
        <v>1469</v>
      </c>
      <c r="B93" s="240">
        <f>+B11+B12+B13</f>
        <v>2806088589.8099999</v>
      </c>
      <c r="C93" s="240">
        <f t="shared" ref="C93:M93" si="40">+C11+C12+C13</f>
        <v>2967215975.4499998</v>
      </c>
      <c r="D93" s="240">
        <f t="shared" si="40"/>
        <v>2996215829</v>
      </c>
      <c r="E93" s="240">
        <f t="shared" si="40"/>
        <v>3668549207</v>
      </c>
      <c r="F93" s="240">
        <f t="shared" si="40"/>
        <v>4472924748</v>
      </c>
      <c r="G93" s="240">
        <f t="shared" si="40"/>
        <v>4315067167.4400005</v>
      </c>
      <c r="H93" s="240">
        <f t="shared" si="40"/>
        <v>4200000000</v>
      </c>
      <c r="I93" s="240">
        <f t="shared" si="40"/>
        <v>4714938473.944231</v>
      </c>
      <c r="J93" s="240">
        <f t="shared" si="40"/>
        <v>5158322340.1371908</v>
      </c>
      <c r="K93" s="240">
        <f t="shared" si="40"/>
        <v>5569419690.0749626</v>
      </c>
      <c r="L93" s="240">
        <f t="shared" si="40"/>
        <v>5947162200.1384907</v>
      </c>
      <c r="M93" s="240">
        <f t="shared" si="40"/>
        <v>6364236564.2126522</v>
      </c>
    </row>
    <row r="96" spans="1:13" x14ac:dyDescent="0.25">
      <c r="B96" s="253"/>
      <c r="C96" s="253"/>
      <c r="D96" s="253"/>
      <c r="E96" s="253"/>
      <c r="F96" s="253"/>
      <c r="G96" s="253"/>
      <c r="H96" s="253"/>
      <c r="I96" s="253"/>
      <c r="J96" s="253"/>
      <c r="K96" s="253"/>
      <c r="L96" s="253"/>
      <c r="M96" s="253"/>
    </row>
    <row r="97" spans="2:13" x14ac:dyDescent="0.25">
      <c r="B97" s="253"/>
      <c r="C97" s="253"/>
      <c r="D97" s="253"/>
      <c r="E97" s="253"/>
      <c r="F97" s="253"/>
      <c r="G97" s="253"/>
      <c r="H97" s="253"/>
      <c r="I97" s="253"/>
      <c r="J97" s="253"/>
      <c r="K97" s="253"/>
      <c r="L97" s="253"/>
      <c r="M97" s="253"/>
    </row>
    <row r="98" spans="2:13" x14ac:dyDescent="0.25">
      <c r="B98" s="253"/>
      <c r="C98" s="253"/>
      <c r="D98" s="253"/>
      <c r="E98" s="253"/>
      <c r="F98" s="253"/>
      <c r="G98" s="253"/>
      <c r="H98" s="253"/>
      <c r="I98" s="253"/>
      <c r="J98" s="253"/>
      <c r="K98" s="253"/>
      <c r="L98" s="253"/>
      <c r="M98" s="253"/>
    </row>
  </sheetData>
  <phoneticPr fontId="0" type="noConversion"/>
  <conditionalFormatting sqref="E22:H22">
    <cfRule type="cellIs" dxfId="7" priority="32" stopIfTrue="1" operator="greaterThan">
      <formula>0</formula>
    </cfRule>
    <cfRule type="cellIs" dxfId="6" priority="33" stopIfTrue="1" operator="lessThanOrEqual">
      <formula>0</formula>
    </cfRule>
  </conditionalFormatting>
  <conditionalFormatting sqref="D22">
    <cfRule type="cellIs" dxfId="5" priority="20" stopIfTrue="1" operator="greaterThan">
      <formula>0</formula>
    </cfRule>
    <cfRule type="cellIs" dxfId="4" priority="21" stopIfTrue="1" operator="lessThanOrEqual">
      <formula>0</formula>
    </cfRule>
  </conditionalFormatting>
  <conditionalFormatting sqref="C22">
    <cfRule type="cellIs" dxfId="3" priority="18" stopIfTrue="1" operator="greaterThan">
      <formula>0</formula>
    </cfRule>
    <cfRule type="cellIs" dxfId="2" priority="19" stopIfTrue="1" operator="lessThanOrEqual">
      <formula>0</formula>
    </cfRule>
  </conditionalFormatting>
  <conditionalFormatting sqref="B22">
    <cfRule type="cellIs" dxfId="1" priority="16" stopIfTrue="1" operator="greaterThan">
      <formula>0</formula>
    </cfRule>
    <cfRule type="cellIs" dxfId="0" priority="17" stopIfTrue="1" operator="lessThanOrEqual">
      <formula>0</formula>
    </cfRule>
  </conditionalFormatting>
  <conditionalFormatting sqref="D87:M87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9:M89">
    <cfRule type="colorScale" priority="14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88:M88"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77:M77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78:M78">
    <cfRule type="colorScale" priority="1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79:M79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80:M80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1:M8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2:M82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3:M83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4:M84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5:M85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86:M8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90:M9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91:M9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13"/>
  <dimension ref="A1:BN79"/>
  <sheetViews>
    <sheetView showGridLines="0" zoomScale="180" zoomScaleNormal="180" workbookViewId="0">
      <pane xSplit="1" ySplit="1" topLeftCell="B58" activePane="bottomRight" state="frozen"/>
      <selection activeCell="F95" sqref="F95"/>
      <selection pane="topRight" activeCell="F95" sqref="F95"/>
      <selection pane="bottomLeft" activeCell="F95" sqref="F95"/>
      <selection pane="bottomRight" activeCell="D71" sqref="D71"/>
    </sheetView>
  </sheetViews>
  <sheetFormatPr baseColWidth="10" defaultColWidth="11.5703125" defaultRowHeight="12.75" x14ac:dyDescent="0.2"/>
  <cols>
    <col min="1" max="1" width="30.28515625" style="134" bestFit="1" customWidth="1"/>
    <col min="2" max="2" width="11.85546875" style="134" bestFit="1" customWidth="1"/>
    <col min="3" max="14" width="12.7109375" style="134" bestFit="1" customWidth="1"/>
    <col min="15" max="15" width="12.7109375" style="135" bestFit="1" customWidth="1"/>
    <col min="16" max="62" width="12.7109375" style="134" bestFit="1" customWidth="1"/>
    <col min="63" max="16384" width="11.5703125" style="134"/>
  </cols>
  <sheetData>
    <row r="1" spans="1:62" s="3" customFormat="1" ht="15.75" x14ac:dyDescent="0.25">
      <c r="A1" s="25" t="s">
        <v>1490</v>
      </c>
      <c r="B1" s="40">
        <v>44896</v>
      </c>
      <c r="C1" s="40">
        <f>EOMONTH(B1,1)</f>
        <v>44957</v>
      </c>
      <c r="D1" s="40">
        <f t="shared" ref="D1:BJ1" si="0">EOMONTH(C1,1)</f>
        <v>44985</v>
      </c>
      <c r="E1" s="40">
        <f t="shared" si="0"/>
        <v>45016</v>
      </c>
      <c r="F1" s="40">
        <f t="shared" si="0"/>
        <v>45046</v>
      </c>
      <c r="G1" s="40">
        <f t="shared" si="0"/>
        <v>45077</v>
      </c>
      <c r="H1" s="40">
        <f t="shared" si="0"/>
        <v>45107</v>
      </c>
      <c r="I1" s="40">
        <f t="shared" si="0"/>
        <v>45138</v>
      </c>
      <c r="J1" s="40">
        <f t="shared" si="0"/>
        <v>45169</v>
      </c>
      <c r="K1" s="40">
        <f t="shared" si="0"/>
        <v>45199</v>
      </c>
      <c r="L1" s="40">
        <f t="shared" si="0"/>
        <v>45230</v>
      </c>
      <c r="M1" s="40">
        <f t="shared" si="0"/>
        <v>45260</v>
      </c>
      <c r="N1" s="40">
        <f t="shared" si="0"/>
        <v>45291</v>
      </c>
      <c r="O1" s="40">
        <f t="shared" si="0"/>
        <v>45322</v>
      </c>
      <c r="P1" s="40">
        <f t="shared" si="0"/>
        <v>45351</v>
      </c>
      <c r="Q1" s="40">
        <f t="shared" si="0"/>
        <v>45382</v>
      </c>
      <c r="R1" s="40">
        <f t="shared" si="0"/>
        <v>45412</v>
      </c>
      <c r="S1" s="40">
        <f t="shared" si="0"/>
        <v>45443</v>
      </c>
      <c r="T1" s="40">
        <f t="shared" si="0"/>
        <v>45473</v>
      </c>
      <c r="U1" s="40">
        <f t="shared" si="0"/>
        <v>45504</v>
      </c>
      <c r="V1" s="40">
        <f t="shared" si="0"/>
        <v>45535</v>
      </c>
      <c r="W1" s="40">
        <f t="shared" si="0"/>
        <v>45565</v>
      </c>
      <c r="X1" s="40">
        <f t="shared" si="0"/>
        <v>45596</v>
      </c>
      <c r="Y1" s="40">
        <f t="shared" si="0"/>
        <v>45626</v>
      </c>
      <c r="Z1" s="40">
        <f t="shared" si="0"/>
        <v>45657</v>
      </c>
      <c r="AA1" s="40">
        <f t="shared" si="0"/>
        <v>45688</v>
      </c>
      <c r="AB1" s="40">
        <f t="shared" si="0"/>
        <v>45716</v>
      </c>
      <c r="AC1" s="40">
        <f t="shared" si="0"/>
        <v>45747</v>
      </c>
      <c r="AD1" s="40">
        <f t="shared" si="0"/>
        <v>45777</v>
      </c>
      <c r="AE1" s="40">
        <f t="shared" si="0"/>
        <v>45808</v>
      </c>
      <c r="AF1" s="40">
        <f t="shared" si="0"/>
        <v>45838</v>
      </c>
      <c r="AG1" s="40">
        <f t="shared" si="0"/>
        <v>45869</v>
      </c>
      <c r="AH1" s="40">
        <f t="shared" si="0"/>
        <v>45900</v>
      </c>
      <c r="AI1" s="40">
        <f t="shared" si="0"/>
        <v>45930</v>
      </c>
      <c r="AJ1" s="40">
        <f t="shared" si="0"/>
        <v>45961</v>
      </c>
      <c r="AK1" s="40">
        <f t="shared" si="0"/>
        <v>45991</v>
      </c>
      <c r="AL1" s="40">
        <f t="shared" si="0"/>
        <v>46022</v>
      </c>
      <c r="AM1" s="40">
        <f t="shared" si="0"/>
        <v>46053</v>
      </c>
      <c r="AN1" s="40">
        <f t="shared" si="0"/>
        <v>46081</v>
      </c>
      <c r="AO1" s="40">
        <f t="shared" si="0"/>
        <v>46112</v>
      </c>
      <c r="AP1" s="40">
        <f t="shared" si="0"/>
        <v>46142</v>
      </c>
      <c r="AQ1" s="40">
        <f t="shared" si="0"/>
        <v>46173</v>
      </c>
      <c r="AR1" s="40">
        <f t="shared" si="0"/>
        <v>46203</v>
      </c>
      <c r="AS1" s="40">
        <f t="shared" si="0"/>
        <v>46234</v>
      </c>
      <c r="AT1" s="40">
        <f t="shared" si="0"/>
        <v>46265</v>
      </c>
      <c r="AU1" s="40">
        <f t="shared" si="0"/>
        <v>46295</v>
      </c>
      <c r="AV1" s="40">
        <f t="shared" si="0"/>
        <v>46326</v>
      </c>
      <c r="AW1" s="40">
        <f t="shared" si="0"/>
        <v>46356</v>
      </c>
      <c r="AX1" s="40">
        <f t="shared" si="0"/>
        <v>46387</v>
      </c>
      <c r="AY1" s="40">
        <f t="shared" si="0"/>
        <v>46418</v>
      </c>
      <c r="AZ1" s="40">
        <f t="shared" si="0"/>
        <v>46446</v>
      </c>
      <c r="BA1" s="40">
        <f t="shared" si="0"/>
        <v>46477</v>
      </c>
      <c r="BB1" s="40">
        <f t="shared" si="0"/>
        <v>46507</v>
      </c>
      <c r="BC1" s="40">
        <f t="shared" si="0"/>
        <v>46538</v>
      </c>
      <c r="BD1" s="40">
        <f t="shared" si="0"/>
        <v>46568</v>
      </c>
      <c r="BE1" s="40">
        <f t="shared" si="0"/>
        <v>46599</v>
      </c>
      <c r="BF1" s="40">
        <f t="shared" si="0"/>
        <v>46630</v>
      </c>
      <c r="BG1" s="40">
        <f t="shared" si="0"/>
        <v>46660</v>
      </c>
      <c r="BH1" s="40">
        <f t="shared" si="0"/>
        <v>46691</v>
      </c>
      <c r="BI1" s="40">
        <f t="shared" si="0"/>
        <v>46721</v>
      </c>
      <c r="BJ1" s="40">
        <f t="shared" si="0"/>
        <v>46752</v>
      </c>
    </row>
    <row r="2" spans="1:62" s="1" customFormat="1" x14ac:dyDescent="0.2">
      <c r="A2" s="26" t="str">
        <f>+'EF. Anuales'!A2</f>
        <v>Efectivo y Eq NETO</v>
      </c>
      <c r="B2" s="27">
        <f>+'EF. Anuales'!H2</f>
        <v>276833801.19666702</v>
      </c>
      <c r="C2" s="27">
        <f>+C54</f>
        <v>397696663.83793604</v>
      </c>
      <c r="D2" s="27">
        <f t="shared" ref="D2:N2" si="1">+D54</f>
        <v>318592248.06605566</v>
      </c>
      <c r="E2" s="27">
        <f t="shared" si="1"/>
        <v>230504529.30823922</v>
      </c>
      <c r="F2" s="27">
        <f t="shared" si="1"/>
        <v>119788511.09993458</v>
      </c>
      <c r="G2" s="27">
        <f t="shared" si="1"/>
        <v>18082726.769180775</v>
      </c>
      <c r="H2" s="27">
        <f t="shared" si="1"/>
        <v>108852560.31707096</v>
      </c>
      <c r="I2" s="27">
        <f t="shared" si="1"/>
        <v>14457501.021537423</v>
      </c>
      <c r="J2" s="27">
        <f t="shared" si="1"/>
        <v>33753915.266842008</v>
      </c>
      <c r="K2" s="27">
        <f t="shared" si="1"/>
        <v>171614870.49536705</v>
      </c>
      <c r="L2" s="27">
        <f t="shared" si="1"/>
        <v>126578023.44845319</v>
      </c>
      <c r="M2" s="27">
        <f t="shared" si="1"/>
        <v>148475087.27176273</v>
      </c>
      <c r="N2" s="27">
        <f t="shared" si="1"/>
        <v>460246937.30655944</v>
      </c>
      <c r="O2" s="27">
        <f t="shared" ref="O2:BJ2" si="2">+O54</f>
        <v>542041376.15859294</v>
      </c>
      <c r="P2" s="27">
        <f t="shared" si="2"/>
        <v>401374281.24875104</v>
      </c>
      <c r="Q2" s="27">
        <f t="shared" si="2"/>
        <v>269557615.64488113</v>
      </c>
      <c r="R2" s="27">
        <f t="shared" si="2"/>
        <v>236334820.55355144</v>
      </c>
      <c r="S2" s="27">
        <f t="shared" si="2"/>
        <v>114600166.67959678</v>
      </c>
      <c r="T2" s="27">
        <f t="shared" si="2"/>
        <v>1257639.350269556</v>
      </c>
      <c r="U2" s="27">
        <f t="shared" si="2"/>
        <v>76641341.25878346</v>
      </c>
      <c r="V2" s="27">
        <f t="shared" si="2"/>
        <v>14078284.487501144</v>
      </c>
      <c r="W2" s="27">
        <f t="shared" si="2"/>
        <v>209732082.21573472</v>
      </c>
      <c r="X2" s="27">
        <f t="shared" si="2"/>
        <v>89256456.622632504</v>
      </c>
      <c r="Y2" s="27">
        <f t="shared" si="2"/>
        <v>199872553.64752698</v>
      </c>
      <c r="Z2" s="27">
        <f t="shared" si="2"/>
        <v>311041760.14300001</v>
      </c>
      <c r="AA2" s="27">
        <f t="shared" si="2"/>
        <v>432783007.40637875</v>
      </c>
      <c r="AB2" s="27">
        <f t="shared" si="2"/>
        <v>311237852.67205191</v>
      </c>
      <c r="AC2" s="27">
        <f t="shared" si="2"/>
        <v>199431618.10312223</v>
      </c>
      <c r="AD2" s="27">
        <f t="shared" si="2"/>
        <v>156398826.39754164</v>
      </c>
      <c r="AE2" s="27">
        <f t="shared" si="2"/>
        <v>5902530.6507308483</v>
      </c>
      <c r="AF2" s="27">
        <f t="shared" si="2"/>
        <v>65525296.256621361</v>
      </c>
      <c r="AG2" s="27">
        <f t="shared" si="2"/>
        <v>57587366.157030225</v>
      </c>
      <c r="AH2" s="27">
        <f t="shared" si="2"/>
        <v>33065676.971574545</v>
      </c>
      <c r="AI2" s="27">
        <f t="shared" si="2"/>
        <v>223568926.09474754</v>
      </c>
      <c r="AJ2" s="27">
        <f t="shared" si="2"/>
        <v>90949905.588718176</v>
      </c>
      <c r="AK2" s="27">
        <f t="shared" si="2"/>
        <v>218195890.03128767</v>
      </c>
      <c r="AL2" s="27">
        <f t="shared" si="2"/>
        <v>353345858.14452887</v>
      </c>
      <c r="AM2" s="27">
        <f t="shared" si="2"/>
        <v>483035165.4438647</v>
      </c>
      <c r="AN2" s="27">
        <f t="shared" si="2"/>
        <v>356724337.50579751</v>
      </c>
      <c r="AO2" s="27">
        <f t="shared" si="2"/>
        <v>242630451.03068852</v>
      </c>
      <c r="AP2" s="27">
        <f t="shared" si="2"/>
        <v>175690073.45724332</v>
      </c>
      <c r="AQ2" s="27">
        <f t="shared" si="2"/>
        <v>6235525.8526076078</v>
      </c>
      <c r="AR2" s="27">
        <f t="shared" si="2"/>
        <v>81833959.493795991</v>
      </c>
      <c r="AS2" s="27">
        <f t="shared" si="2"/>
        <v>64035759.710998297</v>
      </c>
      <c r="AT2" s="27">
        <f t="shared" si="2"/>
        <v>42329256.233003974</v>
      </c>
      <c r="AU2" s="27">
        <f t="shared" si="2"/>
        <v>240572145.99504805</v>
      </c>
      <c r="AV2" s="27">
        <f t="shared" si="2"/>
        <v>93893661.754890442</v>
      </c>
      <c r="AW2" s="27">
        <f t="shared" si="2"/>
        <v>235845056.91714597</v>
      </c>
      <c r="AX2" s="27">
        <f t="shared" si="2"/>
        <v>379423987.00977504</v>
      </c>
      <c r="AY2" s="27">
        <f t="shared" si="2"/>
        <v>516168322.13160574</v>
      </c>
      <c r="AZ2" s="27">
        <f t="shared" si="2"/>
        <v>403572064.84054756</v>
      </c>
      <c r="BA2" s="27">
        <f t="shared" si="2"/>
        <v>303854126.21641457</v>
      </c>
      <c r="BB2" s="27">
        <f t="shared" si="2"/>
        <v>285354660.64998055</v>
      </c>
      <c r="BC2" s="27">
        <f t="shared" si="2"/>
        <v>122682012.34592485</v>
      </c>
      <c r="BD2" s="27">
        <f t="shared" si="2"/>
        <v>11675552.644804001</v>
      </c>
      <c r="BE2" s="27">
        <f t="shared" si="2"/>
        <v>84242178.014690161</v>
      </c>
      <c r="BF2" s="27">
        <f t="shared" si="2"/>
        <v>19309827.987392426</v>
      </c>
      <c r="BG2" s="27">
        <f t="shared" si="2"/>
        <v>250183622.56100225</v>
      </c>
      <c r="BH2" s="27">
        <f t="shared" si="2"/>
        <v>162819960.13747072</v>
      </c>
      <c r="BI2" s="27">
        <f t="shared" si="2"/>
        <v>202402103.58318448</v>
      </c>
      <c r="BJ2" s="27">
        <f t="shared" si="2"/>
        <v>394466801.52049518</v>
      </c>
    </row>
    <row r="3" spans="1:62" s="1" customFormat="1" x14ac:dyDescent="0.2">
      <c r="A3" s="26" t="str">
        <f>+'EF. Anuales'!A3</f>
        <v xml:space="preserve">Fondo de Liquidez </v>
      </c>
      <c r="B3" s="27">
        <f>+'EF. Anuales'!H3</f>
        <v>420000000</v>
      </c>
      <c r="C3" s="27">
        <f>+anexos!B7</f>
        <v>424193109.86666667</v>
      </c>
      <c r="D3" s="27">
        <f>+anexos!C7</f>
        <v>428402204.3268826</v>
      </c>
      <c r="E3" s="27">
        <f>+anexos!D7</f>
        <v>432627832.40032166</v>
      </c>
      <c r="F3" s="27">
        <f>+anexos!E7</f>
        <v>436870544.54235637</v>
      </c>
      <c r="G3" s="27">
        <f>+anexos!F7</f>
        <v>441130892.70800424</v>
      </c>
      <c r="H3" s="27">
        <f>+anexos!G7</f>
        <v>445409430.41605699</v>
      </c>
      <c r="I3" s="27">
        <f>+anexos!H7</f>
        <v>449706712.81340325</v>
      </c>
      <c r="J3" s="27">
        <f>+anexos!I7</f>
        <v>454023296.73954785</v>
      </c>
      <c r="K3" s="27">
        <f>+anexos!J7</f>
        <v>458359740.79133791</v>
      </c>
      <c r="L3" s="27">
        <f>+anexos!K7</f>
        <v>462716605.38790059</v>
      </c>
      <c r="M3" s="27">
        <f>+anexos!L7</f>
        <v>467094452.83580041</v>
      </c>
      <c r="N3" s="27">
        <f>+anexos!M7</f>
        <v>471493847.39442307</v>
      </c>
      <c r="O3" s="27">
        <f>+anexos!N7</f>
        <v>475149695.59036642</v>
      </c>
      <c r="P3" s="27">
        <f>+anexos!O7</f>
        <v>478811640.57434726</v>
      </c>
      <c r="Q3" s="27">
        <f>+anexos!P7</f>
        <v>482479984.64226234</v>
      </c>
      <c r="R3" s="27">
        <f>+anexos!Q7</f>
        <v>486155028.63689291</v>
      </c>
      <c r="S3" s="27">
        <f>+anexos!R7</f>
        <v>489837071.99200583</v>
      </c>
      <c r="T3" s="27">
        <f>+anexos!S7</f>
        <v>493526412.77593064</v>
      </c>
      <c r="U3" s="27">
        <f>+anexos!T7</f>
        <v>497223347.7346251</v>
      </c>
      <c r="V3" s="27">
        <f>+anexos!U7</f>
        <v>500928172.33423674</v>
      </c>
      <c r="W3" s="27">
        <f>+anexos!V7</f>
        <v>504641180.80316961</v>
      </c>
      <c r="X3" s="27">
        <f>+anexos!W7</f>
        <v>508362666.17366815</v>
      </c>
      <c r="Y3" s="27">
        <f>+anexos!X7</f>
        <v>512092920.3229242</v>
      </c>
      <c r="Z3" s="27">
        <f>+anexos!Y7</f>
        <v>515832234.01371908</v>
      </c>
      <c r="AA3" s="27">
        <f>+anexos!Z7</f>
        <v>519225905.70611906</v>
      </c>
      <c r="AB3" s="27">
        <f>+anexos!AA7</f>
        <v>522624794.39493459</v>
      </c>
      <c r="AC3" s="27">
        <f>+anexos!AB7</f>
        <v>526029091.88051081</v>
      </c>
      <c r="AD3" s="27">
        <f>+anexos!AC7</f>
        <v>529438988.19135165</v>
      </c>
      <c r="AE3" s="27">
        <f>+anexos!AD7</f>
        <v>532854671.62791777</v>
      </c>
      <c r="AF3" s="27">
        <f>+anexos!AE7</f>
        <v>536276328.80556172</v>
      </c>
      <c r="AG3" s="27">
        <f>+anexos!AF7</f>
        <v>539704144.69662237</v>
      </c>
      <c r="AH3" s="27">
        <f>+anexos!AG7</f>
        <v>543138302.67169583</v>
      </c>
      <c r="AI3" s="27">
        <f>+anexos!AH7</f>
        <v>546578984.54010499</v>
      </c>
      <c r="AJ3" s="27">
        <f>+anexos!AI7</f>
        <v>550026370.5895834</v>
      </c>
      <c r="AK3" s="27">
        <f>+anexos!AJ7</f>
        <v>553480639.62519348</v>
      </c>
      <c r="AL3" s="27">
        <f>+anexos!AK7</f>
        <v>556941969.00749624</v>
      </c>
      <c r="AM3" s="27">
        <f>+anexos!AL7</f>
        <v>560054436.88212657</v>
      </c>
      <c r="AN3" s="27">
        <f>+anexos!AM7</f>
        <v>563173008.90752435</v>
      </c>
      <c r="AO3" s="27">
        <f>+anexos!AN7</f>
        <v>566297786.90639973</v>
      </c>
      <c r="AP3" s="27">
        <f>+anexos!AO7</f>
        <v>569428871.35879278</v>
      </c>
      <c r="AQ3" s="27">
        <f>+anexos!AP7</f>
        <v>572566361.43612206</v>
      </c>
      <c r="AR3" s="27">
        <f>+anexos!AQ7</f>
        <v>575710355.03436768</v>
      </c>
      <c r="AS3" s="27">
        <f>+anexos!AR7</f>
        <v>578860948.8064121</v>
      </c>
      <c r="AT3" s="27">
        <f>+anexos!AS7</f>
        <v>582018238.19356453</v>
      </c>
      <c r="AU3" s="27">
        <f>+anexos!AT7</f>
        <v>585182317.45629108</v>
      </c>
      <c r="AV3" s="27">
        <f>+anexos!AU7</f>
        <v>588353279.7041738</v>
      </c>
      <c r="AW3" s="27">
        <f>+anexos!AV7</f>
        <v>591531216.92512071</v>
      </c>
      <c r="AX3" s="27">
        <f>+anexos!AW7</f>
        <v>594716220.01384914</v>
      </c>
      <c r="AY3" s="27">
        <f>+anexos!AX7</f>
        <v>598125627.99734151</v>
      </c>
      <c r="AZ3" s="27">
        <f>+anexos!AY7</f>
        <v>601546878.2917943</v>
      </c>
      <c r="BA3" s="27">
        <f>+anexos!AZ7</f>
        <v>604980030.95835567</v>
      </c>
      <c r="BB3" s="27">
        <f>+anexos!BA7</f>
        <v>608425145.49365091</v>
      </c>
      <c r="BC3" s="27">
        <f>+anexos!BB7</f>
        <v>611882280.84815133</v>
      </c>
      <c r="BD3" s="27">
        <f>+anexos!BC7</f>
        <v>615351495.44400907</v>
      </c>
      <c r="BE3" s="27">
        <f>+anexos!BD7</f>
        <v>618832847.19237494</v>
      </c>
      <c r="BF3" s="27">
        <f>+anexos!BE7</f>
        <v>622326393.51021743</v>
      </c>
      <c r="BG3" s="27">
        <f>+anexos!BF7</f>
        <v>625832191.33665907</v>
      </c>
      <c r="BH3" s="27">
        <f>+anexos!BG7</f>
        <v>629350297.14884734</v>
      </c>
      <c r="BI3" s="27">
        <f>+anexos!BH7</f>
        <v>632880766.97737503</v>
      </c>
      <c r="BJ3" s="27">
        <f>+anexos!BI7</f>
        <v>636423656.42126524</v>
      </c>
    </row>
    <row r="4" spans="1:62" s="1" customFormat="1" x14ac:dyDescent="0.2">
      <c r="A4" s="26" t="str">
        <f>+'EF. Anuales'!A4</f>
        <v>Otras inversiones</v>
      </c>
      <c r="B4" s="27">
        <f>+'EF. Anuales'!H4</f>
        <v>215330328</v>
      </c>
      <c r="C4" s="27">
        <f t="shared" ref="C4:AH4" si="3">+B4+C60</f>
        <v>215330328</v>
      </c>
      <c r="D4" s="27">
        <f t="shared" si="3"/>
        <v>215330328</v>
      </c>
      <c r="E4" s="27">
        <f t="shared" si="3"/>
        <v>215330328</v>
      </c>
      <c r="F4" s="27">
        <f t="shared" si="3"/>
        <v>215330328</v>
      </c>
      <c r="G4" s="27">
        <f t="shared" si="3"/>
        <v>215330328</v>
      </c>
      <c r="H4" s="27">
        <f t="shared" si="3"/>
        <v>215330328</v>
      </c>
      <c r="I4" s="27">
        <f t="shared" si="3"/>
        <v>215330328</v>
      </c>
      <c r="J4" s="27">
        <f t="shared" si="3"/>
        <v>215330328</v>
      </c>
      <c r="K4" s="27">
        <f t="shared" si="3"/>
        <v>215330328</v>
      </c>
      <c r="L4" s="27">
        <f t="shared" si="3"/>
        <v>215330328</v>
      </c>
      <c r="M4" s="27">
        <f t="shared" si="3"/>
        <v>215330328</v>
      </c>
      <c r="N4" s="27">
        <f t="shared" si="3"/>
        <v>216218955.81121111</v>
      </c>
      <c r="O4" s="27">
        <f t="shared" si="3"/>
        <v>216218955.81121111</v>
      </c>
      <c r="P4" s="27">
        <f t="shared" si="3"/>
        <v>216218955.81121111</v>
      </c>
      <c r="Q4" s="27">
        <f t="shared" si="3"/>
        <v>216218955.81121111</v>
      </c>
      <c r="R4" s="27">
        <f t="shared" si="3"/>
        <v>216218955.81121111</v>
      </c>
      <c r="S4" s="27">
        <f t="shared" si="3"/>
        <v>216218955.81121111</v>
      </c>
      <c r="T4" s="27">
        <f t="shared" si="3"/>
        <v>216218955.81121111</v>
      </c>
      <c r="U4" s="27">
        <f t="shared" si="3"/>
        <v>216218955.81121111</v>
      </c>
      <c r="V4" s="27">
        <f t="shared" si="3"/>
        <v>216218955.81121111</v>
      </c>
      <c r="W4" s="27">
        <f t="shared" si="3"/>
        <v>216218955.81121111</v>
      </c>
      <c r="X4" s="27">
        <f t="shared" si="3"/>
        <v>216218955.81121111</v>
      </c>
      <c r="Y4" s="27">
        <f t="shared" si="3"/>
        <v>216218955.81121111</v>
      </c>
      <c r="Z4" s="27">
        <f t="shared" si="3"/>
        <v>217138685.59581462</v>
      </c>
      <c r="AA4" s="27">
        <f t="shared" si="3"/>
        <v>217138685.59581462</v>
      </c>
      <c r="AB4" s="27">
        <f t="shared" si="3"/>
        <v>217138685.59581462</v>
      </c>
      <c r="AC4" s="27">
        <f t="shared" si="3"/>
        <v>217138685.59581462</v>
      </c>
      <c r="AD4" s="27">
        <f t="shared" si="3"/>
        <v>217138685.59581462</v>
      </c>
      <c r="AE4" s="27">
        <f t="shared" si="3"/>
        <v>217138685.59581462</v>
      </c>
      <c r="AF4" s="27">
        <f t="shared" si="3"/>
        <v>217138685.59581462</v>
      </c>
      <c r="AG4" s="27">
        <f t="shared" si="3"/>
        <v>217138685.59581462</v>
      </c>
      <c r="AH4" s="27">
        <f t="shared" si="3"/>
        <v>217138685.59581462</v>
      </c>
      <c r="AI4" s="27">
        <f t="shared" ref="AI4:BJ4" si="4">+AH4+AI60</f>
        <v>217138685.59581462</v>
      </c>
      <c r="AJ4" s="27">
        <f t="shared" si="4"/>
        <v>217138685.59581462</v>
      </c>
      <c r="AK4" s="27">
        <f t="shared" si="4"/>
        <v>217138685.59581462</v>
      </c>
      <c r="AL4" s="27">
        <f t="shared" si="4"/>
        <v>218090605.92287925</v>
      </c>
      <c r="AM4" s="27">
        <f t="shared" si="4"/>
        <v>218090605.92287925</v>
      </c>
      <c r="AN4" s="27">
        <f t="shared" si="4"/>
        <v>218090605.92287925</v>
      </c>
      <c r="AO4" s="27">
        <f t="shared" si="4"/>
        <v>218090605.92287925</v>
      </c>
      <c r="AP4" s="27">
        <f t="shared" si="4"/>
        <v>218090605.92287925</v>
      </c>
      <c r="AQ4" s="27">
        <f t="shared" si="4"/>
        <v>218090605.92287925</v>
      </c>
      <c r="AR4" s="27">
        <f t="shared" si="4"/>
        <v>218090605.92287925</v>
      </c>
      <c r="AS4" s="27">
        <f t="shared" si="4"/>
        <v>218090605.92287925</v>
      </c>
      <c r="AT4" s="27">
        <f t="shared" si="4"/>
        <v>218090605.92287925</v>
      </c>
      <c r="AU4" s="27">
        <f t="shared" si="4"/>
        <v>218090605.92287925</v>
      </c>
      <c r="AV4" s="27">
        <f t="shared" si="4"/>
        <v>218090605.92287925</v>
      </c>
      <c r="AW4" s="27">
        <f t="shared" si="4"/>
        <v>218090605.92287925</v>
      </c>
      <c r="AX4" s="27">
        <f t="shared" si="4"/>
        <v>219075843.46139112</v>
      </c>
      <c r="AY4" s="27">
        <f t="shared" si="4"/>
        <v>219075843.46139112</v>
      </c>
      <c r="AZ4" s="27">
        <f t="shared" si="4"/>
        <v>219075843.46139112</v>
      </c>
      <c r="BA4" s="27">
        <f t="shared" si="4"/>
        <v>219075843.46139112</v>
      </c>
      <c r="BB4" s="27">
        <f t="shared" si="4"/>
        <v>219075843.46139112</v>
      </c>
      <c r="BC4" s="27">
        <f t="shared" si="4"/>
        <v>219075843.46139112</v>
      </c>
      <c r="BD4" s="27">
        <f t="shared" si="4"/>
        <v>219075843.46139112</v>
      </c>
      <c r="BE4" s="27">
        <f t="shared" si="4"/>
        <v>219075843.46139112</v>
      </c>
      <c r="BF4" s="27">
        <f t="shared" si="4"/>
        <v>219075843.46139112</v>
      </c>
      <c r="BG4" s="27">
        <f t="shared" si="4"/>
        <v>219075843.46139112</v>
      </c>
      <c r="BH4" s="27">
        <f t="shared" si="4"/>
        <v>219075843.46139112</v>
      </c>
      <c r="BI4" s="27">
        <f t="shared" si="4"/>
        <v>219075843.46139112</v>
      </c>
      <c r="BJ4" s="27">
        <f t="shared" si="4"/>
        <v>220095564.31375092</v>
      </c>
    </row>
    <row r="5" spans="1:62" s="1" customFormat="1" x14ac:dyDescent="0.2">
      <c r="A5" s="26" t="str">
        <f>+'EF. Anuales'!A5</f>
        <v xml:space="preserve">Cartera de Crédito </v>
      </c>
      <c r="B5" s="27">
        <f>+'EF. Anuales'!H5</f>
        <v>13000000000</v>
      </c>
      <c r="C5" s="27">
        <f>+anexos!B19</f>
        <v>12943603892.418545</v>
      </c>
      <c r="D5" s="27">
        <f>+anexos!C19</f>
        <v>13111397563.169891</v>
      </c>
      <c r="E5" s="27">
        <f>+anexos!D19</f>
        <v>13276316468.341309</v>
      </c>
      <c r="F5" s="27">
        <f>+anexos!E19</f>
        <v>13438472802.484861</v>
      </c>
      <c r="G5" s="27">
        <f>+anexos!F19</f>
        <v>13597970114.289352</v>
      </c>
      <c r="H5" s="27">
        <f>+anexos!G19</f>
        <v>13570934304.791904</v>
      </c>
      <c r="I5" s="27">
        <f>+anexos!H19</f>
        <v>13775794282.106068</v>
      </c>
      <c r="J5" s="27">
        <f>+anexos!I19</f>
        <v>13929191247.012829</v>
      </c>
      <c r="K5" s="27">
        <f>+anexos!J19</f>
        <v>14379262095.172541</v>
      </c>
      <c r="L5" s="27">
        <f>+anexos!K19</f>
        <v>14823319971.114925</v>
      </c>
      <c r="M5" s="27">
        <f>+anexos!L19</f>
        <v>15261561148.405794</v>
      </c>
      <c r="N5" s="27">
        <f>+anexos!M19</f>
        <v>14946699177.607735</v>
      </c>
      <c r="O5" s="27">
        <f>+anexos!N19</f>
        <v>14912246656.617222</v>
      </c>
      <c r="P5" s="27">
        <f>+anexos!O19</f>
        <v>15129257377.39856</v>
      </c>
      <c r="Q5" s="27">
        <f>+anexos!P19</f>
        <v>15343761427.403954</v>
      </c>
      <c r="R5" s="27">
        <f>+anexos!Q19</f>
        <v>15460706663.82996</v>
      </c>
      <c r="S5" s="27">
        <f>+anexos!R19</f>
        <v>15671006459.599037</v>
      </c>
      <c r="T5" s="27">
        <f>+anexos!S19</f>
        <v>15878965023.959717</v>
      </c>
      <c r="U5" s="27">
        <f>+anexos!T19</f>
        <v>16133862100.667971</v>
      </c>
      <c r="V5" s="27">
        <f>+anexos!U19</f>
        <v>16336864716.752802</v>
      </c>
      <c r="W5" s="27">
        <f>+anexos!V19</f>
        <v>16872552428.207253</v>
      </c>
      <c r="X5" s="27">
        <f>+anexos!W19</f>
        <v>17298712794.060509</v>
      </c>
      <c r="Y5" s="27">
        <f>+anexos!X19</f>
        <v>17823602739.485889</v>
      </c>
      <c r="Z5" s="27">
        <f>+anexos!Y19</f>
        <v>17723663250.581268</v>
      </c>
      <c r="AA5" s="27">
        <f>+anexos!Z19</f>
        <v>17689326853.296684</v>
      </c>
      <c r="AB5" s="27">
        <f>+anexos!AA19</f>
        <v>17929381762.635456</v>
      </c>
      <c r="AC5" s="27">
        <f>+anexos!AB19</f>
        <v>18167070461.745464</v>
      </c>
      <c r="AD5" s="27">
        <f>+anexos!AC19</f>
        <v>18283721329.875793</v>
      </c>
      <c r="AE5" s="27">
        <f>+anexos!AD19</f>
        <v>18517509112.513519</v>
      </c>
      <c r="AF5" s="27">
        <f>+anexos!AE19</f>
        <v>18749040374.168335</v>
      </c>
      <c r="AG5" s="27">
        <f>+anexos!AF19</f>
        <v>19027884284.746498</v>
      </c>
      <c r="AH5" s="27">
        <f>+anexos!AG19</f>
        <v>19254597632.647598</v>
      </c>
      <c r="AI5" s="27">
        <f>+anexos!AH19</f>
        <v>19844176648.066067</v>
      </c>
      <c r="AJ5" s="27">
        <f>+anexos!AI19</f>
        <v>20298628014.862278</v>
      </c>
      <c r="AK5" s="27">
        <f>+anexos!AJ19</f>
        <v>20877133946.085278</v>
      </c>
      <c r="AL5" s="27">
        <f>+anexos!AK19</f>
        <v>20770566689.761566</v>
      </c>
      <c r="AM5" s="27">
        <f>+anexos!AL19</f>
        <v>20726720827.508202</v>
      </c>
      <c r="AN5" s="27">
        <f>+anexos!AM19</f>
        <v>20973989581.336472</v>
      </c>
      <c r="AO5" s="27">
        <f>+anexos!AN19</f>
        <v>21219001931.580753</v>
      </c>
      <c r="AP5" s="27">
        <f>+anexos!AO19</f>
        <v>21324030423.554604</v>
      </c>
      <c r="AQ5" s="27">
        <f>+anexos!AP19</f>
        <v>21565445468.453526</v>
      </c>
      <c r="AR5" s="27">
        <f>+anexos!AQ19</f>
        <v>21804679343.854435</v>
      </c>
      <c r="AS5" s="27">
        <f>+anexos!AR19</f>
        <v>22091195618.110062</v>
      </c>
      <c r="AT5" s="27">
        <f>+anexos!AS19</f>
        <v>22325738150.569012</v>
      </c>
      <c r="AU5" s="27">
        <f>+anexos!AT19</f>
        <v>22945096248.620247</v>
      </c>
      <c r="AV5" s="27">
        <f>+anexos!AU19</f>
        <v>23409735799.560211</v>
      </c>
      <c r="AW5" s="27">
        <f>+anexos!AV19</f>
        <v>24017769715.80645</v>
      </c>
      <c r="AX5" s="27">
        <f>+anexos!AW19</f>
        <v>23896542458.441933</v>
      </c>
      <c r="AY5" s="27">
        <f>+anexos!AX19</f>
        <v>23845283924.068039</v>
      </c>
      <c r="AZ5" s="27">
        <f>+anexos!AY19</f>
        <v>24102735162.219479</v>
      </c>
      <c r="BA5" s="27">
        <f>+anexos!AZ19</f>
        <v>24357921431.141502</v>
      </c>
      <c r="BB5" s="27">
        <f>+anexos!BA19</f>
        <v>24453431032.405525</v>
      </c>
      <c r="BC5" s="27">
        <f>+anexos!BB19</f>
        <v>24705114101.999302</v>
      </c>
      <c r="BD5" s="27">
        <f>+anexos!BC19</f>
        <v>24954594349.536987</v>
      </c>
      <c r="BE5" s="27">
        <f>+anexos!BD19</f>
        <v>25250900655.000996</v>
      </c>
      <c r="BF5" s="27">
        <f>+anexos!BE19</f>
        <v>25495642501.970268</v>
      </c>
      <c r="BG5" s="27">
        <f>+anexos!BF19</f>
        <v>26148383344.635994</v>
      </c>
      <c r="BH5" s="27">
        <f>+anexos!BG19</f>
        <v>26794647944.327724</v>
      </c>
      <c r="BI5" s="27">
        <f>+anexos!BH19</f>
        <v>27434609720.811741</v>
      </c>
      <c r="BJ5" s="27">
        <f>+anexos!BI19</f>
        <v>27298139870.858429</v>
      </c>
    </row>
    <row r="6" spans="1:62" s="1" customFormat="1" x14ac:dyDescent="0.2">
      <c r="A6" s="26" t="str">
        <f>+'EF. Anuales'!A6</f>
        <v>Provisión Cartera</v>
      </c>
      <c r="B6" s="27">
        <f>+'EF. Anuales'!H6</f>
        <v>-216224881</v>
      </c>
      <c r="C6" s="27">
        <f>+anexos!B34</f>
        <v>-716224881</v>
      </c>
      <c r="D6" s="27">
        <f>+anexos!C34</f>
        <v>-724528738.11090946</v>
      </c>
      <c r="E6" s="27">
        <f>+anexos!D34</f>
        <v>-732842807.18342519</v>
      </c>
      <c r="F6" s="27">
        <f>+anexos!E34</f>
        <v>-741167950.54390693</v>
      </c>
      <c r="G6" s="27">
        <f>+anexos!F34</f>
        <v>-749504902.33810091</v>
      </c>
      <c r="H6" s="27">
        <f>+anexos!G34</f>
        <v>-752450167.21554291</v>
      </c>
      <c r="I6" s="27">
        <f>+anexos!H34</f>
        <v>-762256272.47672558</v>
      </c>
      <c r="J6" s="27">
        <f>+anexos!I34</f>
        <v>-770635020.07913959</v>
      </c>
      <c r="K6" s="27">
        <f>+anexos!J34</f>
        <v>-788057687.28649139</v>
      </c>
      <c r="L6" s="27">
        <f>+anexos!K34</f>
        <v>-805544648.13200808</v>
      </c>
      <c r="M6" s="27">
        <f>+anexos!L34</f>
        <v>-823096977.32575893</v>
      </c>
      <c r="N6" s="27">
        <f>+anexos!M34</f>
        <v>-817525313.99756074</v>
      </c>
      <c r="O6" s="27">
        <f>+anexos!N34</f>
        <v>-820557292.36439979</v>
      </c>
      <c r="P6" s="27">
        <f>+anexos!O34</f>
        <v>-831510273.70364022</v>
      </c>
      <c r="Q6" s="27">
        <f>+anexos!P34</f>
        <v>-842502773.4750967</v>
      </c>
      <c r="R6" s="27">
        <f>+anexos!Q34</f>
        <v>-850479173.58781815</v>
      </c>
      <c r="S6" s="27">
        <f>+anexos!R34</f>
        <v>-861544581.30328941</v>
      </c>
      <c r="T6" s="27">
        <f>+anexos!S34</f>
        <v>-872649154.17016435</v>
      </c>
      <c r="U6" s="27">
        <f>+anexos!T34</f>
        <v>-885414728.22929025</v>
      </c>
      <c r="V6" s="27">
        <f>+anexos!U34</f>
        <v>-896596302.22639239</v>
      </c>
      <c r="W6" s="27">
        <f>+anexos!V34</f>
        <v>-919034478.35722351</v>
      </c>
      <c r="X6" s="27">
        <f>+anexos!W34</f>
        <v>-938067996.63167429</v>
      </c>
      <c r="Y6" s="27">
        <f>+anexos!X34</f>
        <v>-960697645.29177499</v>
      </c>
      <c r="Z6" s="27">
        <f>+anexos!Y34</f>
        <v>-962168713.08848262</v>
      </c>
      <c r="AA6" s="27">
        <f>+anexos!Z34</f>
        <v>-965854681.13634574</v>
      </c>
      <c r="AB6" s="27">
        <f>+anexos!AA34</f>
        <v>-979091160.98419189</v>
      </c>
      <c r="AC6" s="27">
        <f>+anexos!AB34</f>
        <v>-992376498.74263358</v>
      </c>
      <c r="AD6" s="27">
        <f>+anexos!AC34</f>
        <v>-1001504800.1231303</v>
      </c>
      <c r="AE6" s="27">
        <f>+anexos!AD34</f>
        <v>-1014879047.329013</v>
      </c>
      <c r="AF6" s="27">
        <f>+anexos!AE34</f>
        <v>-1028300699.4729862</v>
      </c>
      <c r="AG6" s="27">
        <f>+anexos!AF34</f>
        <v>-1043564777.3343408</v>
      </c>
      <c r="AH6" s="27">
        <f>+anexos!AG34</f>
        <v>-1057078150.5447338</v>
      </c>
      <c r="AI6" s="27">
        <f>+anexos!AH34</f>
        <v>-1084069672.6611114</v>
      </c>
      <c r="AJ6" s="27">
        <f>+anexos!AI34</f>
        <v>-1106375605.6632991</v>
      </c>
      <c r="AK6" s="27">
        <f>+anexos!AJ34</f>
        <v>-1133564924.8985651</v>
      </c>
      <c r="AL6" s="27">
        <f>+anexos!AK34</f>
        <v>-1135296543.7145588</v>
      </c>
      <c r="AM6" s="27">
        <f>+anexos!AL34</f>
        <v>-1139346691.3748407</v>
      </c>
      <c r="AN6" s="27">
        <f>+anexos!AM34</f>
        <v>-1154486024.2797997</v>
      </c>
      <c r="AO6" s="27">
        <f>+anexos!AN34</f>
        <v>-1169674596.2815599</v>
      </c>
      <c r="AP6" s="27">
        <f>+anexos!AO34</f>
        <v>-1179577050.164432</v>
      </c>
      <c r="AQ6" s="27">
        <f>+anexos!AP34</f>
        <v>-1194856345.2819676</v>
      </c>
      <c r="AR6" s="27">
        <f>+anexos!AQ34</f>
        <v>-1210182753.2421629</v>
      </c>
      <c r="AS6" s="27">
        <f>+anexos!AR34</f>
        <v>-1227510758.7085328</v>
      </c>
      <c r="AT6" s="27">
        <f>+anexos!AS34</f>
        <v>-1242926493.8586907</v>
      </c>
      <c r="AU6" s="27">
        <f>+anexos!AT34</f>
        <v>-1273902331.5819516</v>
      </c>
      <c r="AV6" s="27">
        <f>+anexos!AU34</f>
        <v>-1298972054.919523</v>
      </c>
      <c r="AW6" s="27">
        <f>+anexos!AV34</f>
        <v>-1330126310.9598117</v>
      </c>
      <c r="AX6" s="27">
        <f>+anexos!AW34</f>
        <v>-1331769972.1240156</v>
      </c>
      <c r="AY6" s="27">
        <f>+anexos!AX34</f>
        <v>-1336229669.6838827</v>
      </c>
      <c r="AZ6" s="27">
        <f>+anexos!AY34</f>
        <v>-1353464912.8653321</v>
      </c>
      <c r="BA6" s="27">
        <f>+anexos!AZ34</f>
        <v>-1370747191.7624369</v>
      </c>
      <c r="BB6" s="27">
        <f>+anexos!BA34</f>
        <v>-1381459411.1491213</v>
      </c>
      <c r="BC6" s="27">
        <f>+anexos!BB34</f>
        <v>-1398830298.5268495</v>
      </c>
      <c r="BD6" s="27">
        <f>+anexos!BC34</f>
        <v>-1416245826.4438162</v>
      </c>
      <c r="BE6" s="27">
        <f>+anexos!BD34</f>
        <v>-1435805065.0790715</v>
      </c>
      <c r="BF6" s="27">
        <f>+anexos!BE34</f>
        <v>-1453303554.9097466</v>
      </c>
      <c r="BG6" s="27">
        <f>+anexos!BF34</f>
        <v>-1488643809.1694808</v>
      </c>
      <c r="BH6" s="27">
        <f>+anexos!BG34</f>
        <v>-1524060220.9807918</v>
      </c>
      <c r="BI6" s="27">
        <f>+anexos!BH34</f>
        <v>-1559555069.2419543</v>
      </c>
      <c r="BJ6" s="27">
        <f>+anexos!BI34</f>
        <v>-1561064207.800992</v>
      </c>
    </row>
    <row r="7" spans="1:62" s="1" customFormat="1" x14ac:dyDescent="0.2">
      <c r="A7" s="26" t="str">
        <f>+'EF. Anuales'!A7</f>
        <v xml:space="preserve">P.P. y Equipo  </v>
      </c>
      <c r="B7" s="27">
        <f>+'EF. Anuales'!H7</f>
        <v>111375484.26666667</v>
      </c>
      <c r="C7" s="27">
        <f>+anexos!B42</f>
        <v>111245484.26666667</v>
      </c>
      <c r="D7" s="27">
        <f>+anexos!C42</f>
        <v>111115484.26666667</v>
      </c>
      <c r="E7" s="27">
        <f>+anexos!D42</f>
        <v>110985484.26666667</v>
      </c>
      <c r="F7" s="27">
        <f>+anexos!E42</f>
        <v>110855484.26666667</v>
      </c>
      <c r="G7" s="27">
        <f>+anexos!F42</f>
        <v>110725484.26666667</v>
      </c>
      <c r="H7" s="27">
        <f>+anexos!G42</f>
        <v>110595484.26666667</v>
      </c>
      <c r="I7" s="27">
        <f>+anexos!H42</f>
        <v>110465484.26666667</v>
      </c>
      <c r="J7" s="27">
        <f>+anexos!I42</f>
        <v>110335484.26666667</v>
      </c>
      <c r="K7" s="27">
        <f>+anexos!J42</f>
        <v>110205484.26666667</v>
      </c>
      <c r="L7" s="27">
        <f>+anexos!K42</f>
        <v>110075484.26666667</v>
      </c>
      <c r="M7" s="27">
        <f>+anexos!L42</f>
        <v>109945484.26666667</v>
      </c>
      <c r="N7" s="27">
        <f>+anexos!M42</f>
        <v>121315484.26666667</v>
      </c>
      <c r="O7" s="27">
        <f>+anexos!N42</f>
        <v>120993817.59999999</v>
      </c>
      <c r="P7" s="27">
        <f>+anexos!O42</f>
        <v>120672150.93333332</v>
      </c>
      <c r="Q7" s="27">
        <f>+anexos!P42</f>
        <v>120350484.26666665</v>
      </c>
      <c r="R7" s="27">
        <f>+anexos!Q42</f>
        <v>120028817.59999998</v>
      </c>
      <c r="S7" s="27">
        <f>+anexos!R42</f>
        <v>119707150.93333331</v>
      </c>
      <c r="T7" s="27">
        <f>+anexos!S42</f>
        <v>119385484.26666664</v>
      </c>
      <c r="U7" s="27">
        <f>+anexos!T42</f>
        <v>119063817.59999996</v>
      </c>
      <c r="V7" s="27">
        <f>+anexos!U42</f>
        <v>118742150.93333329</v>
      </c>
      <c r="W7" s="27">
        <f>+anexos!V42</f>
        <v>118420484.26666662</v>
      </c>
      <c r="X7" s="27">
        <f>+anexos!W42</f>
        <v>118098817.59999995</v>
      </c>
      <c r="Y7" s="27">
        <f>+anexos!X42</f>
        <v>117777150.93333328</v>
      </c>
      <c r="Z7" s="27">
        <f>+anexos!Y42</f>
        <v>130047984.26666661</v>
      </c>
      <c r="AA7" s="27">
        <f>+anexos!Z42</f>
        <v>129516442.59999993</v>
      </c>
      <c r="AB7" s="27">
        <f>+anexos!AA42</f>
        <v>128984900.93333326</v>
      </c>
      <c r="AC7" s="27">
        <f>+anexos!AB42</f>
        <v>128453359.26666659</v>
      </c>
      <c r="AD7" s="27">
        <f>+anexos!AC42</f>
        <v>127921817.59999992</v>
      </c>
      <c r="AE7" s="27">
        <f>+anexos!AD42</f>
        <v>127390275.93333325</v>
      </c>
      <c r="AF7" s="27">
        <f>+anexos!AE42</f>
        <v>126858734.26666658</v>
      </c>
      <c r="AG7" s="27">
        <f>+anexos!AF42</f>
        <v>126327192.5999999</v>
      </c>
      <c r="AH7" s="27">
        <f>+anexos!AG42</f>
        <v>125795650.93333323</v>
      </c>
      <c r="AI7" s="27">
        <f>+anexos!AH42</f>
        <v>125264109.26666656</v>
      </c>
      <c r="AJ7" s="27">
        <f>+anexos!AI42</f>
        <v>124732567.59999989</v>
      </c>
      <c r="AK7" s="27">
        <f>+anexos!AJ42</f>
        <v>124201025.93333322</v>
      </c>
      <c r="AL7" s="27">
        <f>+anexos!AK42</f>
        <v>137206421.76666653</v>
      </c>
      <c r="AM7" s="27">
        <f>+anexos!AL42</f>
        <v>136449264.47499987</v>
      </c>
      <c r="AN7" s="27">
        <f>+anexos!AM42</f>
        <v>135692107.18333322</v>
      </c>
      <c r="AO7" s="27">
        <f>+anexos!AN42</f>
        <v>134934949.89166656</v>
      </c>
      <c r="AP7" s="27">
        <f>+anexos!AO42</f>
        <v>134177792.59999989</v>
      </c>
      <c r="AQ7" s="27">
        <f>+anexos!AP42</f>
        <v>133420635.30833322</v>
      </c>
      <c r="AR7" s="27">
        <f>+anexos!AQ42</f>
        <v>132663478.01666655</v>
      </c>
      <c r="AS7" s="27">
        <f>+anexos!AR42</f>
        <v>131906320.72499987</v>
      </c>
      <c r="AT7" s="27">
        <f>+anexos!AS42</f>
        <v>131149163.4333332</v>
      </c>
      <c r="AU7" s="27">
        <f>+anexos!AT42</f>
        <v>130392006.14166653</v>
      </c>
      <c r="AV7" s="27">
        <f>+anexos!AU42</f>
        <v>129634848.84999986</v>
      </c>
      <c r="AW7" s="27">
        <f>+anexos!AV42</f>
        <v>128877691.55833319</v>
      </c>
      <c r="AX7" s="27">
        <f>+anexos!AW42</f>
        <v>142402003.32916653</v>
      </c>
      <c r="AY7" s="27">
        <f>+anexos!AX42</f>
        <v>141406821.55312487</v>
      </c>
      <c r="AZ7" s="27">
        <f>+anexos!AY42</f>
        <v>140411639.77708322</v>
      </c>
      <c r="BA7" s="27">
        <f>+anexos!AZ42</f>
        <v>139416458.00104156</v>
      </c>
      <c r="BB7" s="27">
        <f>+anexos!BA42</f>
        <v>138421276.2249999</v>
      </c>
      <c r="BC7" s="27">
        <f>+anexos!BB42</f>
        <v>137426094.44895825</v>
      </c>
      <c r="BD7" s="27">
        <f>+anexos!BC42</f>
        <v>136430912.67291659</v>
      </c>
      <c r="BE7" s="27">
        <f>+anexos!BD42</f>
        <v>135435730.89687493</v>
      </c>
      <c r="BF7" s="27">
        <f>+anexos!BE42</f>
        <v>134440549.12083328</v>
      </c>
      <c r="BG7" s="27">
        <f>+anexos!BF42</f>
        <v>133445367.34479161</v>
      </c>
      <c r="BH7" s="27">
        <f>+anexos!BG42</f>
        <v>132450185.56874993</v>
      </c>
      <c r="BI7" s="27">
        <f>+anexos!BH42</f>
        <v>131455003.79270826</v>
      </c>
      <c r="BJ7" s="27">
        <f>+anexos!BI42</f>
        <v>145526771.8776041</v>
      </c>
    </row>
    <row r="8" spans="1:62" s="1" customFormat="1" x14ac:dyDescent="0.2">
      <c r="A8" s="26" t="str">
        <f>+'EF. Anuales'!A8</f>
        <v>Intangibles</v>
      </c>
      <c r="B8" s="27">
        <f>+'EF. Anuales'!H8</f>
        <v>0</v>
      </c>
      <c r="C8" s="27">
        <f>+anexos!B48</f>
        <v>21083333.333333332</v>
      </c>
      <c r="D8" s="27">
        <f>+anexos!C48</f>
        <v>19166666.666666664</v>
      </c>
      <c r="E8" s="27">
        <f>+anexos!D48</f>
        <v>17249999.999999996</v>
      </c>
      <c r="F8" s="27">
        <f>+anexos!E48</f>
        <v>15333333.33333333</v>
      </c>
      <c r="G8" s="27">
        <f>+anexos!F48</f>
        <v>13416666.666666664</v>
      </c>
      <c r="H8" s="27">
        <f>+anexos!G48</f>
        <v>11499999.999999998</v>
      </c>
      <c r="I8" s="27">
        <f>+anexos!H48</f>
        <v>9583333.3333333321</v>
      </c>
      <c r="J8" s="27">
        <f>+anexos!I48</f>
        <v>7666666.6666666651</v>
      </c>
      <c r="K8" s="27">
        <f>+anexos!J48</f>
        <v>5749999.9999999981</v>
      </c>
      <c r="L8" s="27">
        <f>+anexos!K48</f>
        <v>3833333.3333333312</v>
      </c>
      <c r="M8" s="27">
        <f>+anexos!L48</f>
        <v>1916666.6666666644</v>
      </c>
      <c r="N8" s="27">
        <f>+anexos!M48</f>
        <v>-2.3283064365386963E-9</v>
      </c>
      <c r="O8" s="27">
        <f>+anexos!N48</f>
        <v>23086249.999999996</v>
      </c>
      <c r="P8" s="27">
        <f>+anexos!O48</f>
        <v>20987499.999999996</v>
      </c>
      <c r="Q8" s="27">
        <f>+anexos!P48</f>
        <v>18888749.999999996</v>
      </c>
      <c r="R8" s="27">
        <f>+anexos!Q48</f>
        <v>16789999.999999996</v>
      </c>
      <c r="S8" s="27">
        <f>+anexos!R48</f>
        <v>14691249.999999996</v>
      </c>
      <c r="T8" s="27">
        <f>+anexos!S48</f>
        <v>12592499.999999996</v>
      </c>
      <c r="U8" s="27">
        <f>+anexos!T48</f>
        <v>10493749.999999996</v>
      </c>
      <c r="V8" s="27">
        <f>+anexos!U48</f>
        <v>8394999.9999999963</v>
      </c>
      <c r="W8" s="27">
        <f>+anexos!V48</f>
        <v>6296249.9999999963</v>
      </c>
      <c r="X8" s="27">
        <f>+anexos!W48</f>
        <v>4197499.9999999963</v>
      </c>
      <c r="Y8" s="27">
        <f>+anexos!X48</f>
        <v>2098749.9999999963</v>
      </c>
      <c r="Z8" s="27">
        <f>+anexos!Y48</f>
        <v>-3.7252902984619141E-9</v>
      </c>
      <c r="AA8" s="27">
        <f>+anexos!Z48</f>
        <v>24817718.749999996</v>
      </c>
      <c r="AB8" s="27">
        <f>+anexos!AA48</f>
        <v>22561562.499999996</v>
      </c>
      <c r="AC8" s="27">
        <f>+anexos!AB48</f>
        <v>20305406.249999996</v>
      </c>
      <c r="AD8" s="27">
        <f>+anexos!AC48</f>
        <v>18049249.999999996</v>
      </c>
      <c r="AE8" s="27">
        <f>+anexos!AD48</f>
        <v>15793093.749999996</v>
      </c>
      <c r="AF8" s="27">
        <f>+anexos!AE48</f>
        <v>13536937.499999996</v>
      </c>
      <c r="AG8" s="27">
        <f>+anexos!AF48</f>
        <v>11280781.249999996</v>
      </c>
      <c r="AH8" s="27">
        <f>+anexos!AG48</f>
        <v>9024624.9999999963</v>
      </c>
      <c r="AI8" s="27">
        <f>+anexos!AH48</f>
        <v>6768468.7499999963</v>
      </c>
      <c r="AJ8" s="27">
        <f>+anexos!AI48</f>
        <v>4512312.4999999963</v>
      </c>
      <c r="AK8" s="27">
        <f>+anexos!AJ48</f>
        <v>2256156.2499999963</v>
      </c>
      <c r="AL8" s="27">
        <f>+anexos!AK48</f>
        <v>-3.7252902984619141E-9</v>
      </c>
      <c r="AM8" s="27">
        <f>+anexos!AL48</f>
        <v>26182693.281249996</v>
      </c>
      <c r="AN8" s="27">
        <f>+anexos!AM48</f>
        <v>23802448.437499996</v>
      </c>
      <c r="AO8" s="27">
        <f>+anexos!AN48</f>
        <v>21422203.593749996</v>
      </c>
      <c r="AP8" s="27">
        <f>+anexos!AO48</f>
        <v>19041958.749999996</v>
      </c>
      <c r="AQ8" s="27">
        <f>+anexos!AP48</f>
        <v>16661713.906249996</v>
      </c>
      <c r="AR8" s="27">
        <f>+anexos!AQ48</f>
        <v>14281469.062499996</v>
      </c>
      <c r="AS8" s="27">
        <f>+anexos!AR48</f>
        <v>11901224.218749996</v>
      </c>
      <c r="AT8" s="27">
        <f>+anexos!AS48</f>
        <v>9520979.3749999963</v>
      </c>
      <c r="AU8" s="27">
        <f>+anexos!AT48</f>
        <v>7140734.5312499963</v>
      </c>
      <c r="AV8" s="27">
        <f>+anexos!AU48</f>
        <v>4760489.6874999963</v>
      </c>
      <c r="AW8" s="27">
        <f>+anexos!AV48</f>
        <v>2380244.8437499963</v>
      </c>
      <c r="AX8" s="27">
        <f>+anexos!AW48</f>
        <v>-3.7252902984619141E-9</v>
      </c>
      <c r="AY8" s="27">
        <f>+anexos!AX48</f>
        <v>27622741.411718749</v>
      </c>
      <c r="AZ8" s="27">
        <f>+anexos!AY48</f>
        <v>25111583.1015625</v>
      </c>
      <c r="BA8" s="27">
        <f>+anexos!AZ48</f>
        <v>22600424.791406251</v>
      </c>
      <c r="BB8" s="27">
        <f>+anexos!BA48</f>
        <v>20089266.481250003</v>
      </c>
      <c r="BC8" s="27">
        <f>+anexos!BB48</f>
        <v>17578108.171093754</v>
      </c>
      <c r="BD8" s="27">
        <f>+anexos!BC48</f>
        <v>15066949.860937504</v>
      </c>
      <c r="BE8" s="27">
        <f>+anexos!BD48</f>
        <v>12555791.550781254</v>
      </c>
      <c r="BF8" s="27">
        <f>+anexos!BE48</f>
        <v>10044633.240625003</v>
      </c>
      <c r="BG8" s="27">
        <f>+anexos!BF48</f>
        <v>7533474.930468753</v>
      </c>
      <c r="BH8" s="27">
        <f>+anexos!BG48</f>
        <v>5022316.6203125026</v>
      </c>
      <c r="BI8" s="27">
        <f>+anexos!BH48</f>
        <v>2511158.3101562527</v>
      </c>
      <c r="BJ8" s="27">
        <f>+anexos!BI48</f>
        <v>2.7939677238464355E-9</v>
      </c>
    </row>
    <row r="9" spans="1:62" s="1" customFormat="1" x14ac:dyDescent="0.2">
      <c r="A9" s="26" t="str">
        <f>+'EF. Anuales'!A9</f>
        <v>Otros activos</v>
      </c>
      <c r="B9" s="27">
        <f>+'EF. Anuales'!H9</f>
        <v>0</v>
      </c>
      <c r="C9" s="27">
        <f>+B9</f>
        <v>0</v>
      </c>
      <c r="D9" s="27">
        <f t="shared" ref="D9:N9" si="5">+C9</f>
        <v>0</v>
      </c>
      <c r="E9" s="27">
        <f t="shared" si="5"/>
        <v>0</v>
      </c>
      <c r="F9" s="27">
        <f t="shared" si="5"/>
        <v>0</v>
      </c>
      <c r="G9" s="27">
        <f t="shared" si="5"/>
        <v>0</v>
      </c>
      <c r="H9" s="27">
        <f t="shared" si="5"/>
        <v>0</v>
      </c>
      <c r="I9" s="27">
        <f t="shared" si="5"/>
        <v>0</v>
      </c>
      <c r="J9" s="27">
        <f t="shared" si="5"/>
        <v>0</v>
      </c>
      <c r="K9" s="27">
        <f t="shared" si="5"/>
        <v>0</v>
      </c>
      <c r="L9" s="27">
        <f t="shared" si="5"/>
        <v>0</v>
      </c>
      <c r="M9" s="27">
        <f t="shared" si="5"/>
        <v>0</v>
      </c>
      <c r="N9" s="27">
        <f t="shared" si="5"/>
        <v>0</v>
      </c>
      <c r="O9" s="27">
        <f>+N9</f>
        <v>0</v>
      </c>
      <c r="P9" s="27">
        <f t="shared" ref="P9:BJ9" si="6">+O9</f>
        <v>0</v>
      </c>
      <c r="Q9" s="27">
        <f t="shared" si="6"/>
        <v>0</v>
      </c>
      <c r="R9" s="27">
        <f t="shared" si="6"/>
        <v>0</v>
      </c>
      <c r="S9" s="27">
        <f t="shared" si="6"/>
        <v>0</v>
      </c>
      <c r="T9" s="27">
        <f t="shared" si="6"/>
        <v>0</v>
      </c>
      <c r="U9" s="27">
        <f t="shared" si="6"/>
        <v>0</v>
      </c>
      <c r="V9" s="27">
        <f t="shared" si="6"/>
        <v>0</v>
      </c>
      <c r="W9" s="27">
        <f t="shared" si="6"/>
        <v>0</v>
      </c>
      <c r="X9" s="27">
        <f t="shared" si="6"/>
        <v>0</v>
      </c>
      <c r="Y9" s="27">
        <f t="shared" si="6"/>
        <v>0</v>
      </c>
      <c r="Z9" s="27">
        <f t="shared" si="6"/>
        <v>0</v>
      </c>
      <c r="AA9" s="27">
        <f t="shared" si="6"/>
        <v>0</v>
      </c>
      <c r="AB9" s="27">
        <f t="shared" si="6"/>
        <v>0</v>
      </c>
      <c r="AC9" s="27">
        <f t="shared" si="6"/>
        <v>0</v>
      </c>
      <c r="AD9" s="27">
        <f t="shared" si="6"/>
        <v>0</v>
      </c>
      <c r="AE9" s="27">
        <f t="shared" si="6"/>
        <v>0</v>
      </c>
      <c r="AF9" s="27">
        <f t="shared" si="6"/>
        <v>0</v>
      </c>
      <c r="AG9" s="27">
        <f t="shared" si="6"/>
        <v>0</v>
      </c>
      <c r="AH9" s="27">
        <f t="shared" si="6"/>
        <v>0</v>
      </c>
      <c r="AI9" s="27">
        <f t="shared" si="6"/>
        <v>0</v>
      </c>
      <c r="AJ9" s="27">
        <f t="shared" si="6"/>
        <v>0</v>
      </c>
      <c r="AK9" s="27">
        <f t="shared" si="6"/>
        <v>0</v>
      </c>
      <c r="AL9" s="27">
        <f t="shared" si="6"/>
        <v>0</v>
      </c>
      <c r="AM9" s="27">
        <f t="shared" si="6"/>
        <v>0</v>
      </c>
      <c r="AN9" s="27">
        <f t="shared" si="6"/>
        <v>0</v>
      </c>
      <c r="AO9" s="27">
        <f t="shared" si="6"/>
        <v>0</v>
      </c>
      <c r="AP9" s="27">
        <f t="shared" si="6"/>
        <v>0</v>
      </c>
      <c r="AQ9" s="27">
        <f t="shared" si="6"/>
        <v>0</v>
      </c>
      <c r="AR9" s="27">
        <f t="shared" si="6"/>
        <v>0</v>
      </c>
      <c r="AS9" s="27">
        <f t="shared" si="6"/>
        <v>0</v>
      </c>
      <c r="AT9" s="27">
        <f t="shared" si="6"/>
        <v>0</v>
      </c>
      <c r="AU9" s="27">
        <f t="shared" si="6"/>
        <v>0</v>
      </c>
      <c r="AV9" s="27">
        <f t="shared" si="6"/>
        <v>0</v>
      </c>
      <c r="AW9" s="27">
        <f t="shared" si="6"/>
        <v>0</v>
      </c>
      <c r="AX9" s="27">
        <f t="shared" si="6"/>
        <v>0</v>
      </c>
      <c r="AY9" s="27">
        <f t="shared" si="6"/>
        <v>0</v>
      </c>
      <c r="AZ9" s="27">
        <f t="shared" si="6"/>
        <v>0</v>
      </c>
      <c r="BA9" s="27">
        <f t="shared" si="6"/>
        <v>0</v>
      </c>
      <c r="BB9" s="27">
        <f t="shared" si="6"/>
        <v>0</v>
      </c>
      <c r="BC9" s="27">
        <f t="shared" si="6"/>
        <v>0</v>
      </c>
      <c r="BD9" s="27">
        <f t="shared" si="6"/>
        <v>0</v>
      </c>
      <c r="BE9" s="27">
        <f t="shared" si="6"/>
        <v>0</v>
      </c>
      <c r="BF9" s="27">
        <f t="shared" si="6"/>
        <v>0</v>
      </c>
      <c r="BG9" s="27">
        <f t="shared" si="6"/>
        <v>0</v>
      </c>
      <c r="BH9" s="27">
        <f t="shared" si="6"/>
        <v>0</v>
      </c>
      <c r="BI9" s="27">
        <f t="shared" si="6"/>
        <v>0</v>
      </c>
      <c r="BJ9" s="27">
        <f t="shared" si="6"/>
        <v>0</v>
      </c>
    </row>
    <row r="10" spans="1:62" s="3" customFormat="1" x14ac:dyDescent="0.2">
      <c r="A10" s="28" t="s">
        <v>16</v>
      </c>
      <c r="B10" s="29">
        <f>SUM(B2:B9)</f>
        <v>13807314732.463333</v>
      </c>
      <c r="C10" s="29">
        <f t="shared" ref="C10:AG10" si="7">SUM(C2:C9)</f>
        <v>13396927930.723148</v>
      </c>
      <c r="D10" s="29">
        <f t="shared" si="7"/>
        <v>13479475756.385252</v>
      </c>
      <c r="E10" s="29">
        <f t="shared" si="7"/>
        <v>13550171835.13311</v>
      </c>
      <c r="F10" s="29">
        <f t="shared" si="7"/>
        <v>13595483053.183245</v>
      </c>
      <c r="G10" s="29">
        <f t="shared" si="7"/>
        <v>13647151310.361769</v>
      </c>
      <c r="H10" s="29">
        <f t="shared" si="7"/>
        <v>13710171940.576155</v>
      </c>
      <c r="I10" s="29">
        <f t="shared" si="7"/>
        <v>13813081369.064283</v>
      </c>
      <c r="J10" s="29">
        <f t="shared" si="7"/>
        <v>13979665917.873411</v>
      </c>
      <c r="K10" s="29">
        <f t="shared" si="7"/>
        <v>14552464831.439421</v>
      </c>
      <c r="L10" s="29">
        <f t="shared" si="7"/>
        <v>14936309097.419271</v>
      </c>
      <c r="M10" s="29">
        <f t="shared" si="7"/>
        <v>15381226190.120932</v>
      </c>
      <c r="N10" s="29">
        <f t="shared" si="7"/>
        <v>15398449088.389034</v>
      </c>
      <c r="O10" s="29">
        <f t="shared" si="7"/>
        <v>15469179459.412994</v>
      </c>
      <c r="P10" s="29">
        <f t="shared" si="7"/>
        <v>15535811632.262562</v>
      </c>
      <c r="Q10" s="29">
        <f t="shared" si="7"/>
        <v>15608754444.293877</v>
      </c>
      <c r="R10" s="29">
        <f t="shared" si="7"/>
        <v>15685755112.843798</v>
      </c>
      <c r="S10" s="29">
        <f t="shared" si="7"/>
        <v>15764516473.711893</v>
      </c>
      <c r="T10" s="29">
        <f t="shared" si="7"/>
        <v>15849296861.993631</v>
      </c>
      <c r="U10" s="29">
        <f t="shared" si="7"/>
        <v>16168088584.8433</v>
      </c>
      <c r="V10" s="29">
        <f t="shared" si="7"/>
        <v>16298630978.092691</v>
      </c>
      <c r="W10" s="29">
        <f t="shared" si="7"/>
        <v>17008826902.946812</v>
      </c>
      <c r="X10" s="29">
        <f t="shared" si="7"/>
        <v>17296779193.636349</v>
      </c>
      <c r="Y10" s="29">
        <f t="shared" si="7"/>
        <v>17910965424.909111</v>
      </c>
      <c r="Z10" s="29">
        <f t="shared" si="7"/>
        <v>17935555201.511986</v>
      </c>
      <c r="AA10" s="29">
        <f t="shared" si="7"/>
        <v>18046953932.218651</v>
      </c>
      <c r="AB10" s="29">
        <f t="shared" si="7"/>
        <v>18152838397.747398</v>
      </c>
      <c r="AC10" s="29">
        <f t="shared" si="7"/>
        <v>18266052124.098946</v>
      </c>
      <c r="AD10" s="29">
        <f t="shared" si="7"/>
        <v>18331164097.537369</v>
      </c>
      <c r="AE10" s="29">
        <f t="shared" si="7"/>
        <v>18401709322.742302</v>
      </c>
      <c r="AF10" s="29">
        <f t="shared" si="7"/>
        <v>18680075657.120014</v>
      </c>
      <c r="AG10" s="29">
        <f t="shared" si="7"/>
        <v>18936357677.711624</v>
      </c>
      <c r="AH10" s="29">
        <f t="shared" ref="AH10:BJ10" si="8">SUM(AH2:AH9)</f>
        <v>19125682423.275284</v>
      </c>
      <c r="AI10" s="29">
        <f t="shared" si="8"/>
        <v>19879426149.65229</v>
      </c>
      <c r="AJ10" s="29">
        <f t="shared" si="8"/>
        <v>20179612251.073093</v>
      </c>
      <c r="AK10" s="29">
        <f t="shared" si="8"/>
        <v>20858841418.622345</v>
      </c>
      <c r="AL10" s="29">
        <f t="shared" si="8"/>
        <v>20900855000.88858</v>
      </c>
      <c r="AM10" s="29">
        <f t="shared" si="8"/>
        <v>21011186302.138481</v>
      </c>
      <c r="AN10" s="29">
        <f t="shared" si="8"/>
        <v>21116986065.013706</v>
      </c>
      <c r="AO10" s="29">
        <f t="shared" si="8"/>
        <v>21232703332.644577</v>
      </c>
      <c r="AP10" s="29">
        <f t="shared" si="8"/>
        <v>21260882675.479084</v>
      </c>
      <c r="AQ10" s="29">
        <f t="shared" si="8"/>
        <v>21317563965.597752</v>
      </c>
      <c r="AR10" s="29">
        <f t="shared" si="8"/>
        <v>21617076458.142479</v>
      </c>
      <c r="AS10" s="29">
        <f t="shared" si="8"/>
        <v>21868479718.785564</v>
      </c>
      <c r="AT10" s="29">
        <f t="shared" si="8"/>
        <v>22065919899.868103</v>
      </c>
      <c r="AU10" s="29">
        <f t="shared" si="8"/>
        <v>22852571727.08543</v>
      </c>
      <c r="AV10" s="29">
        <f t="shared" si="8"/>
        <v>23145496630.560131</v>
      </c>
      <c r="AW10" s="29">
        <f t="shared" si="8"/>
        <v>23864368221.013866</v>
      </c>
      <c r="AX10" s="29">
        <f t="shared" si="8"/>
        <v>23900390540.132099</v>
      </c>
      <c r="AY10" s="29">
        <f t="shared" si="8"/>
        <v>24011453610.939339</v>
      </c>
      <c r="AZ10" s="29">
        <f t="shared" si="8"/>
        <v>24138988258.826527</v>
      </c>
      <c r="BA10" s="29">
        <f t="shared" si="8"/>
        <v>24277101122.807674</v>
      </c>
      <c r="BB10" s="29">
        <f t="shared" si="8"/>
        <v>24343337813.567677</v>
      </c>
      <c r="BC10" s="29">
        <f t="shared" si="8"/>
        <v>24414928142.747974</v>
      </c>
      <c r="BD10" s="29">
        <f t="shared" si="8"/>
        <v>24535949277.177231</v>
      </c>
      <c r="BE10" s="29">
        <f t="shared" si="8"/>
        <v>24885237981.038036</v>
      </c>
      <c r="BF10" s="29">
        <f t="shared" si="8"/>
        <v>25047536194.380978</v>
      </c>
      <c r="BG10" s="29">
        <f t="shared" si="8"/>
        <v>25895810035.100826</v>
      </c>
      <c r="BH10" s="29">
        <f t="shared" si="8"/>
        <v>26419306326.283699</v>
      </c>
      <c r="BI10" s="29">
        <f t="shared" si="8"/>
        <v>27063379527.694603</v>
      </c>
      <c r="BJ10" s="29">
        <f t="shared" si="8"/>
        <v>27133588457.190556</v>
      </c>
    </row>
    <row r="11" spans="1:62" s="1" customFormat="1" x14ac:dyDescent="0.2">
      <c r="A11" s="26" t="str">
        <f>+'EF. Anuales'!A11</f>
        <v>Ahorro Permanente</v>
      </c>
      <c r="B11" s="27">
        <f>+'EF. Anuales'!H11</f>
        <v>1200000000</v>
      </c>
      <c r="C11" s="27">
        <f>+anexos!B69</f>
        <v>1210764432</v>
      </c>
      <c r="D11" s="27">
        <f>+anexos!C69</f>
        <v>1221361071.0466042</v>
      </c>
      <c r="E11" s="27">
        <f>+anexos!D69</f>
        <v>1231791932.9152534</v>
      </c>
      <c r="F11" s="27">
        <f>+anexos!E69</f>
        <v>1242059010.6613147</v>
      </c>
      <c r="G11" s="27">
        <f>+anexos!F69</f>
        <v>1252164274.862087</v>
      </c>
      <c r="H11" s="27">
        <f>+anexos!G69</f>
        <v>1262109673.8563793</v>
      </c>
      <c r="I11" s="27">
        <f>+anexos!H69</f>
        <v>1271897133.9816842</v>
      </c>
      <c r="J11" s="27">
        <f>+anexos!I69</f>
        <v>1281528559.8089688</v>
      </c>
      <c r="K11" s="27">
        <f>+anexos!J69</f>
        <v>1291005834.3751066</v>
      </c>
      <c r="L11" s="27">
        <f>+anexos!K69</f>
        <v>1300330819.4129713</v>
      </c>
      <c r="M11" s="27">
        <f>+anexos!L69</f>
        <v>1309505355.579215</v>
      </c>
      <c r="N11" s="27">
        <f>+anexos!M69</f>
        <v>1318531262.679754</v>
      </c>
      <c r="O11" s="27">
        <f>+anexos!N69</f>
        <v>1330345895.1531515</v>
      </c>
      <c r="P11" s="27">
        <f>+anexos!O69</f>
        <v>1342040170.3292689</v>
      </c>
      <c r="Q11" s="27">
        <f>+anexos!P69</f>
        <v>1353615776.0414543</v>
      </c>
      <c r="R11" s="27">
        <f>+anexos!Q69</f>
        <v>1365074375.723202</v>
      </c>
      <c r="S11" s="27">
        <f>+anexos!R69</f>
        <v>1376417608.7759898</v>
      </c>
      <c r="T11" s="27">
        <f>+anexos!S69</f>
        <v>1387647090.9313436</v>
      </c>
      <c r="U11" s="27">
        <f>+anexos!T69</f>
        <v>1398764414.6072223</v>
      </c>
      <c r="V11" s="27">
        <f>+anexos!U69</f>
        <v>1409771149.2588184</v>
      </c>
      <c r="W11" s="27">
        <f>+anexos!V69</f>
        <v>1420668841.7238617</v>
      </c>
      <c r="X11" s="27">
        <f>+anexos!W69</f>
        <v>1431459016.56252</v>
      </c>
      <c r="Y11" s="27">
        <f>+anexos!X69</f>
        <v>1442143176.3919795</v>
      </c>
      <c r="Z11" s="27">
        <f>+anexos!Y69</f>
        <v>1452722802.2157955</v>
      </c>
      <c r="AA11" s="27">
        <f>+anexos!Z69</f>
        <v>1465825440.693083</v>
      </c>
      <c r="AB11" s="27">
        <f>+anexos!AA69</f>
        <v>1478861975.005496</v>
      </c>
      <c r="AC11" s="27">
        <f>+anexos!AB69</f>
        <v>1491833646.7990441</v>
      </c>
      <c r="AD11" s="27">
        <f>+anexos!AC69</f>
        <v>1504741676.1124728</v>
      </c>
      <c r="AE11" s="27">
        <f>+anexos!AD69</f>
        <v>1517587261.7927876</v>
      </c>
      <c r="AF11" s="27">
        <f>+anexos!AE69</f>
        <v>1530371581.90203</v>
      </c>
      <c r="AG11" s="27">
        <f>+anexos!AF69</f>
        <v>1543095794.1155071</v>
      </c>
      <c r="AH11" s="27">
        <f>+anexos!AG69</f>
        <v>1555761036.1116667</v>
      </c>
      <c r="AI11" s="27">
        <f>+anexos!AH69</f>
        <v>1568368425.9538112</v>
      </c>
      <c r="AJ11" s="27">
        <f>+anexos!AI69</f>
        <v>1580919062.4638333</v>
      </c>
      <c r="AK11" s="27">
        <f>+anexos!AJ69</f>
        <v>1593414025.5881581</v>
      </c>
      <c r="AL11" s="27">
        <f>+anexos!AK69</f>
        <v>1605854376.7560644</v>
      </c>
      <c r="AM11" s="27">
        <f>+anexos!AL69</f>
        <v>1620464200.0302064</v>
      </c>
      <c r="AN11" s="27">
        <f>+anexos!AM69</f>
        <v>1635066252.9142208</v>
      </c>
      <c r="AO11" s="27">
        <f>+anexos!AN69</f>
        <v>1649661266.9189711</v>
      </c>
      <c r="AP11" s="27">
        <f>+anexos!AO69</f>
        <v>1664249958.933964</v>
      </c>
      <c r="AQ11" s="27">
        <f>+anexos!AP69</f>
        <v>1678833031.5628655</v>
      </c>
      <c r="AR11" s="27">
        <f>+anexos!AQ69</f>
        <v>1693411173.4503276</v>
      </c>
      <c r="AS11" s="27">
        <f>+anexos!AR69</f>
        <v>1707985059.6003828</v>
      </c>
      <c r="AT11" s="27">
        <f>+anexos!AS69</f>
        <v>1722555351.6866419</v>
      </c>
      <c r="AU11" s="27">
        <f>+anexos!AT69</f>
        <v>1737122698.3545368</v>
      </c>
      <c r="AV11" s="27">
        <f>+anexos!AU69</f>
        <v>1751687735.5158286</v>
      </c>
      <c r="AW11" s="27">
        <f>+anexos!AV69</f>
        <v>1766251086.6356077</v>
      </c>
      <c r="AX11" s="27">
        <f>+anexos!AW69</f>
        <v>1780813363.0119934</v>
      </c>
      <c r="AY11" s="27">
        <f>+anexos!AX69</f>
        <v>1797763649.6423235</v>
      </c>
      <c r="AZ11" s="27">
        <f>+anexos!AY69</f>
        <v>1814761736.8866348</v>
      </c>
      <c r="BA11" s="27">
        <f>+anexos!AZ69</f>
        <v>1831807934.1334219</v>
      </c>
      <c r="BB11" s="27">
        <f>+anexos!BA69</f>
        <v>1848902543.9239087</v>
      </c>
      <c r="BC11" s="27">
        <f>+anexos!BB69</f>
        <v>1866045862.1307774</v>
      </c>
      <c r="BD11" s="27">
        <f>+anexos!BC69</f>
        <v>1883238178.1315272</v>
      </c>
      <c r="BE11" s="27">
        <f>+anexos!BD69</f>
        <v>1900479774.9766459</v>
      </c>
      <c r="BF11" s="27">
        <f>+anexos!BE69</f>
        <v>1917770929.5527718</v>
      </c>
      <c r="BG11" s="27">
        <f>+anexos!BF69</f>
        <v>1935111912.7410109</v>
      </c>
      <c r="BH11" s="27">
        <f>+anexos!BG69</f>
        <v>1952502989.5705748</v>
      </c>
      <c r="BI11" s="27">
        <f>+anexos!BH69</f>
        <v>1969944419.3678946</v>
      </c>
      <c r="BJ11" s="27">
        <f>+anexos!BI69</f>
        <v>1987436455.9013619</v>
      </c>
    </row>
    <row r="12" spans="1:62" s="1" customFormat="1" x14ac:dyDescent="0.2">
      <c r="A12" s="26" t="str">
        <f>+'EF. Anuales'!A12</f>
        <v>Ahorro vista</v>
      </c>
      <c r="B12" s="27">
        <f>+'EF. Anuales'!H12</f>
        <v>2600000000</v>
      </c>
      <c r="C12" s="27">
        <f>+anexos!B75</f>
        <v>2628166666.6666665</v>
      </c>
      <c r="D12" s="27">
        <f>+anexos!C75</f>
        <v>2656638472.2222219</v>
      </c>
      <c r="E12" s="27">
        <f>+anexos!D75</f>
        <v>2685418722.3379626</v>
      </c>
      <c r="F12" s="27">
        <f>+anexos!E75</f>
        <v>2714510758.496624</v>
      </c>
      <c r="G12" s="27">
        <f>+anexos!F75</f>
        <v>2743917958.3803372</v>
      </c>
      <c r="H12" s="27">
        <f>+anexos!G75</f>
        <v>2773643736.2627907</v>
      </c>
      <c r="I12" s="27">
        <f>+anexos!H75</f>
        <v>2803691543.4056377</v>
      </c>
      <c r="J12" s="27">
        <f>+anexos!I75</f>
        <v>2834064868.459199</v>
      </c>
      <c r="K12" s="27">
        <f>+anexos!J75</f>
        <v>2864767237.867507</v>
      </c>
      <c r="L12" s="27">
        <f>+anexos!K75</f>
        <v>2895802216.2777386</v>
      </c>
      <c r="M12" s="27">
        <f>+anexos!L75</f>
        <v>2927173406.9540806</v>
      </c>
      <c r="N12" s="27">
        <f>+anexos!M75</f>
        <v>2958884452.1960831</v>
      </c>
      <c r="O12" s="27">
        <f>+anexos!N75</f>
        <v>2981076085.5875535</v>
      </c>
      <c r="P12" s="27">
        <f>+anexos!O75</f>
        <v>3003434156.2294602</v>
      </c>
      <c r="Q12" s="27">
        <f>+anexos!P75</f>
        <v>3025959912.4011812</v>
      </c>
      <c r="R12" s="27">
        <f>+anexos!Q75</f>
        <v>3048654611.7441902</v>
      </c>
      <c r="S12" s="27">
        <f>+anexos!R75</f>
        <v>3071519521.3322716</v>
      </c>
      <c r="T12" s="27">
        <f>+anexos!S75</f>
        <v>3094555917.7422638</v>
      </c>
      <c r="U12" s="27">
        <f>+anexos!T75</f>
        <v>3117765087.1253309</v>
      </c>
      <c r="V12" s="27">
        <f>+anexos!U75</f>
        <v>3141148325.2787709</v>
      </c>
      <c r="W12" s="27">
        <f>+anexos!V75</f>
        <v>3164706937.7183619</v>
      </c>
      <c r="X12" s="27">
        <f>+anexos!W75</f>
        <v>3188442239.7512498</v>
      </c>
      <c r="Y12" s="27">
        <f>+anexos!X75</f>
        <v>3212355556.5493841</v>
      </c>
      <c r="Z12" s="27">
        <f>+anexos!Y75</f>
        <v>3236448223.2235045</v>
      </c>
      <c r="AA12" s="27">
        <f>+anexos!Z75</f>
        <v>3255327504.5256414</v>
      </c>
      <c r="AB12" s="27">
        <f>+anexos!AA75</f>
        <v>3274316914.9687076</v>
      </c>
      <c r="AC12" s="27">
        <f>+anexos!AB75</f>
        <v>3293417096.9726915</v>
      </c>
      <c r="AD12" s="27">
        <f>+anexos!AC75</f>
        <v>3312628696.7050323</v>
      </c>
      <c r="AE12" s="27">
        <f>+anexos!AD75</f>
        <v>3331952364.1024785</v>
      </c>
      <c r="AF12" s="27">
        <f>+anexos!AE75</f>
        <v>3351388752.8930764</v>
      </c>
      <c r="AG12" s="27">
        <f>+anexos!AF75</f>
        <v>3370938520.6182861</v>
      </c>
      <c r="AH12" s="27">
        <f>+anexos!AG75</f>
        <v>3390602328.6552262</v>
      </c>
      <c r="AI12" s="27">
        <f>+anexos!AH75</f>
        <v>3410380842.2390485</v>
      </c>
      <c r="AJ12" s="27">
        <f>+anexos!AI75</f>
        <v>3430274730.4854431</v>
      </c>
      <c r="AK12" s="27">
        <f>+anexos!AJ75</f>
        <v>3450284666.4132748</v>
      </c>
      <c r="AL12" s="27">
        <f>+anexos!AK75</f>
        <v>3470411326.9673524</v>
      </c>
      <c r="AM12" s="27">
        <f>+anexos!AL75</f>
        <v>3484871374.1630497</v>
      </c>
      <c r="AN12" s="27">
        <f>+anexos!AM75</f>
        <v>3499391671.5553956</v>
      </c>
      <c r="AO12" s="27">
        <f>+anexos!AN75</f>
        <v>3513972470.1868763</v>
      </c>
      <c r="AP12" s="27">
        <f>+anexos!AO75</f>
        <v>3528614022.1459885</v>
      </c>
      <c r="AQ12" s="27">
        <f>+anexos!AP75</f>
        <v>3543316580.5715966</v>
      </c>
      <c r="AR12" s="27">
        <f>+anexos!AQ75</f>
        <v>3558080399.6573114</v>
      </c>
      <c r="AS12" s="27">
        <f>+anexos!AR75</f>
        <v>3572905734.6558838</v>
      </c>
      <c r="AT12" s="27">
        <f>+anexos!AS75</f>
        <v>3587792841.8836164</v>
      </c>
      <c r="AU12" s="27">
        <f>+anexos!AT75</f>
        <v>3602741978.7247982</v>
      </c>
      <c r="AV12" s="27">
        <f>+anexos!AU75</f>
        <v>3617753403.6361513</v>
      </c>
      <c r="AW12" s="27">
        <f>+anexos!AV75</f>
        <v>3632827376.1513019</v>
      </c>
      <c r="AX12" s="27">
        <f>+anexos!AW75</f>
        <v>3647964156.8852658</v>
      </c>
      <c r="AY12" s="27">
        <f>+anexos!AX75</f>
        <v>3663164007.5389543</v>
      </c>
      <c r="AZ12" s="27">
        <f>+anexos!AY75</f>
        <v>3678427190.9036999</v>
      </c>
      <c r="BA12" s="27">
        <f>+anexos!AZ75</f>
        <v>3693753970.8657985</v>
      </c>
      <c r="BB12" s="27">
        <f>+anexos!BA75</f>
        <v>3709144612.4110727</v>
      </c>
      <c r="BC12" s="27">
        <f>+anexos!BB75</f>
        <v>3724599381.6294522</v>
      </c>
      <c r="BD12" s="27">
        <f>+anexos!BC75</f>
        <v>3740118545.7195749</v>
      </c>
      <c r="BE12" s="27">
        <f>+anexos!BD75</f>
        <v>3755702372.9934063</v>
      </c>
      <c r="BF12" s="27">
        <f>+anexos!BE75</f>
        <v>3771351132.8808789</v>
      </c>
      <c r="BG12" s="27">
        <f>+anexos!BF75</f>
        <v>3787065095.9345493</v>
      </c>
      <c r="BH12" s="27">
        <f>+anexos!BG75</f>
        <v>3802844533.8342767</v>
      </c>
      <c r="BI12" s="27">
        <f>+anexos!BH75</f>
        <v>3818689719.3919196</v>
      </c>
      <c r="BJ12" s="27">
        <f>+anexos!BI75</f>
        <v>3834600926.5560527</v>
      </c>
    </row>
    <row r="13" spans="1:62" s="1" customFormat="1" x14ac:dyDescent="0.2">
      <c r="A13" s="26" t="str">
        <f>+'EF. Anuales'!A13</f>
        <v>Ahorro contractual</v>
      </c>
      <c r="B13" s="27">
        <f>+'EF. Anuales'!H13</f>
        <v>400000000</v>
      </c>
      <c r="C13" s="27">
        <f>+anexos!B81</f>
        <v>403000000</v>
      </c>
      <c r="D13" s="27">
        <f>+anexos!C81</f>
        <v>406022500</v>
      </c>
      <c r="E13" s="27">
        <f>+anexos!D81</f>
        <v>409067668.75</v>
      </c>
      <c r="F13" s="27">
        <f>+anexos!E81</f>
        <v>412135676.265625</v>
      </c>
      <c r="G13" s="27">
        <f>+anexos!F81</f>
        <v>415226693.83761716</v>
      </c>
      <c r="H13" s="27">
        <f>+anexos!G81</f>
        <v>418340894.0413993</v>
      </c>
      <c r="I13" s="27">
        <f>+anexos!H81</f>
        <v>421478450.74670982</v>
      </c>
      <c r="J13" s="27">
        <f>+anexos!I81</f>
        <v>424639539.12731016</v>
      </c>
      <c r="K13" s="27">
        <f>+anexos!J81</f>
        <v>427824335.67076498</v>
      </c>
      <c r="L13" s="27">
        <f>+anexos!K81</f>
        <v>431033018.18829572</v>
      </c>
      <c r="M13" s="27">
        <f>+anexos!L81</f>
        <v>434265765.82470793</v>
      </c>
      <c r="N13" s="27">
        <f>+anexos!M81</f>
        <v>437522759.06839323</v>
      </c>
      <c r="O13" s="27">
        <f>+anexos!N81</f>
        <v>440074975.16295886</v>
      </c>
      <c r="P13" s="27">
        <f>+anexos!O81</f>
        <v>442642079.18474281</v>
      </c>
      <c r="Q13" s="27">
        <f>+anexos!P81</f>
        <v>445224157.97998714</v>
      </c>
      <c r="R13" s="27">
        <f>+anexos!Q81</f>
        <v>447821298.90153706</v>
      </c>
      <c r="S13" s="27">
        <f>+anexos!R81</f>
        <v>450433589.81179601</v>
      </c>
      <c r="T13" s="27">
        <f>+anexos!S81</f>
        <v>453061119.08569813</v>
      </c>
      <c r="U13" s="27">
        <f>+anexos!T81</f>
        <v>455703975.61369801</v>
      </c>
      <c r="V13" s="27">
        <f>+anexos!U81</f>
        <v>458362248.80477792</v>
      </c>
      <c r="W13" s="27">
        <f>+anexos!V81</f>
        <v>461036028.58947247</v>
      </c>
      <c r="X13" s="27">
        <f>+anexos!W81</f>
        <v>463725405.42291105</v>
      </c>
      <c r="Y13" s="27">
        <f>+anexos!X81</f>
        <v>466430470.28787804</v>
      </c>
      <c r="Z13" s="27">
        <f>+anexos!Y81</f>
        <v>469151314.69789064</v>
      </c>
      <c r="AA13" s="27">
        <f>+anexos!Z81</f>
        <v>471106111.84246516</v>
      </c>
      <c r="AB13" s="27">
        <f>+anexos!AA81</f>
        <v>473069053.97514212</v>
      </c>
      <c r="AC13" s="27">
        <f>+anexos!AB81</f>
        <v>475040175.03337187</v>
      </c>
      <c r="AD13" s="27">
        <f>+anexos!AC81</f>
        <v>477019509.09601092</v>
      </c>
      <c r="AE13" s="27">
        <f>+anexos!AD81</f>
        <v>479007090.38391095</v>
      </c>
      <c r="AF13" s="27">
        <f>+anexos!AE81</f>
        <v>481002953.26051056</v>
      </c>
      <c r="AG13" s="27">
        <f>+anexos!AF81</f>
        <v>483007132.23242939</v>
      </c>
      <c r="AH13" s="27">
        <f>+anexos!AG81</f>
        <v>485019661.95006448</v>
      </c>
      <c r="AI13" s="27">
        <f>+anexos!AH81</f>
        <v>487040577.20818973</v>
      </c>
      <c r="AJ13" s="27">
        <f>+anexos!AI81</f>
        <v>489069912.94655716</v>
      </c>
      <c r="AK13" s="27">
        <f>+anexos!AJ81</f>
        <v>491107704.25050116</v>
      </c>
      <c r="AL13" s="27">
        <f>+anexos!AK81</f>
        <v>493153986.35154492</v>
      </c>
      <c r="AM13" s="27">
        <f>+anexos!AL81</f>
        <v>495208794.62800968</v>
      </c>
      <c r="AN13" s="27">
        <f>+anexos!AM81</f>
        <v>497272164.6056264</v>
      </c>
      <c r="AO13" s="27">
        <f>+anexos!AN81</f>
        <v>499344131.95814985</v>
      </c>
      <c r="AP13" s="27">
        <f>+anexos!AO81</f>
        <v>501424732.50797546</v>
      </c>
      <c r="AQ13" s="27">
        <f>+anexos!AP81</f>
        <v>503514002.22675872</v>
      </c>
      <c r="AR13" s="27">
        <f>+anexos!AQ81</f>
        <v>505611977.2360369</v>
      </c>
      <c r="AS13" s="27">
        <f>+anexos!AR81</f>
        <v>507718693.8078537</v>
      </c>
      <c r="AT13" s="27">
        <f>+anexos!AS81</f>
        <v>509834188.36538637</v>
      </c>
      <c r="AU13" s="27">
        <f>+anexos!AT81</f>
        <v>511958497.48357546</v>
      </c>
      <c r="AV13" s="27">
        <f>+anexos!AU81</f>
        <v>514091657.8897571</v>
      </c>
      <c r="AW13" s="27">
        <f>+anexos!AV81</f>
        <v>516233706.46429771</v>
      </c>
      <c r="AX13" s="27">
        <f>+anexos!AW81</f>
        <v>518384680.2412324</v>
      </c>
      <c r="AY13" s="27">
        <f>+anexos!AX81</f>
        <v>520328622.79213703</v>
      </c>
      <c r="AZ13" s="27">
        <f>+anexos!AY81</f>
        <v>522279855.12760758</v>
      </c>
      <c r="BA13" s="27">
        <f>+anexos!AZ81</f>
        <v>524238404.5843361</v>
      </c>
      <c r="BB13" s="27">
        <f>+anexos!BA81</f>
        <v>526204298.60152745</v>
      </c>
      <c r="BC13" s="27">
        <f>+anexos!BB81</f>
        <v>528177564.72128326</v>
      </c>
      <c r="BD13" s="27">
        <f>+anexos!BC81</f>
        <v>530158230.58898813</v>
      </c>
      <c r="BE13" s="27">
        <f>+anexos!BD81</f>
        <v>532146323.95369679</v>
      </c>
      <c r="BF13" s="27">
        <f>+anexos!BE81</f>
        <v>534141872.66852313</v>
      </c>
      <c r="BG13" s="27">
        <f>+anexos!BF81</f>
        <v>536144904.69103009</v>
      </c>
      <c r="BH13" s="27">
        <f>+anexos!BG81</f>
        <v>538155448.0836215</v>
      </c>
      <c r="BI13" s="27">
        <f>+anexos!BH81</f>
        <v>540173531.01393509</v>
      </c>
      <c r="BJ13" s="27">
        <f>+anexos!BI81</f>
        <v>542199181.75523734</v>
      </c>
    </row>
    <row r="14" spans="1:62" s="1" customFormat="1" x14ac:dyDescent="0.2">
      <c r="A14" s="26" t="str">
        <f>+'EF. Anuales'!A14</f>
        <v>Obligaciones Financieras</v>
      </c>
      <c r="B14" s="27">
        <f>+'EF. Anuales'!H14</f>
        <v>1000000000</v>
      </c>
      <c r="C14" s="27">
        <f>+anexos!B89</f>
        <v>972222222.22222221</v>
      </c>
      <c r="D14" s="27">
        <f>+anexos!C89</f>
        <v>945216049.38271606</v>
      </c>
      <c r="E14" s="27">
        <f>+anexos!D89</f>
        <v>918960048.01097393</v>
      </c>
      <c r="F14" s="27">
        <f>+anexos!E89</f>
        <v>893433380.01066911</v>
      </c>
      <c r="G14" s="27">
        <f>+anexos!F89</f>
        <v>868615786.1214838</v>
      </c>
      <c r="H14" s="27">
        <f>+anexos!G89</f>
        <v>844487569.84033144</v>
      </c>
      <c r="I14" s="27">
        <f>+anexos!H89</f>
        <v>864402084.85382342</v>
      </c>
      <c r="J14" s="27">
        <f>+anexos!I89</f>
        <v>941652661.6306318</v>
      </c>
      <c r="K14" s="27">
        <f>+anexos!J89</f>
        <v>1430340254.7381043</v>
      </c>
      <c r="L14" s="27">
        <f>+anexos!K89</f>
        <v>1770342651.340739</v>
      </c>
      <c r="M14" s="27">
        <f>+anexos!L89</f>
        <v>2166591728.3965621</v>
      </c>
      <c r="N14" s="27">
        <f>+anexos!M89</f>
        <v>2106408624.8299909</v>
      </c>
      <c r="O14" s="27">
        <f>+anexos!N89</f>
        <v>2047897274.1402688</v>
      </c>
      <c r="P14" s="27">
        <f>+anexos!O89</f>
        <v>1991011238.7474835</v>
      </c>
      <c r="Q14" s="27">
        <f>+anexos!P89</f>
        <v>1935705371.0044978</v>
      </c>
      <c r="R14" s="27">
        <f>+anexos!Q89</f>
        <v>1881935777.365484</v>
      </c>
      <c r="S14" s="27">
        <f>+anexos!R89</f>
        <v>1829659783.5497761</v>
      </c>
      <c r="T14" s="27">
        <f>+anexos!S89</f>
        <v>1778835900.6733935</v>
      </c>
      <c r="U14" s="27">
        <f>+anexos!T89</f>
        <v>1959347816.0977054</v>
      </c>
      <c r="V14" s="27">
        <f>+anexos!U89</f>
        <v>1947156341.3352728</v>
      </c>
      <c r="W14" s="27">
        <f>+anexos!V89</f>
        <v>2522264911.8342752</v>
      </c>
      <c r="X14" s="27">
        <f>+anexos!W89</f>
        <v>2719971367.4845538</v>
      </c>
      <c r="Y14" s="27">
        <f>+anexos!X89</f>
        <v>3244034268.2192302</v>
      </c>
      <c r="Z14" s="27">
        <f>+anexos!Y89</f>
        <v>3153922205.2131405</v>
      </c>
      <c r="AA14" s="27">
        <f>+anexos!Z89</f>
        <v>3066313255.0683312</v>
      </c>
      <c r="AB14" s="27">
        <f>+anexos!AA89</f>
        <v>2981137886.8719888</v>
      </c>
      <c r="AC14" s="27">
        <f>+anexos!AB89</f>
        <v>2898328501.1255445</v>
      </c>
      <c r="AD14" s="27">
        <f>+anexos!AC89</f>
        <v>2817819376.0942793</v>
      </c>
      <c r="AE14" s="27">
        <f>+anexos!AD89</f>
        <v>2739546615.6472158</v>
      </c>
      <c r="AF14" s="27">
        <f>+anexos!AE89</f>
        <v>2860023987.3157682</v>
      </c>
      <c r="AG14" s="27">
        <f>+anexos!AF89</f>
        <v>2953340975.0280871</v>
      </c>
      <c r="AH14" s="27">
        <f>+anexos!AG89</f>
        <v>2970500756.6364746</v>
      </c>
      <c r="AI14" s="27">
        <f>+anexos!AH89</f>
        <v>3558693625.0141487</v>
      </c>
      <c r="AJ14" s="27">
        <f>+anexos!AI89</f>
        <v>3732690741.0854654</v>
      </c>
      <c r="AK14" s="27">
        <f>+anexos!AJ89</f>
        <v>4283592557.2602878</v>
      </c>
      <c r="AL14" s="27">
        <f>+anexos!AK89</f>
        <v>4164603875.1141686</v>
      </c>
      <c r="AM14" s="27">
        <f>+anexos!AL89</f>
        <v>4048920434.1387749</v>
      </c>
      <c r="AN14" s="27">
        <f>+anexos!AM89</f>
        <v>3936450422.0793643</v>
      </c>
      <c r="AO14" s="27">
        <f>+anexos!AN89</f>
        <v>3827104577.0216041</v>
      </c>
      <c r="AP14" s="27">
        <f>+anexos!AO89</f>
        <v>3720796116.5487819</v>
      </c>
      <c r="AQ14" s="27">
        <f>+anexos!AP89</f>
        <v>3636147246.4246941</v>
      </c>
      <c r="AR14" s="27">
        <f>+anexos!AQ89</f>
        <v>3780645034.7276177</v>
      </c>
      <c r="AS14" s="27">
        <f>+anexos!AR89</f>
        <v>3867734396.22929</v>
      </c>
      <c r="AT14" s="27">
        <f>+anexos!AS89</f>
        <v>3887285098.3663774</v>
      </c>
      <c r="AU14" s="27">
        <f>+anexos!AT89</f>
        <v>4501021394.7302341</v>
      </c>
      <c r="AV14" s="27">
        <f>+anexos!AU89</f>
        <v>4657674007.9190664</v>
      </c>
      <c r="AW14" s="27">
        <f>+anexos!AV89</f>
        <v>5235829345.117197</v>
      </c>
      <c r="AX14" s="27">
        <f>+anexos!AW89</f>
        <v>5090389641.0861635</v>
      </c>
      <c r="AY14" s="27">
        <f>+anexos!AX89</f>
        <v>4948989928.8337698</v>
      </c>
      <c r="AZ14" s="27">
        <f>+anexos!AY89</f>
        <v>4811517986.3661652</v>
      </c>
      <c r="BA14" s="27">
        <f>+anexos!AZ89</f>
        <v>4677864708.9671049</v>
      </c>
      <c r="BB14" s="27">
        <f>+anexos!BA89</f>
        <v>4547924022.6069078</v>
      </c>
      <c r="BC14" s="27">
        <f>+anexos!BB89</f>
        <v>4421592799.7567158</v>
      </c>
      <c r="BD14" s="27">
        <f>+anexos!BC89</f>
        <v>4333797435.4756632</v>
      </c>
      <c r="BE14" s="27">
        <f>+anexos!BD89</f>
        <v>4466140707.4231873</v>
      </c>
      <c r="BF14" s="27">
        <f>+anexos!BE89</f>
        <v>4400010727.2902756</v>
      </c>
      <c r="BG14" s="27">
        <f>+anexos!BF89</f>
        <v>5028339074.7707748</v>
      </c>
      <c r="BH14" s="27">
        <f>+anexos!BG89</f>
        <v>5377122869.7728882</v>
      </c>
      <c r="BI14" s="27">
        <f>+anexos!BH89</f>
        <v>5834964656.3620825</v>
      </c>
      <c r="BJ14" s="27">
        <f>+anexos!BI89</f>
        <v>5672882304.7964687</v>
      </c>
    </row>
    <row r="15" spans="1:62" s="1" customFormat="1" x14ac:dyDescent="0.2">
      <c r="A15" s="26" t="str">
        <f>+'EF. Anuales'!A15</f>
        <v>Provisiones</v>
      </c>
      <c r="B15" s="27">
        <f>+'EF. Anuales'!H15</f>
        <v>0</v>
      </c>
      <c r="C15" s="27">
        <f>+anexos!B117</f>
        <v>0</v>
      </c>
      <c r="D15" s="27">
        <f>+anexos!C117</f>
        <v>0</v>
      </c>
      <c r="E15" s="27">
        <f>+anexos!D117</f>
        <v>0</v>
      </c>
      <c r="F15" s="27">
        <f>+anexos!E117</f>
        <v>0</v>
      </c>
      <c r="G15" s="27">
        <f>+anexos!F117</f>
        <v>0</v>
      </c>
      <c r="H15" s="27">
        <f>+anexos!G117</f>
        <v>0</v>
      </c>
      <c r="I15" s="27">
        <f>+anexos!H117</f>
        <v>0</v>
      </c>
      <c r="J15" s="27">
        <f>+anexos!I117</f>
        <v>0</v>
      </c>
      <c r="K15" s="27">
        <f>+anexos!J117</f>
        <v>0</v>
      </c>
      <c r="L15" s="27">
        <f>+anexos!K117</f>
        <v>0</v>
      </c>
      <c r="M15" s="27">
        <f>+anexos!L117</f>
        <v>0</v>
      </c>
      <c r="N15" s="27">
        <f>+anexos!M117</f>
        <v>0</v>
      </c>
      <c r="O15" s="27">
        <f>+anexos!N117</f>
        <v>0</v>
      </c>
      <c r="P15" s="27">
        <f>+anexos!O117</f>
        <v>0</v>
      </c>
      <c r="Q15" s="27">
        <f>+anexos!P117</f>
        <v>0</v>
      </c>
      <c r="R15" s="27">
        <f>+anexos!Q117</f>
        <v>0</v>
      </c>
      <c r="S15" s="27">
        <f>+anexos!R117</f>
        <v>0</v>
      </c>
      <c r="T15" s="27">
        <f>+anexos!S117</f>
        <v>0</v>
      </c>
      <c r="U15" s="27">
        <f>+anexos!T117</f>
        <v>0</v>
      </c>
      <c r="V15" s="27">
        <f>+anexos!U117</f>
        <v>0</v>
      </c>
      <c r="W15" s="27">
        <f>+anexos!V117</f>
        <v>0</v>
      </c>
      <c r="X15" s="27">
        <f>+anexos!W117</f>
        <v>0</v>
      </c>
      <c r="Y15" s="27">
        <f>+anexos!X117</f>
        <v>0</v>
      </c>
      <c r="Z15" s="27">
        <f>+anexos!Y117</f>
        <v>0</v>
      </c>
      <c r="AA15" s="27">
        <f>+anexos!Z117</f>
        <v>0</v>
      </c>
      <c r="AB15" s="27">
        <f>+anexos!AA117</f>
        <v>0</v>
      </c>
      <c r="AC15" s="27">
        <f>+anexos!AB117</f>
        <v>0</v>
      </c>
      <c r="AD15" s="27">
        <f>+anexos!AC117</f>
        <v>0</v>
      </c>
      <c r="AE15" s="27">
        <f>+anexos!AD117</f>
        <v>0</v>
      </c>
      <c r="AF15" s="27">
        <f>+anexos!AE117</f>
        <v>0</v>
      </c>
      <c r="AG15" s="27">
        <f>+anexos!AF117</f>
        <v>0</v>
      </c>
      <c r="AH15" s="27">
        <f>+anexos!AG117</f>
        <v>0</v>
      </c>
      <c r="AI15" s="27">
        <f>+anexos!AH117</f>
        <v>0</v>
      </c>
      <c r="AJ15" s="27">
        <f>+anexos!AI117</f>
        <v>0</v>
      </c>
      <c r="AK15" s="27">
        <f>+anexos!AJ117</f>
        <v>0</v>
      </c>
      <c r="AL15" s="27">
        <f>+anexos!AK117</f>
        <v>0</v>
      </c>
      <c r="AM15" s="27">
        <f>+anexos!AL117</f>
        <v>0</v>
      </c>
      <c r="AN15" s="27">
        <f>+anexos!AM117</f>
        <v>0</v>
      </c>
      <c r="AO15" s="27">
        <f>+anexos!AN117</f>
        <v>0</v>
      </c>
      <c r="AP15" s="27">
        <f>+anexos!AO117</f>
        <v>0</v>
      </c>
      <c r="AQ15" s="27">
        <f>+anexos!AP117</f>
        <v>0</v>
      </c>
      <c r="AR15" s="27">
        <f>+anexos!AQ117</f>
        <v>0</v>
      </c>
      <c r="AS15" s="27">
        <f>+anexos!AR117</f>
        <v>0</v>
      </c>
      <c r="AT15" s="27">
        <f>+anexos!AS117</f>
        <v>0</v>
      </c>
      <c r="AU15" s="27">
        <f>+anexos!AT117</f>
        <v>0</v>
      </c>
      <c r="AV15" s="27">
        <f>+anexos!AU117</f>
        <v>0</v>
      </c>
      <c r="AW15" s="27">
        <f>+anexos!AV117</f>
        <v>0</v>
      </c>
      <c r="AX15" s="27">
        <f>+anexos!AW117</f>
        <v>0</v>
      </c>
      <c r="AY15" s="27">
        <f>+anexos!AX117</f>
        <v>0</v>
      </c>
      <c r="AZ15" s="27">
        <f>+anexos!AY117</f>
        <v>0</v>
      </c>
      <c r="BA15" s="27">
        <f>+anexos!AZ117</f>
        <v>0</v>
      </c>
      <c r="BB15" s="27">
        <f>+anexos!BA117</f>
        <v>0</v>
      </c>
      <c r="BC15" s="27">
        <f>+anexos!BB117</f>
        <v>0</v>
      </c>
      <c r="BD15" s="27">
        <f>+anexos!BC117</f>
        <v>0</v>
      </c>
      <c r="BE15" s="27">
        <f>+anexos!BD117</f>
        <v>0</v>
      </c>
      <c r="BF15" s="27">
        <f>+anexos!BE117</f>
        <v>0</v>
      </c>
      <c r="BG15" s="27">
        <f>+anexos!BF117</f>
        <v>0</v>
      </c>
      <c r="BH15" s="27">
        <f>+anexos!BG117</f>
        <v>0</v>
      </c>
      <c r="BI15" s="27">
        <f>+anexos!BH117</f>
        <v>0</v>
      </c>
      <c r="BJ15" s="27">
        <f>+anexos!BI117</f>
        <v>0</v>
      </c>
    </row>
    <row r="16" spans="1:62" s="1" customFormat="1" x14ac:dyDescent="0.2">
      <c r="A16" s="26" t="str">
        <f>+'EF. Anuales'!A16</f>
        <v>Fondos</v>
      </c>
      <c r="B16" s="27">
        <f>+'EF. Anuales'!H16</f>
        <v>300000000</v>
      </c>
      <c r="C16" s="27">
        <f>+anexos!B104</f>
        <v>283000000</v>
      </c>
      <c r="D16" s="27">
        <f>+anexos!C104</f>
        <v>267488429.54666665</v>
      </c>
      <c r="E16" s="27">
        <f>+anexos!D104</f>
        <v>773392519.09942174</v>
      </c>
      <c r="F16" s="27">
        <f>+anexos!E104</f>
        <v>717155088.72723818</v>
      </c>
      <c r="G16" s="27">
        <f>+anexos!F104</f>
        <v>665672558.07104385</v>
      </c>
      <c r="H16" s="27">
        <f>+anexos!G104</f>
        <v>618547606.73087072</v>
      </c>
      <c r="I16" s="27">
        <f>+anexos!H104</f>
        <v>575416037.32900739</v>
      </c>
      <c r="J16" s="27">
        <f>+anexos!I104</f>
        <v>535944015.11146802</v>
      </c>
      <c r="K16" s="27">
        <f>+anexos!J104</f>
        <v>499825537.58423877</v>
      </c>
      <c r="L16" s="27">
        <f>+anexos!K104</f>
        <v>466780115.01471961</v>
      </c>
      <c r="M16" s="27">
        <f>+anexos!L104</f>
        <v>436550644.22624612</v>
      </c>
      <c r="N16" s="27">
        <f>+anexos!M104</f>
        <v>408901459.57792038</v>
      </c>
      <c r="O16" s="27">
        <f>+anexos!N104</f>
        <v>381418994.25982577</v>
      </c>
      <c r="P16" s="27">
        <f>+anexos!O104</f>
        <v>356285807.54727274</v>
      </c>
      <c r="Q16" s="27">
        <f>+anexos!P104</f>
        <v>394073139.31641948</v>
      </c>
      <c r="R16" s="27">
        <f>+anexos!Q104</f>
        <v>368001789.92025852</v>
      </c>
      <c r="S16" s="27">
        <f>+anexos!R104</f>
        <v>344160345.97218633</v>
      </c>
      <c r="T16" s="27">
        <f>+anexos!S104</f>
        <v>322362405.18505073</v>
      </c>
      <c r="U16" s="27">
        <f>+anexos!T104</f>
        <v>302437106.87428653</v>
      </c>
      <c r="V16" s="27">
        <f>+anexos!U104</f>
        <v>284227836.70779878</v>
      </c>
      <c r="W16" s="27">
        <f>+anexos!V104</f>
        <v>267591039.39510962</v>
      </c>
      <c r="X16" s="27">
        <f>+anexos!W104</f>
        <v>252395130.32080311</v>
      </c>
      <c r="Y16" s="27">
        <f>+anexos!X104</f>
        <v>238519497.87688214</v>
      </c>
      <c r="Z16" s="27">
        <f>+anexos!Y104</f>
        <v>225853588.93576851</v>
      </c>
      <c r="AA16" s="27">
        <f>+anexos!Z104</f>
        <v>211874865.86517379</v>
      </c>
      <c r="AB16" s="27">
        <f>+anexos!AA104</f>
        <v>199104711.84538627</v>
      </c>
      <c r="AC16" s="27">
        <f>+anexos!AB104</f>
        <v>900405294.04254162</v>
      </c>
      <c r="AD16" s="27">
        <f>+anexos!AC104</f>
        <v>830344298.36165988</v>
      </c>
      <c r="AE16" s="27">
        <f>+anexos!AD104</f>
        <v>766164745.7518965</v>
      </c>
      <c r="AF16" s="27">
        <f>+anexos!AE104</f>
        <v>707376307.81188118</v>
      </c>
      <c r="AG16" s="27">
        <f>+anexos!AF104</f>
        <v>653529520.76723111</v>
      </c>
      <c r="AH16" s="27">
        <f>+anexos!AG104</f>
        <v>604212380.01701355</v>
      </c>
      <c r="AI16" s="27">
        <f>+anexos!AH104</f>
        <v>559047218.46930122</v>
      </c>
      <c r="AJ16" s="27">
        <f>+anexos!AI104</f>
        <v>517687845.01670551</v>
      </c>
      <c r="AK16" s="27">
        <f>+anexos!AJ104</f>
        <v>479816921.47352618</v>
      </c>
      <c r="AL16" s="27">
        <f>+anexos!AK104</f>
        <v>445143558.1026929</v>
      </c>
      <c r="AM16" s="27">
        <f>+anexos!AL104</f>
        <v>413401109.51665539</v>
      </c>
      <c r="AN16" s="27">
        <f>+anexos!AM104</f>
        <v>384352564.39036816</v>
      </c>
      <c r="AO16" s="27">
        <f>+anexos!AN104</f>
        <v>1586707730.4750917</v>
      </c>
      <c r="AP16" s="27">
        <f>+anexos!AO104</f>
        <v>1459980957.1585641</v>
      </c>
      <c r="AQ16" s="27">
        <f>+anexos!AP104</f>
        <v>1343863377.2584636</v>
      </c>
      <c r="AR16" s="27">
        <f>+anexos!AQ104</f>
        <v>1237470872.5921345</v>
      </c>
      <c r="AS16" s="27">
        <f>+anexos!AR104</f>
        <v>1139993003.7876244</v>
      </c>
      <c r="AT16" s="27">
        <f>+anexos!AS104</f>
        <v>1050686870.3373235</v>
      </c>
      <c r="AU16" s="27">
        <f>+anexos!AT104</f>
        <v>968871482.31483531</v>
      </c>
      <c r="AV16" s="27">
        <f>+anexos!AU104</f>
        <v>893922601.11644757</v>
      </c>
      <c r="AW16" s="27">
        <f>+anexos!AV104</f>
        <v>825268010.14179647</v>
      </c>
      <c r="AX16" s="27">
        <f>+anexos!AW104</f>
        <v>762383179.58543217</v>
      </c>
      <c r="AY16" s="27">
        <f>+anexos!AX104</f>
        <v>704045286.92876446</v>
      </c>
      <c r="AZ16" s="27">
        <f>+anexos!AY104</f>
        <v>670175137.18862319</v>
      </c>
      <c r="BA16" s="27">
        <f>+anexos!AZ104</f>
        <v>2236150614.019599</v>
      </c>
      <c r="BB16" s="27">
        <f>+anexos!BA104</f>
        <v>2117262797.4930658</v>
      </c>
      <c r="BC16" s="27">
        <f>+anexos!BB104</f>
        <v>2005029718.9410069</v>
      </c>
      <c r="BD16" s="27">
        <f>+anexos!BC104</f>
        <v>1899081812.7643878</v>
      </c>
      <c r="BE16" s="27">
        <f>+anexos!BD104</f>
        <v>1799070045.6303611</v>
      </c>
      <c r="BF16" s="27">
        <f>+anexos!BE104</f>
        <v>1704664775.7723563</v>
      </c>
      <c r="BG16" s="27">
        <f>+anexos!BF104</f>
        <v>1615554675.6628654</v>
      </c>
      <c r="BH16" s="27">
        <f>+anexos!BG104</f>
        <v>1531445714.5382009</v>
      </c>
      <c r="BI16" s="27">
        <f>+anexos!BH104</f>
        <v>1452060197.4501038</v>
      </c>
      <c r="BJ16" s="27">
        <f>+anexos!BI104</f>
        <v>1377135857.70381</v>
      </c>
    </row>
    <row r="17" spans="1:62" s="1" customFormat="1" x14ac:dyDescent="0.2">
      <c r="A17" s="26" t="str">
        <f>+'EF. Anuales'!A17</f>
        <v>Otros pasivos</v>
      </c>
      <c r="B17" s="27">
        <f>+'EF. Anuales'!H17</f>
        <v>0</v>
      </c>
      <c r="C17" s="27">
        <f>+anexos!B96</f>
        <v>0</v>
      </c>
      <c r="D17" s="27">
        <f>+anexos!C96</f>
        <v>0</v>
      </c>
      <c r="E17" s="27">
        <f>+anexos!D96</f>
        <v>0</v>
      </c>
      <c r="F17" s="27">
        <f>+anexos!E96</f>
        <v>0</v>
      </c>
      <c r="G17" s="27">
        <f>+anexos!F96</f>
        <v>0</v>
      </c>
      <c r="H17" s="27">
        <f>+anexos!G96</f>
        <v>0</v>
      </c>
      <c r="I17" s="27">
        <f>+anexos!H96</f>
        <v>0</v>
      </c>
      <c r="J17" s="27">
        <f>+anexos!I96</f>
        <v>0</v>
      </c>
      <c r="K17" s="27">
        <f>+anexos!J96</f>
        <v>0</v>
      </c>
      <c r="L17" s="27">
        <f>+anexos!K96</f>
        <v>0</v>
      </c>
      <c r="M17" s="27">
        <f>+anexos!L96</f>
        <v>0</v>
      </c>
      <c r="N17" s="27">
        <f>+anexos!M96</f>
        <v>0</v>
      </c>
      <c r="O17" s="27">
        <f>+anexos!N96</f>
        <v>0</v>
      </c>
      <c r="P17" s="27">
        <f>+anexos!O96</f>
        <v>0</v>
      </c>
      <c r="Q17" s="27">
        <f>+anexos!P96</f>
        <v>0</v>
      </c>
      <c r="R17" s="27">
        <f>+anexos!Q96</f>
        <v>0</v>
      </c>
      <c r="S17" s="27">
        <f>+anexos!R96</f>
        <v>0</v>
      </c>
      <c r="T17" s="27">
        <f>+anexos!S96</f>
        <v>0</v>
      </c>
      <c r="U17" s="27">
        <f>+anexos!T96</f>
        <v>0</v>
      </c>
      <c r="V17" s="27">
        <f>+anexos!U96</f>
        <v>0</v>
      </c>
      <c r="W17" s="27">
        <f>+anexos!V96</f>
        <v>0</v>
      </c>
      <c r="X17" s="27">
        <f>+anexos!W96</f>
        <v>0</v>
      </c>
      <c r="Y17" s="27">
        <f>+anexos!X96</f>
        <v>0</v>
      </c>
      <c r="Z17" s="27">
        <f>+anexos!Y96</f>
        <v>0</v>
      </c>
      <c r="AA17" s="27">
        <f>+anexos!Z96</f>
        <v>0</v>
      </c>
      <c r="AB17" s="27">
        <f>+anexos!AA96</f>
        <v>0</v>
      </c>
      <c r="AC17" s="27">
        <f>+anexos!AB96</f>
        <v>0</v>
      </c>
      <c r="AD17" s="27">
        <f>+anexos!AC96</f>
        <v>0</v>
      </c>
      <c r="AE17" s="27">
        <f>+anexos!AD96</f>
        <v>0</v>
      </c>
      <c r="AF17" s="27">
        <f>+anexos!AE96</f>
        <v>0</v>
      </c>
      <c r="AG17" s="27">
        <f>+anexos!AF96</f>
        <v>0</v>
      </c>
      <c r="AH17" s="27">
        <f>+anexos!AG96</f>
        <v>0</v>
      </c>
      <c r="AI17" s="27">
        <f>+anexos!AH96</f>
        <v>0</v>
      </c>
      <c r="AJ17" s="27">
        <f>+anexos!AI96</f>
        <v>0</v>
      </c>
      <c r="AK17" s="27">
        <f>+anexos!AJ96</f>
        <v>0</v>
      </c>
      <c r="AL17" s="27">
        <f>+anexos!AK96</f>
        <v>0</v>
      </c>
      <c r="AM17" s="27">
        <f>+anexos!AL96</f>
        <v>0</v>
      </c>
      <c r="AN17" s="27">
        <f>+anexos!AM96</f>
        <v>0</v>
      </c>
      <c r="AO17" s="27">
        <f>+anexos!AN96</f>
        <v>0</v>
      </c>
      <c r="AP17" s="27">
        <f>+anexos!AO96</f>
        <v>0</v>
      </c>
      <c r="AQ17" s="27">
        <f>+anexos!AP96</f>
        <v>0</v>
      </c>
      <c r="AR17" s="27">
        <f>+anexos!AQ96</f>
        <v>0</v>
      </c>
      <c r="AS17" s="27">
        <f>+anexos!AR96</f>
        <v>0</v>
      </c>
      <c r="AT17" s="27">
        <f>+anexos!AS96</f>
        <v>0</v>
      </c>
      <c r="AU17" s="27">
        <f>+anexos!AT96</f>
        <v>0</v>
      </c>
      <c r="AV17" s="27">
        <f>+anexos!AU96</f>
        <v>0</v>
      </c>
      <c r="AW17" s="27">
        <f>+anexos!AV96</f>
        <v>0</v>
      </c>
      <c r="AX17" s="27">
        <f>+anexos!AW96</f>
        <v>0</v>
      </c>
      <c r="AY17" s="27">
        <f>+anexos!AX96</f>
        <v>0</v>
      </c>
      <c r="AZ17" s="27">
        <f>+anexos!AY96</f>
        <v>0</v>
      </c>
      <c r="BA17" s="27">
        <f>+anexos!AZ96</f>
        <v>0</v>
      </c>
      <c r="BB17" s="27">
        <f>+anexos!BA96</f>
        <v>0</v>
      </c>
      <c r="BC17" s="27">
        <f>+anexos!BB96</f>
        <v>0</v>
      </c>
      <c r="BD17" s="27">
        <f>+anexos!BC96</f>
        <v>0</v>
      </c>
      <c r="BE17" s="27">
        <f>+anexos!BD96</f>
        <v>0</v>
      </c>
      <c r="BF17" s="27">
        <f>+anexos!BE96</f>
        <v>0</v>
      </c>
      <c r="BG17" s="27">
        <f>+anexos!BF96</f>
        <v>0</v>
      </c>
      <c r="BH17" s="27">
        <f>+anexos!BG96</f>
        <v>0</v>
      </c>
      <c r="BI17" s="27">
        <f>+anexos!BH96</f>
        <v>0</v>
      </c>
      <c r="BJ17" s="27">
        <f>+anexos!BI96</f>
        <v>0</v>
      </c>
    </row>
    <row r="18" spans="1:62" s="3" customFormat="1" x14ac:dyDescent="0.2">
      <c r="A18" s="28" t="s">
        <v>17</v>
      </c>
      <c r="B18" s="29">
        <f t="shared" ref="B18:AG18" si="9">SUM(B11:B17)</f>
        <v>5500000000</v>
      </c>
      <c r="C18" s="29">
        <f t="shared" si="9"/>
        <v>5497153320.8888884</v>
      </c>
      <c r="D18" s="29">
        <f t="shared" si="9"/>
        <v>5496726522.1982088</v>
      </c>
      <c r="E18" s="29">
        <f t="shared" si="9"/>
        <v>6018630891.1136112</v>
      </c>
      <c r="F18" s="29">
        <f t="shared" si="9"/>
        <v>5979293914.1614704</v>
      </c>
      <c r="G18" s="29">
        <f t="shared" si="9"/>
        <v>5945597271.2725687</v>
      </c>
      <c r="H18" s="29">
        <f t="shared" si="9"/>
        <v>5917129480.7317715</v>
      </c>
      <c r="I18" s="29">
        <f t="shared" si="9"/>
        <v>5936885250.3168621</v>
      </c>
      <c r="J18" s="29">
        <f t="shared" si="9"/>
        <v>6017829644.1375771</v>
      </c>
      <c r="K18" s="29">
        <f t="shared" si="9"/>
        <v>6513763200.2357225</v>
      </c>
      <c r="L18" s="29">
        <f t="shared" si="9"/>
        <v>6864288820.2344646</v>
      </c>
      <c r="M18" s="29">
        <f t="shared" si="9"/>
        <v>7274086900.9808121</v>
      </c>
      <c r="N18" s="29">
        <f t="shared" si="9"/>
        <v>7230248558.3521414</v>
      </c>
      <c r="O18" s="29">
        <f t="shared" si="9"/>
        <v>7180813224.3037596</v>
      </c>
      <c r="P18" s="29">
        <f t="shared" si="9"/>
        <v>7135413452.038228</v>
      </c>
      <c r="Q18" s="29">
        <f t="shared" si="9"/>
        <v>7154578356.7435398</v>
      </c>
      <c r="R18" s="29">
        <f t="shared" si="9"/>
        <v>7111487853.6546717</v>
      </c>
      <c r="S18" s="29">
        <f t="shared" si="9"/>
        <v>7072190849.4420195</v>
      </c>
      <c r="T18" s="29">
        <f t="shared" si="9"/>
        <v>7036462433.6177492</v>
      </c>
      <c r="U18" s="29">
        <f t="shared" si="9"/>
        <v>7234018400.318243</v>
      </c>
      <c r="V18" s="29">
        <f t="shared" si="9"/>
        <v>7240665901.3854389</v>
      </c>
      <c r="W18" s="29">
        <f t="shared" si="9"/>
        <v>7836267759.2610807</v>
      </c>
      <c r="X18" s="29">
        <f t="shared" si="9"/>
        <v>8055993159.542038</v>
      </c>
      <c r="Y18" s="29">
        <f t="shared" si="9"/>
        <v>8603482969.3253536</v>
      </c>
      <c r="Z18" s="29">
        <f t="shared" si="9"/>
        <v>8538098134.2860994</v>
      </c>
      <c r="AA18" s="29">
        <f t="shared" si="9"/>
        <v>8470447177.9946938</v>
      </c>
      <c r="AB18" s="29">
        <f t="shared" si="9"/>
        <v>8406490542.6667213</v>
      </c>
      <c r="AC18" s="29">
        <f t="shared" si="9"/>
        <v>9059024713.9731941</v>
      </c>
      <c r="AD18" s="29">
        <f t="shared" si="9"/>
        <v>8942553556.3694553</v>
      </c>
      <c r="AE18" s="29">
        <f t="shared" si="9"/>
        <v>8834258077.6782894</v>
      </c>
      <c r="AF18" s="29">
        <f t="shared" si="9"/>
        <v>8930163583.1832676</v>
      </c>
      <c r="AG18" s="29">
        <f t="shared" si="9"/>
        <v>9003911942.7615414</v>
      </c>
      <c r="AH18" s="29">
        <f t="shared" ref="AH18:BJ18" si="10">SUM(AH11:AH17)</f>
        <v>9006096163.3704453</v>
      </c>
      <c r="AI18" s="29">
        <f t="shared" si="10"/>
        <v>9583530688.8845005</v>
      </c>
      <c r="AJ18" s="29">
        <f t="shared" si="10"/>
        <v>9750642291.9980049</v>
      </c>
      <c r="AK18" s="29">
        <f t="shared" si="10"/>
        <v>10298215874.985748</v>
      </c>
      <c r="AL18" s="29">
        <f t="shared" si="10"/>
        <v>10179167123.291824</v>
      </c>
      <c r="AM18" s="29">
        <f t="shared" si="10"/>
        <v>10062865912.476696</v>
      </c>
      <c r="AN18" s="29">
        <f t="shared" si="10"/>
        <v>9952533075.5449734</v>
      </c>
      <c r="AO18" s="29">
        <f t="shared" si="10"/>
        <v>11076790176.560694</v>
      </c>
      <c r="AP18" s="29">
        <f t="shared" si="10"/>
        <v>10875065787.295273</v>
      </c>
      <c r="AQ18" s="29">
        <f t="shared" si="10"/>
        <v>10705674238.044378</v>
      </c>
      <c r="AR18" s="29">
        <f t="shared" si="10"/>
        <v>10775219457.663429</v>
      </c>
      <c r="AS18" s="29">
        <f t="shared" si="10"/>
        <v>10796336888.081036</v>
      </c>
      <c r="AT18" s="29">
        <f t="shared" si="10"/>
        <v>10758154350.639345</v>
      </c>
      <c r="AU18" s="29">
        <f t="shared" si="10"/>
        <v>11321716051.607979</v>
      </c>
      <c r="AV18" s="29">
        <f t="shared" si="10"/>
        <v>11435129406.077251</v>
      </c>
      <c r="AW18" s="29">
        <f t="shared" si="10"/>
        <v>11976409524.510201</v>
      </c>
      <c r="AX18" s="29">
        <f t="shared" si="10"/>
        <v>11799935020.810087</v>
      </c>
      <c r="AY18" s="29">
        <f t="shared" si="10"/>
        <v>11634291495.73595</v>
      </c>
      <c r="AZ18" s="29">
        <f t="shared" si="10"/>
        <v>11497161906.472731</v>
      </c>
      <c r="BA18" s="29">
        <f t="shared" si="10"/>
        <v>12963815632.570259</v>
      </c>
      <c r="BB18" s="29">
        <f t="shared" si="10"/>
        <v>12749438275.036484</v>
      </c>
      <c r="BC18" s="29">
        <f t="shared" si="10"/>
        <v>12545445327.179235</v>
      </c>
      <c r="BD18" s="29">
        <f t="shared" si="10"/>
        <v>12386394202.68014</v>
      </c>
      <c r="BE18" s="29">
        <f t="shared" si="10"/>
        <v>12453539224.977299</v>
      </c>
      <c r="BF18" s="29">
        <f t="shared" si="10"/>
        <v>12327939438.164804</v>
      </c>
      <c r="BG18" s="29">
        <f t="shared" si="10"/>
        <v>12902215663.80023</v>
      </c>
      <c r="BH18" s="29">
        <f t="shared" si="10"/>
        <v>13202071555.799562</v>
      </c>
      <c r="BI18" s="29">
        <f t="shared" si="10"/>
        <v>13615832523.585936</v>
      </c>
      <c r="BJ18" s="29">
        <f t="shared" si="10"/>
        <v>13414254726.712931</v>
      </c>
    </row>
    <row r="19" spans="1:62" s="1" customFormat="1" x14ac:dyDescent="0.2">
      <c r="A19" s="26" t="str">
        <f>+'EF. Anuales'!A19</f>
        <v>Aportes Sociales</v>
      </c>
      <c r="B19" s="27">
        <f>+'EF. Anuales'!H19</f>
        <v>5950000000</v>
      </c>
      <c r="C19" s="27">
        <f>+anexos!B111</f>
        <v>5977963978</v>
      </c>
      <c r="D19" s="27">
        <f>+anexos!C111</f>
        <v>6005445574.0550842</v>
      </c>
      <c r="E19" s="27">
        <f>+anexos!D111</f>
        <v>6032450606.5814695</v>
      </c>
      <c r="F19" s="27">
        <f>+anexos!E111</f>
        <v>6058984828.415226</v>
      </c>
      <c r="G19" s="27">
        <f>+anexos!F111</f>
        <v>6085053927.5108156</v>
      </c>
      <c r="H19" s="27">
        <f>+anexos!G111</f>
        <v>6110663527.632617</v>
      </c>
      <c r="I19" s="27">
        <f>+anexos!H111</f>
        <v>6135819189.0395155</v>
      </c>
      <c r="J19" s="27">
        <f>+anexos!I111</f>
        <v>6160526409.1626101</v>
      </c>
      <c r="K19" s="27">
        <f>+anexos!J111</f>
        <v>6184790623.2761183</v>
      </c>
      <c r="L19" s="27">
        <f>+anexos!K111</f>
        <v>6208617205.1615248</v>
      </c>
      <c r="M19" s="27">
        <f>+anexos!L111</f>
        <v>6232011467.7650518</v>
      </c>
      <c r="N19" s="27">
        <f>+anexos!M111</f>
        <v>6254978663.8485088</v>
      </c>
      <c r="O19" s="27">
        <f>+anexos!N111</f>
        <v>6289883873.677496</v>
      </c>
      <c r="P19" s="27">
        <f>+anexos!O111</f>
        <v>6324470914.0538988</v>
      </c>
      <c r="Q19" s="27">
        <f>+anexos!P111</f>
        <v>6358744277.3713598</v>
      </c>
      <c r="R19" s="27">
        <f>+anexos!Q111</f>
        <v>6392708391.0800533</v>
      </c>
      <c r="S19" s="27">
        <f>+anexos!R111</f>
        <v>6426367618.6657362</v>
      </c>
      <c r="T19" s="27">
        <f>+anexos!S111</f>
        <v>6459726260.613431</v>
      </c>
      <c r="U19" s="27">
        <f>+anexos!T111</f>
        <v>6492788555.3559914</v>
      </c>
      <c r="V19" s="27">
        <f>+anexos!U111</f>
        <v>6525558680.2078037</v>
      </c>
      <c r="W19" s="27">
        <f>+anexos!V111</f>
        <v>6558040752.2838602</v>
      </c>
      <c r="X19" s="27">
        <f>+anexos!W111</f>
        <v>6590238829.4044495</v>
      </c>
      <c r="Y19" s="27">
        <f>+anexos!X111</f>
        <v>6622156910.9856873</v>
      </c>
      <c r="Z19" s="27">
        <f>+anexos!Y111</f>
        <v>6653798938.9161263</v>
      </c>
      <c r="AA19" s="27">
        <f>+anexos!Z111</f>
        <v>6696199963.5308981</v>
      </c>
      <c r="AB19" s="27">
        <f>+anexos!AA111</f>
        <v>6738473944.9387455</v>
      </c>
      <c r="AC19" s="27">
        <f>+anexos!AB111</f>
        <v>6780623711.2826653</v>
      </c>
      <c r="AD19" s="27">
        <f>+anexos!AC111</f>
        <v>6822652041.4899883</v>
      </c>
      <c r="AE19" s="27">
        <f>+anexos!AD111</f>
        <v>6864561666.2188396</v>
      </c>
      <c r="AF19" s="27">
        <f>+anexos!AE111</f>
        <v>6906355268.7846603</v>
      </c>
      <c r="AG19" s="27">
        <f>+anexos!AF111</f>
        <v>6948035486.067275</v>
      </c>
      <c r="AH19" s="27">
        <f>+anexos!AG111</f>
        <v>6989604909.398922</v>
      </c>
      <c r="AI19" s="27">
        <f>+anexos!AH111</f>
        <v>7031066085.4336987</v>
      </c>
      <c r="AJ19" s="27">
        <f>+anexos!AI111</f>
        <v>7072421516.9988327</v>
      </c>
      <c r="AK19" s="27">
        <f>+anexos!AJ111</f>
        <v>7113673663.9282017</v>
      </c>
      <c r="AL19" s="27">
        <f>+anexos!AK111</f>
        <v>7154824943.8784943</v>
      </c>
      <c r="AM19" s="27">
        <f>+anexos!AL111</f>
        <v>7205216966.8874235</v>
      </c>
      <c r="AN19" s="27">
        <f>+anexos!AM111</f>
        <v>7255690697.6179972</v>
      </c>
      <c r="AO19" s="27">
        <f>+anexos!AN111</f>
        <v>7306247143.4624538</v>
      </c>
      <c r="AP19" s="27">
        <f>+anexos!AO111</f>
        <v>7356887291.6773872</v>
      </c>
      <c r="AQ19" s="27">
        <f>+anexos!AP111</f>
        <v>7407612109.8458033</v>
      </c>
      <c r="AR19" s="27">
        <f>+anexos!AQ111</f>
        <v>7458422546.3272009</v>
      </c>
      <c r="AS19" s="27">
        <f>+anexos!AR111</f>
        <v>7509319530.6960497</v>
      </c>
      <c r="AT19" s="27">
        <f>+anexos!AS111</f>
        <v>7560303974.168973</v>
      </c>
      <c r="AU19" s="27">
        <f>+anexos!AT111</f>
        <v>7611376770.0209799</v>
      </c>
      <c r="AV19" s="27">
        <f>+anexos!AU111</f>
        <v>7662538793.9910421</v>
      </c>
      <c r="AW19" s="27">
        <f>+anexos!AV111</f>
        <v>7713790904.6773357</v>
      </c>
      <c r="AX19" s="27">
        <f>+anexos!AW111</f>
        <v>7765133943.9224243</v>
      </c>
      <c r="AY19" s="27">
        <f>+anexos!AX111</f>
        <v>7826501146.8341541</v>
      </c>
      <c r="AZ19" s="27">
        <f>+anexos!AY111</f>
        <v>7888150224.3372345</v>
      </c>
      <c r="BA19" s="27">
        <f>+anexos!AZ111</f>
        <v>7950080770.2217846</v>
      </c>
      <c r="BB19" s="27">
        <f>+anexos!BA111</f>
        <v>8012292387.2680073</v>
      </c>
      <c r="BC19" s="27">
        <f>+anexos!BB111</f>
        <v>8074784687.0115309</v>
      </c>
      <c r="BD19" s="27">
        <f>+anexos!BC111</f>
        <v>8137557289.5157986</v>
      </c>
      <c r="BE19" s="27">
        <f>+anexos!BD111</f>
        <v>8200609823.1512651</v>
      </c>
      <c r="BF19" s="27">
        <f>+anexos!BE111</f>
        <v>8263941924.3811798</v>
      </c>
      <c r="BG19" s="27">
        <f>+anexos!BF111</f>
        <v>8327553237.5537186</v>
      </c>
      <c r="BH19" s="27">
        <f>+anexos!BG111</f>
        <v>8391443414.7002716</v>
      </c>
      <c r="BI19" s="27">
        <f>+anexos!BH111</f>
        <v>8455612115.3396616</v>
      </c>
      <c r="BJ19" s="27">
        <f>+anexos!BI111</f>
        <v>8520059006.288106</v>
      </c>
    </row>
    <row r="20" spans="1:62" s="1" customFormat="1" x14ac:dyDescent="0.2">
      <c r="A20" s="26" t="str">
        <f>+'EF. Anuales'!A20</f>
        <v>Reservas, fondos y Superavit</v>
      </c>
      <c r="B20" s="27">
        <f>+'EF. Anuales'!H20</f>
        <v>1707249251.3699999</v>
      </c>
      <c r="C20" s="27">
        <f>+B20</f>
        <v>1707249251.3699999</v>
      </c>
      <c r="D20" s="27">
        <f t="shared" ref="D20" si="11">+C20</f>
        <v>1707249251.3699999</v>
      </c>
      <c r="E20" s="27">
        <f>(+D20)+((D21)*20%)</f>
        <v>1837262347.5886664</v>
      </c>
      <c r="F20" s="27">
        <f>+E20</f>
        <v>1837262347.5886664</v>
      </c>
      <c r="G20" s="27">
        <f t="shared" ref="G20:N20" si="12">+F20</f>
        <v>1837262347.5886664</v>
      </c>
      <c r="H20" s="27">
        <f t="shared" si="12"/>
        <v>1837262347.5886664</v>
      </c>
      <c r="I20" s="27">
        <f t="shared" si="12"/>
        <v>1837262347.5886664</v>
      </c>
      <c r="J20" s="27">
        <f t="shared" si="12"/>
        <v>1837262347.5886664</v>
      </c>
      <c r="K20" s="27">
        <f t="shared" si="12"/>
        <v>1837262347.5886664</v>
      </c>
      <c r="L20" s="27">
        <f t="shared" si="12"/>
        <v>1837262347.5886664</v>
      </c>
      <c r="M20" s="27">
        <f t="shared" si="12"/>
        <v>1837262347.5886664</v>
      </c>
      <c r="N20" s="27">
        <f t="shared" si="12"/>
        <v>1837262347.5886664</v>
      </c>
      <c r="O20" s="27">
        <f>+N20</f>
        <v>1837262347.5886664</v>
      </c>
      <c r="P20" s="27">
        <f t="shared" ref="P20" si="13">+O20</f>
        <v>1837262347.5886664</v>
      </c>
      <c r="Q20" s="27">
        <f>(+P20)+((P21)*20%)</f>
        <v>1852454251.3086097</v>
      </c>
      <c r="R20" s="27">
        <f>+Q20</f>
        <v>1852454251.3086097</v>
      </c>
      <c r="S20" s="27">
        <f t="shared" ref="S20" si="14">+R20</f>
        <v>1852454251.3086097</v>
      </c>
      <c r="T20" s="27">
        <f t="shared" ref="T20" si="15">+S20</f>
        <v>1852454251.3086097</v>
      </c>
      <c r="U20" s="27">
        <f t="shared" ref="U20" si="16">+T20</f>
        <v>1852454251.3086097</v>
      </c>
      <c r="V20" s="27">
        <f t="shared" ref="V20" si="17">+U20</f>
        <v>1852454251.3086097</v>
      </c>
      <c r="W20" s="27">
        <f t="shared" ref="W20" si="18">+V20</f>
        <v>1852454251.3086097</v>
      </c>
      <c r="X20" s="27">
        <f t="shared" ref="X20" si="19">+W20</f>
        <v>1852454251.3086097</v>
      </c>
      <c r="Y20" s="27">
        <f t="shared" ref="Y20" si="20">+X20</f>
        <v>1852454251.3086097</v>
      </c>
      <c r="Z20" s="27">
        <f t="shared" ref="Z20" si="21">+Y20</f>
        <v>1852454251.3086097</v>
      </c>
      <c r="AA20" s="27">
        <f>+Z20</f>
        <v>1852454251.3086097</v>
      </c>
      <c r="AB20" s="27">
        <f t="shared" ref="AB20" si="22">+AA20</f>
        <v>1852454251.3086097</v>
      </c>
      <c r="AC20" s="27">
        <f>(+AB20)+((AB21)*20%)</f>
        <v>2030695026.7088394</v>
      </c>
      <c r="AD20" s="27">
        <f>+AC20</f>
        <v>2030695026.7088394</v>
      </c>
      <c r="AE20" s="27">
        <f t="shared" ref="AE20" si="23">+AD20</f>
        <v>2030695026.7088394</v>
      </c>
      <c r="AF20" s="27">
        <f t="shared" ref="AF20" si="24">+AE20</f>
        <v>2030695026.7088394</v>
      </c>
      <c r="AG20" s="27">
        <f t="shared" ref="AG20" si="25">+AF20</f>
        <v>2030695026.7088394</v>
      </c>
      <c r="AH20" s="27">
        <f t="shared" ref="AH20" si="26">+AG20</f>
        <v>2030695026.7088394</v>
      </c>
      <c r="AI20" s="27">
        <f t="shared" ref="AI20" si="27">+AH20</f>
        <v>2030695026.7088394</v>
      </c>
      <c r="AJ20" s="27">
        <f t="shared" ref="AJ20" si="28">+AI20</f>
        <v>2030695026.7088394</v>
      </c>
      <c r="AK20" s="27">
        <f t="shared" ref="AK20" si="29">+AJ20</f>
        <v>2030695026.7088394</v>
      </c>
      <c r="AL20" s="27">
        <f t="shared" ref="AL20" si="30">+AK20</f>
        <v>2030695026.7088394</v>
      </c>
      <c r="AM20" s="27">
        <f>+AL20</f>
        <v>2030695026.7088394</v>
      </c>
      <c r="AN20" s="27">
        <f t="shared" ref="AN20" si="31">+AM20</f>
        <v>2030695026.7088394</v>
      </c>
      <c r="AO20" s="27">
        <f>(+AN20)+((AN21)*20%)</f>
        <v>2337928608.1107244</v>
      </c>
      <c r="AP20" s="27">
        <f>+AO20</f>
        <v>2337928608.1107244</v>
      </c>
      <c r="AQ20" s="27">
        <f t="shared" ref="AQ20" si="32">+AP20</f>
        <v>2337928608.1107244</v>
      </c>
      <c r="AR20" s="27">
        <f t="shared" ref="AR20" si="33">+AQ20</f>
        <v>2337928608.1107244</v>
      </c>
      <c r="AS20" s="27">
        <f t="shared" ref="AS20" si="34">+AR20</f>
        <v>2337928608.1107244</v>
      </c>
      <c r="AT20" s="27">
        <f t="shared" ref="AT20" si="35">+AS20</f>
        <v>2337928608.1107244</v>
      </c>
      <c r="AU20" s="27">
        <f t="shared" ref="AU20" si="36">+AT20</f>
        <v>2337928608.1107244</v>
      </c>
      <c r="AV20" s="27">
        <f t="shared" ref="AV20" si="37">+AU20</f>
        <v>2337928608.1107244</v>
      </c>
      <c r="AW20" s="27">
        <f t="shared" ref="AW20" si="38">+AV20</f>
        <v>2337928608.1107244</v>
      </c>
      <c r="AX20" s="27">
        <f t="shared" ref="AX20" si="39">+AW20</f>
        <v>2337928608.1107244</v>
      </c>
      <c r="AY20" s="27">
        <f>+AX20</f>
        <v>2337928608.1107244</v>
      </c>
      <c r="AZ20" s="27">
        <f t="shared" ref="AZ20" si="40">+AY20</f>
        <v>2337928608.1107244</v>
      </c>
      <c r="BA20" s="27">
        <f>(+AZ20)+((AZ21)*20%)</f>
        <v>2737407201.5684972</v>
      </c>
      <c r="BB20" s="27">
        <f>+BA20</f>
        <v>2737407201.5684972</v>
      </c>
      <c r="BC20" s="27">
        <f t="shared" ref="BC20" si="41">+BB20</f>
        <v>2737407201.5684972</v>
      </c>
      <c r="BD20" s="27">
        <f t="shared" ref="BD20" si="42">+BC20</f>
        <v>2737407201.5684972</v>
      </c>
      <c r="BE20" s="27">
        <f t="shared" ref="BE20" si="43">+BD20</f>
        <v>2737407201.5684972</v>
      </c>
      <c r="BF20" s="27">
        <f t="shared" ref="BF20" si="44">+BE20</f>
        <v>2737407201.5684972</v>
      </c>
      <c r="BG20" s="27">
        <f t="shared" ref="BG20" si="45">+BF20</f>
        <v>2737407201.5684972</v>
      </c>
      <c r="BH20" s="27">
        <f t="shared" ref="BH20" si="46">+BG20</f>
        <v>2737407201.5684972</v>
      </c>
      <c r="BI20" s="27">
        <f t="shared" ref="BI20" si="47">+BH20</f>
        <v>2737407201.5684972</v>
      </c>
      <c r="BJ20" s="27">
        <f t="shared" ref="BJ20" si="48">+BI20</f>
        <v>2737407201.5684972</v>
      </c>
    </row>
    <row r="21" spans="1:62" s="1" customFormat="1" x14ac:dyDescent="0.2">
      <c r="A21" s="26" t="str">
        <f>+'EF. Anuales'!A21</f>
        <v>Resultados Ejercicios Anteriores</v>
      </c>
      <c r="B21" s="27"/>
      <c r="C21" s="27">
        <f>+B22</f>
        <v>650065481.09333324</v>
      </c>
      <c r="D21" s="27">
        <f>+C21</f>
        <v>650065481.09333324</v>
      </c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>
        <f>+N22</f>
        <v>75959518.599716306</v>
      </c>
      <c r="P21" s="27">
        <f>+O21</f>
        <v>75959518.599716306</v>
      </c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>
        <f>+Z22</f>
        <v>891203877.00114906</v>
      </c>
      <c r="AB21" s="27">
        <f>+AA21</f>
        <v>891203877.00114906</v>
      </c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>
        <f>+AL22</f>
        <v>1536167907.0094252</v>
      </c>
      <c r="AN21" s="27">
        <f>+AM21</f>
        <v>1536167907.0094252</v>
      </c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>
        <f>+AX22</f>
        <v>1997392967.2888641</v>
      </c>
      <c r="AZ21" s="27">
        <f>+AY21</f>
        <v>1997392967.2888641</v>
      </c>
      <c r="BA21" s="27"/>
      <c r="BB21" s="27"/>
      <c r="BC21" s="27"/>
      <c r="BD21" s="27"/>
      <c r="BE21" s="27"/>
      <c r="BF21" s="27"/>
      <c r="BG21" s="27"/>
      <c r="BH21" s="27"/>
      <c r="BI21" s="27"/>
      <c r="BJ21" s="27"/>
    </row>
    <row r="22" spans="1:62" s="1" customFormat="1" x14ac:dyDescent="0.2">
      <c r="A22" s="26" t="str">
        <f>+'EF. Anuales'!A22</f>
        <v>Resultado Ejercicio</v>
      </c>
      <c r="B22" s="27">
        <f>+'EF. Anuales'!H22</f>
        <v>650065481.09333324</v>
      </c>
      <c r="C22" s="27">
        <f>+C76</f>
        <v>-435504100.62907493</v>
      </c>
      <c r="D22" s="27">
        <f t="shared" ref="D22:N22" si="49">+D76</f>
        <v>-380011072.33137465</v>
      </c>
      <c r="E22" s="27">
        <f t="shared" si="49"/>
        <v>-338172010.15063816</v>
      </c>
      <c r="F22" s="27">
        <f t="shared" si="49"/>
        <v>-280058036.98212022</v>
      </c>
      <c r="G22" s="27">
        <f t="shared" si="49"/>
        <v>-220762236.01028454</v>
      </c>
      <c r="H22" s="27">
        <f t="shared" si="49"/>
        <v>-154883415.37690166</v>
      </c>
      <c r="I22" s="27">
        <f t="shared" si="49"/>
        <v>-96885417.88076207</v>
      </c>
      <c r="J22" s="27">
        <f t="shared" si="49"/>
        <v>-35952483.01544255</v>
      </c>
      <c r="K22" s="27">
        <f t="shared" si="49"/>
        <v>16648660.338914126</v>
      </c>
      <c r="L22" s="27">
        <f t="shared" si="49"/>
        <v>26140724.434614152</v>
      </c>
      <c r="M22" s="27">
        <f t="shared" si="49"/>
        <v>37865473.78640005</v>
      </c>
      <c r="N22" s="27">
        <f t="shared" si="49"/>
        <v>75959518.599716306</v>
      </c>
      <c r="O22" s="27">
        <f t="shared" ref="O22:BJ22" si="50">+O76</f>
        <v>85260495.243354723</v>
      </c>
      <c r="P22" s="27">
        <f t="shared" si="50"/>
        <v>162705399.98205185</v>
      </c>
      <c r="Q22" s="27">
        <f t="shared" si="50"/>
        <v>242977558.87036791</v>
      </c>
      <c r="R22" s="27">
        <f t="shared" si="50"/>
        <v>329104616.80046242</v>
      </c>
      <c r="S22" s="27">
        <f t="shared" si="50"/>
        <v>413503754.29552943</v>
      </c>
      <c r="T22" s="27">
        <f t="shared" si="50"/>
        <v>500653916.45383918</v>
      </c>
      <c r="U22" s="27">
        <f t="shared" si="50"/>
        <v>588827377.86045456</v>
      </c>
      <c r="V22" s="27">
        <f t="shared" si="50"/>
        <v>679952145.19083977</v>
      </c>
      <c r="W22" s="27">
        <f t="shared" si="50"/>
        <v>762064140.09326041</v>
      </c>
      <c r="X22" s="27">
        <f t="shared" si="50"/>
        <v>798092953.38124585</v>
      </c>
      <c r="Y22" s="27">
        <f t="shared" si="50"/>
        <v>832871293.28945661</v>
      </c>
      <c r="Z22" s="27">
        <f t="shared" si="50"/>
        <v>891203877.00114906</v>
      </c>
      <c r="AA22" s="27">
        <f t="shared" si="50"/>
        <v>136648662.383302</v>
      </c>
      <c r="AB22" s="27">
        <f t="shared" si="50"/>
        <v>264215781.83217749</v>
      </c>
      <c r="AC22" s="27">
        <f t="shared" si="50"/>
        <v>395708672.13425004</v>
      </c>
      <c r="AD22" s="27">
        <f t="shared" si="50"/>
        <v>535263472.96908939</v>
      </c>
      <c r="AE22" s="27">
        <f t="shared" si="50"/>
        <v>672194552.13633823</v>
      </c>
      <c r="AF22" s="27">
        <f t="shared" si="50"/>
        <v>812861778.44325233</v>
      </c>
      <c r="AG22" s="27">
        <f t="shared" si="50"/>
        <v>953715222.17397475</v>
      </c>
      <c r="AH22" s="27">
        <f t="shared" ref="AH22:AJ22" si="51">+AH76</f>
        <v>1099286323.7970808</v>
      </c>
      <c r="AI22" s="27">
        <f t="shared" si="51"/>
        <v>1234134348.6252589</v>
      </c>
      <c r="AJ22" s="27">
        <f t="shared" si="51"/>
        <v>1325853415.367424</v>
      </c>
      <c r="AK22" s="27">
        <f t="shared" si="50"/>
        <v>1416256852.999558</v>
      </c>
      <c r="AL22" s="27">
        <f t="shared" si="50"/>
        <v>1536167907.0094252</v>
      </c>
      <c r="AM22" s="27">
        <f t="shared" si="50"/>
        <v>176240489.05609912</v>
      </c>
      <c r="AN22" s="27">
        <f t="shared" si="50"/>
        <v>341899358.13247168</v>
      </c>
      <c r="AO22" s="27">
        <f t="shared" si="50"/>
        <v>511737404.51071006</v>
      </c>
      <c r="AP22" s="27">
        <f t="shared" si="50"/>
        <v>691000988.39570355</v>
      </c>
      <c r="AQ22" s="27">
        <f t="shared" si="50"/>
        <v>866349009.59684682</v>
      </c>
      <c r="AR22" s="27">
        <f t="shared" si="50"/>
        <v>1045505846.0411282</v>
      </c>
      <c r="AS22" s="27">
        <f t="shared" si="50"/>
        <v>1224894691.8977594</v>
      </c>
      <c r="AT22" s="27">
        <f t="shared" si="50"/>
        <v>1409532966.9490612</v>
      </c>
      <c r="AU22" s="27">
        <f t="shared" si="50"/>
        <v>1581550297.3457475</v>
      </c>
      <c r="AV22" s="27">
        <f t="shared" si="50"/>
        <v>1709899822.3811171</v>
      </c>
      <c r="AW22" s="27">
        <f t="shared" si="50"/>
        <v>1836239183.7156062</v>
      </c>
      <c r="AX22" s="27">
        <f t="shared" si="50"/>
        <v>1997392967.2888641</v>
      </c>
      <c r="AY22" s="27">
        <f t="shared" si="50"/>
        <v>215339392.96964687</v>
      </c>
      <c r="AZ22" s="27">
        <f t="shared" si="50"/>
        <v>418354552.61696875</v>
      </c>
      <c r="BA22" s="27">
        <f t="shared" si="50"/>
        <v>625797518.44713235</v>
      </c>
      <c r="BB22" s="27">
        <f t="shared" si="50"/>
        <v>844199949.69468856</v>
      </c>
      <c r="BC22" s="27">
        <f t="shared" si="50"/>
        <v>1057290926.9887085</v>
      </c>
      <c r="BD22" s="27">
        <f t="shared" si="50"/>
        <v>1274590583.4127924</v>
      </c>
      <c r="BE22" s="27">
        <f t="shared" si="50"/>
        <v>1493681731.340976</v>
      </c>
      <c r="BF22" s="27">
        <f t="shared" ref="BF22:BH22" si="52">+BF76</f>
        <v>1718247630.2664964</v>
      </c>
      <c r="BG22" s="27">
        <f t="shared" si="52"/>
        <v>1928633932.1783786</v>
      </c>
      <c r="BH22" s="27">
        <f t="shared" si="52"/>
        <v>2088384154.2153723</v>
      </c>
      <c r="BI22" s="27">
        <f t="shared" si="50"/>
        <v>2254527687.2005067</v>
      </c>
      <c r="BJ22" s="27">
        <f t="shared" si="50"/>
        <v>2461867522.6210155</v>
      </c>
    </row>
    <row r="23" spans="1:62" s="3" customFormat="1" ht="13.5" thickBot="1" x14ac:dyDescent="0.25">
      <c r="A23" s="31" t="s">
        <v>18</v>
      </c>
      <c r="B23" s="32">
        <f t="shared" ref="B23:N23" si="53">SUM(B19:B22)</f>
        <v>8307314732.4633331</v>
      </c>
      <c r="C23" s="32">
        <f t="shared" si="53"/>
        <v>7899774609.8342581</v>
      </c>
      <c r="D23" s="32">
        <f t="shared" si="53"/>
        <v>7982749234.1870422</v>
      </c>
      <c r="E23" s="32">
        <f t="shared" si="53"/>
        <v>7531540944.0194969</v>
      </c>
      <c r="F23" s="32">
        <f t="shared" si="53"/>
        <v>7616189139.0217724</v>
      </c>
      <c r="G23" s="32">
        <f t="shared" si="53"/>
        <v>7701554039.0891972</v>
      </c>
      <c r="H23" s="32">
        <f t="shared" si="53"/>
        <v>7793042459.8443813</v>
      </c>
      <c r="I23" s="32">
        <f t="shared" si="53"/>
        <v>7876196118.7474194</v>
      </c>
      <c r="J23" s="32">
        <f t="shared" si="53"/>
        <v>7961836273.7358332</v>
      </c>
      <c r="K23" s="32">
        <f t="shared" si="53"/>
        <v>8038701631.2036982</v>
      </c>
      <c r="L23" s="32">
        <f t="shared" si="53"/>
        <v>8072020277.1848049</v>
      </c>
      <c r="M23" s="32">
        <f t="shared" si="53"/>
        <v>8107139289.1401176</v>
      </c>
      <c r="N23" s="32">
        <f t="shared" si="53"/>
        <v>8168200530.0368919</v>
      </c>
      <c r="O23" s="32">
        <f t="shared" ref="O23:BJ23" si="54">SUM(O19:O22)</f>
        <v>8288366235.1092339</v>
      </c>
      <c r="P23" s="32">
        <f t="shared" si="54"/>
        <v>8400398180.2243328</v>
      </c>
      <c r="Q23" s="32">
        <f t="shared" si="54"/>
        <v>8454176087.5503378</v>
      </c>
      <c r="R23" s="32">
        <f t="shared" si="54"/>
        <v>8574267259.189126</v>
      </c>
      <c r="S23" s="32">
        <f t="shared" si="54"/>
        <v>8692325624.2698765</v>
      </c>
      <c r="T23" s="32">
        <f t="shared" si="54"/>
        <v>8812834428.3758793</v>
      </c>
      <c r="U23" s="32">
        <f t="shared" si="54"/>
        <v>8934070184.5250549</v>
      </c>
      <c r="V23" s="32">
        <f t="shared" si="54"/>
        <v>9057965076.7072525</v>
      </c>
      <c r="W23" s="32">
        <f t="shared" si="54"/>
        <v>9172559143.68573</v>
      </c>
      <c r="X23" s="32">
        <f t="shared" si="54"/>
        <v>9240786034.094305</v>
      </c>
      <c r="Y23" s="32">
        <f t="shared" si="54"/>
        <v>9307482455.5837536</v>
      </c>
      <c r="Z23" s="32">
        <f t="shared" si="54"/>
        <v>9397457067.2258854</v>
      </c>
      <c r="AA23" s="32">
        <f t="shared" si="54"/>
        <v>9576506754.223959</v>
      </c>
      <c r="AB23" s="32">
        <f t="shared" si="54"/>
        <v>9746347855.0806808</v>
      </c>
      <c r="AC23" s="32">
        <f t="shared" si="54"/>
        <v>9207027410.1257553</v>
      </c>
      <c r="AD23" s="32">
        <f t="shared" si="54"/>
        <v>9388610541.1679173</v>
      </c>
      <c r="AE23" s="32">
        <f t="shared" si="54"/>
        <v>9567451245.0640182</v>
      </c>
      <c r="AF23" s="32">
        <f t="shared" si="54"/>
        <v>9749912073.9367523</v>
      </c>
      <c r="AG23" s="32">
        <f t="shared" si="54"/>
        <v>9932445734.9500904</v>
      </c>
      <c r="AH23" s="32">
        <f t="shared" si="54"/>
        <v>10119586259.904842</v>
      </c>
      <c r="AI23" s="32">
        <f t="shared" si="54"/>
        <v>10295895460.767797</v>
      </c>
      <c r="AJ23" s="32">
        <f t="shared" si="54"/>
        <v>10428969959.075096</v>
      </c>
      <c r="AK23" s="32">
        <f t="shared" si="54"/>
        <v>10560625543.636599</v>
      </c>
      <c r="AL23" s="32">
        <f t="shared" si="54"/>
        <v>10721687877.59676</v>
      </c>
      <c r="AM23" s="32">
        <f t="shared" si="54"/>
        <v>10948320389.661789</v>
      </c>
      <c r="AN23" s="32">
        <f t="shared" si="54"/>
        <v>11164452989.468733</v>
      </c>
      <c r="AO23" s="32">
        <f t="shared" si="54"/>
        <v>10155913156.083887</v>
      </c>
      <c r="AP23" s="32">
        <f t="shared" si="54"/>
        <v>10385816888.183817</v>
      </c>
      <c r="AQ23" s="32">
        <f t="shared" si="54"/>
        <v>10611889727.553375</v>
      </c>
      <c r="AR23" s="32">
        <f t="shared" si="54"/>
        <v>10841857000.479053</v>
      </c>
      <c r="AS23" s="32">
        <f t="shared" si="54"/>
        <v>11072142830.704533</v>
      </c>
      <c r="AT23" s="32">
        <f t="shared" si="54"/>
        <v>11307765549.228758</v>
      </c>
      <c r="AU23" s="32">
        <f t="shared" si="54"/>
        <v>11530855675.477451</v>
      </c>
      <c r="AV23" s="32">
        <f t="shared" si="54"/>
        <v>11710367224.482883</v>
      </c>
      <c r="AW23" s="32">
        <f t="shared" si="54"/>
        <v>11887958696.503666</v>
      </c>
      <c r="AX23" s="32">
        <f t="shared" si="54"/>
        <v>12100455519.322014</v>
      </c>
      <c r="AY23" s="32">
        <f t="shared" si="54"/>
        <v>12377162115.203388</v>
      </c>
      <c r="AZ23" s="32">
        <f t="shared" si="54"/>
        <v>12641826352.353792</v>
      </c>
      <c r="BA23" s="32">
        <f t="shared" si="54"/>
        <v>11313285490.237413</v>
      </c>
      <c r="BB23" s="32">
        <f t="shared" si="54"/>
        <v>11593899538.531193</v>
      </c>
      <c r="BC23" s="32">
        <f t="shared" si="54"/>
        <v>11869482815.568737</v>
      </c>
      <c r="BD23" s="32">
        <f t="shared" si="54"/>
        <v>12149555074.497087</v>
      </c>
      <c r="BE23" s="32">
        <f t="shared" si="54"/>
        <v>12431698756.06074</v>
      </c>
      <c r="BF23" s="32">
        <f t="shared" si="54"/>
        <v>12719596756.216173</v>
      </c>
      <c r="BG23" s="32">
        <f t="shared" si="54"/>
        <v>12993594371.300594</v>
      </c>
      <c r="BH23" s="32">
        <f t="shared" si="54"/>
        <v>13217234770.48414</v>
      </c>
      <c r="BI23" s="32">
        <f t="shared" si="54"/>
        <v>13447547004.108665</v>
      </c>
      <c r="BJ23" s="32">
        <f t="shared" si="54"/>
        <v>13719333730.477619</v>
      </c>
    </row>
    <row r="24" spans="1:62" s="170" customFormat="1" x14ac:dyDescent="0.2">
      <c r="B24" s="170">
        <f t="shared" ref="B24:AG24" si="55">+B10-B18-B23</f>
        <v>0</v>
      </c>
      <c r="C24" s="170">
        <f t="shared" si="55"/>
        <v>0</v>
      </c>
      <c r="D24" s="170">
        <f t="shared" si="55"/>
        <v>0</v>
      </c>
      <c r="E24" s="170">
        <f t="shared" si="55"/>
        <v>0</v>
      </c>
      <c r="F24" s="170">
        <f t="shared" si="55"/>
        <v>0</v>
      </c>
      <c r="G24" s="170">
        <f t="shared" si="55"/>
        <v>0</v>
      </c>
      <c r="H24" s="170">
        <f t="shared" si="55"/>
        <v>0</v>
      </c>
      <c r="I24" s="170">
        <f t="shared" si="55"/>
        <v>0</v>
      </c>
      <c r="J24" s="170">
        <f t="shared" si="55"/>
        <v>0</v>
      </c>
      <c r="K24" s="170">
        <f t="shared" si="55"/>
        <v>0</v>
      </c>
      <c r="L24" s="170">
        <f t="shared" si="55"/>
        <v>0</v>
      </c>
      <c r="M24" s="170">
        <f t="shared" si="55"/>
        <v>0</v>
      </c>
      <c r="N24" s="170">
        <f t="shared" si="55"/>
        <v>0</v>
      </c>
      <c r="O24" s="170">
        <f t="shared" si="55"/>
        <v>0</v>
      </c>
      <c r="P24" s="170">
        <f t="shared" si="55"/>
        <v>0</v>
      </c>
      <c r="Q24" s="170">
        <f t="shared" si="55"/>
        <v>0</v>
      </c>
      <c r="R24" s="170">
        <f t="shared" si="55"/>
        <v>0</v>
      </c>
      <c r="S24" s="170">
        <f t="shared" si="55"/>
        <v>0</v>
      </c>
      <c r="T24" s="170">
        <f t="shared" si="55"/>
        <v>0</v>
      </c>
      <c r="U24" s="170">
        <f t="shared" si="55"/>
        <v>0</v>
      </c>
      <c r="V24" s="170">
        <f t="shared" si="55"/>
        <v>0</v>
      </c>
      <c r="W24" s="170">
        <f t="shared" si="55"/>
        <v>0</v>
      </c>
      <c r="X24" s="170">
        <f t="shared" si="55"/>
        <v>0</v>
      </c>
      <c r="Y24" s="170">
        <f t="shared" si="55"/>
        <v>0</v>
      </c>
      <c r="Z24" s="170">
        <f t="shared" si="55"/>
        <v>0</v>
      </c>
      <c r="AA24" s="170">
        <f t="shared" si="55"/>
        <v>0</v>
      </c>
      <c r="AB24" s="170">
        <f t="shared" si="55"/>
        <v>0</v>
      </c>
      <c r="AC24" s="170">
        <f t="shared" si="55"/>
        <v>0</v>
      </c>
      <c r="AD24" s="170">
        <f t="shared" si="55"/>
        <v>0</v>
      </c>
      <c r="AE24" s="170">
        <f t="shared" si="55"/>
        <v>0</v>
      </c>
      <c r="AF24" s="170">
        <f t="shared" si="55"/>
        <v>0</v>
      </c>
      <c r="AG24" s="170">
        <f t="shared" si="55"/>
        <v>0</v>
      </c>
      <c r="AH24" s="170">
        <f t="shared" ref="AH24:BJ24" si="56">+AH10-AH18-AH23</f>
        <v>0</v>
      </c>
      <c r="AI24" s="170">
        <f t="shared" si="56"/>
        <v>0</v>
      </c>
      <c r="AJ24" s="170">
        <f t="shared" si="56"/>
        <v>0</v>
      </c>
      <c r="AK24" s="170">
        <f t="shared" si="56"/>
        <v>0</v>
      </c>
      <c r="AL24" s="170">
        <f t="shared" si="56"/>
        <v>0</v>
      </c>
      <c r="AM24" s="170">
        <f t="shared" si="56"/>
        <v>0</v>
      </c>
      <c r="AN24" s="170">
        <f t="shared" si="56"/>
        <v>0</v>
      </c>
      <c r="AO24" s="170">
        <f t="shared" si="56"/>
        <v>0</v>
      </c>
      <c r="AP24" s="170">
        <f t="shared" si="56"/>
        <v>0</v>
      </c>
      <c r="AQ24" s="170">
        <f t="shared" si="56"/>
        <v>0</v>
      </c>
      <c r="AR24" s="170">
        <f t="shared" si="56"/>
        <v>0</v>
      </c>
      <c r="AS24" s="170">
        <f t="shared" si="56"/>
        <v>0</v>
      </c>
      <c r="AT24" s="170">
        <f t="shared" si="56"/>
        <v>0</v>
      </c>
      <c r="AU24" s="170">
        <f t="shared" si="56"/>
        <v>0</v>
      </c>
      <c r="AV24" s="170">
        <f t="shared" si="56"/>
        <v>0</v>
      </c>
      <c r="AW24" s="170">
        <f t="shared" si="56"/>
        <v>0</v>
      </c>
      <c r="AX24" s="170">
        <f t="shared" si="56"/>
        <v>0</v>
      </c>
      <c r="AY24" s="170">
        <f t="shared" si="56"/>
        <v>0</v>
      </c>
      <c r="AZ24" s="170">
        <f t="shared" si="56"/>
        <v>0</v>
      </c>
      <c r="BA24" s="170">
        <f t="shared" si="56"/>
        <v>0</v>
      </c>
      <c r="BB24" s="170">
        <f t="shared" si="56"/>
        <v>0</v>
      </c>
      <c r="BC24" s="170">
        <f t="shared" si="56"/>
        <v>0</v>
      </c>
      <c r="BD24" s="170">
        <f t="shared" si="56"/>
        <v>0</v>
      </c>
      <c r="BE24" s="170">
        <f t="shared" si="56"/>
        <v>0</v>
      </c>
      <c r="BF24" s="170">
        <f t="shared" si="56"/>
        <v>0</v>
      </c>
      <c r="BG24" s="170">
        <f t="shared" si="56"/>
        <v>0</v>
      </c>
      <c r="BH24" s="170">
        <f t="shared" si="56"/>
        <v>0</v>
      </c>
      <c r="BI24" s="170">
        <f t="shared" si="56"/>
        <v>0</v>
      </c>
      <c r="BJ24" s="170">
        <f t="shared" si="56"/>
        <v>0</v>
      </c>
    </row>
    <row r="25" spans="1:62" s="170" customFormat="1" ht="13.5" x14ac:dyDescent="0.25">
      <c r="B25" s="17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  <c r="AK25" s="171"/>
      <c r="AL25" s="171"/>
      <c r="AM25" s="171"/>
      <c r="AN25" s="171"/>
      <c r="AO25" s="171"/>
      <c r="AP25" s="171"/>
      <c r="AQ25" s="171"/>
      <c r="AR25" s="171"/>
      <c r="AS25" s="171"/>
      <c r="AT25" s="171"/>
      <c r="AU25" s="171"/>
      <c r="AV25" s="171"/>
      <c r="AW25" s="171"/>
      <c r="AX25" s="171"/>
      <c r="AY25" s="171"/>
      <c r="AZ25" s="171"/>
      <c r="BA25" s="171"/>
      <c r="BB25" s="171"/>
      <c r="BC25" s="171"/>
      <c r="BD25" s="171"/>
      <c r="BE25" s="171"/>
      <c r="BF25" s="171"/>
      <c r="BG25" s="171"/>
      <c r="BH25" s="171"/>
      <c r="BI25" s="171"/>
      <c r="BJ25" s="171"/>
    </row>
    <row r="26" spans="1:62" s="170" customFormat="1" ht="13.5" thickBot="1" x14ac:dyDescent="0.25"/>
    <row r="27" spans="1:62" s="41" customFormat="1" ht="15.75" x14ac:dyDescent="0.25">
      <c r="A27" s="58" t="s">
        <v>22</v>
      </c>
      <c r="B27" s="40">
        <f t="shared" ref="B27:AG27" si="57">+B1</f>
        <v>44896</v>
      </c>
      <c r="C27" s="40">
        <f t="shared" si="57"/>
        <v>44957</v>
      </c>
      <c r="D27" s="40">
        <f t="shared" si="57"/>
        <v>44985</v>
      </c>
      <c r="E27" s="40">
        <f t="shared" si="57"/>
        <v>45016</v>
      </c>
      <c r="F27" s="40">
        <f t="shared" si="57"/>
        <v>45046</v>
      </c>
      <c r="G27" s="40">
        <f t="shared" si="57"/>
        <v>45077</v>
      </c>
      <c r="H27" s="40">
        <f t="shared" si="57"/>
        <v>45107</v>
      </c>
      <c r="I27" s="40">
        <f t="shared" si="57"/>
        <v>45138</v>
      </c>
      <c r="J27" s="40">
        <f t="shared" si="57"/>
        <v>45169</v>
      </c>
      <c r="K27" s="40">
        <f t="shared" si="57"/>
        <v>45199</v>
      </c>
      <c r="L27" s="40">
        <f t="shared" si="57"/>
        <v>45230</v>
      </c>
      <c r="M27" s="40">
        <f t="shared" si="57"/>
        <v>45260</v>
      </c>
      <c r="N27" s="40">
        <f t="shared" si="57"/>
        <v>45291</v>
      </c>
      <c r="O27" s="40">
        <f t="shared" si="57"/>
        <v>45322</v>
      </c>
      <c r="P27" s="40">
        <f t="shared" si="57"/>
        <v>45351</v>
      </c>
      <c r="Q27" s="40">
        <f t="shared" si="57"/>
        <v>45382</v>
      </c>
      <c r="R27" s="40">
        <f t="shared" si="57"/>
        <v>45412</v>
      </c>
      <c r="S27" s="40">
        <f t="shared" si="57"/>
        <v>45443</v>
      </c>
      <c r="T27" s="40">
        <f t="shared" si="57"/>
        <v>45473</v>
      </c>
      <c r="U27" s="40">
        <f t="shared" si="57"/>
        <v>45504</v>
      </c>
      <c r="V27" s="40">
        <f t="shared" si="57"/>
        <v>45535</v>
      </c>
      <c r="W27" s="40">
        <f t="shared" si="57"/>
        <v>45565</v>
      </c>
      <c r="X27" s="40">
        <f t="shared" si="57"/>
        <v>45596</v>
      </c>
      <c r="Y27" s="40">
        <f t="shared" si="57"/>
        <v>45626</v>
      </c>
      <c r="Z27" s="40">
        <f t="shared" si="57"/>
        <v>45657</v>
      </c>
      <c r="AA27" s="40">
        <f t="shared" si="57"/>
        <v>45688</v>
      </c>
      <c r="AB27" s="40">
        <f t="shared" si="57"/>
        <v>45716</v>
      </c>
      <c r="AC27" s="40">
        <f t="shared" si="57"/>
        <v>45747</v>
      </c>
      <c r="AD27" s="40">
        <f t="shared" si="57"/>
        <v>45777</v>
      </c>
      <c r="AE27" s="40">
        <f t="shared" si="57"/>
        <v>45808</v>
      </c>
      <c r="AF27" s="40">
        <f t="shared" si="57"/>
        <v>45838</v>
      </c>
      <c r="AG27" s="40">
        <f t="shared" si="57"/>
        <v>45869</v>
      </c>
      <c r="AH27" s="40">
        <f t="shared" ref="AH27:BJ27" si="58">+AH1</f>
        <v>45900</v>
      </c>
      <c r="AI27" s="40">
        <f t="shared" si="58"/>
        <v>45930</v>
      </c>
      <c r="AJ27" s="40">
        <f t="shared" si="58"/>
        <v>45961</v>
      </c>
      <c r="AK27" s="40">
        <f t="shared" si="58"/>
        <v>45991</v>
      </c>
      <c r="AL27" s="40">
        <f t="shared" si="58"/>
        <v>46022</v>
      </c>
      <c r="AM27" s="40">
        <f t="shared" si="58"/>
        <v>46053</v>
      </c>
      <c r="AN27" s="40">
        <f t="shared" si="58"/>
        <v>46081</v>
      </c>
      <c r="AO27" s="40">
        <f t="shared" si="58"/>
        <v>46112</v>
      </c>
      <c r="AP27" s="40">
        <f t="shared" si="58"/>
        <v>46142</v>
      </c>
      <c r="AQ27" s="40">
        <f t="shared" si="58"/>
        <v>46173</v>
      </c>
      <c r="AR27" s="40">
        <f t="shared" si="58"/>
        <v>46203</v>
      </c>
      <c r="AS27" s="40">
        <f t="shared" si="58"/>
        <v>46234</v>
      </c>
      <c r="AT27" s="40">
        <f t="shared" si="58"/>
        <v>46265</v>
      </c>
      <c r="AU27" s="40">
        <f t="shared" si="58"/>
        <v>46295</v>
      </c>
      <c r="AV27" s="40">
        <f t="shared" si="58"/>
        <v>46326</v>
      </c>
      <c r="AW27" s="40">
        <f t="shared" si="58"/>
        <v>46356</v>
      </c>
      <c r="AX27" s="40">
        <f t="shared" si="58"/>
        <v>46387</v>
      </c>
      <c r="AY27" s="40">
        <f t="shared" si="58"/>
        <v>46418</v>
      </c>
      <c r="AZ27" s="40">
        <f t="shared" si="58"/>
        <v>46446</v>
      </c>
      <c r="BA27" s="40">
        <f t="shared" si="58"/>
        <v>46477</v>
      </c>
      <c r="BB27" s="40">
        <f t="shared" si="58"/>
        <v>46507</v>
      </c>
      <c r="BC27" s="40">
        <f t="shared" si="58"/>
        <v>46538</v>
      </c>
      <c r="BD27" s="40">
        <f t="shared" si="58"/>
        <v>46568</v>
      </c>
      <c r="BE27" s="40">
        <f t="shared" si="58"/>
        <v>46599</v>
      </c>
      <c r="BF27" s="40">
        <f t="shared" si="58"/>
        <v>46630</v>
      </c>
      <c r="BG27" s="40">
        <f t="shared" si="58"/>
        <v>46660</v>
      </c>
      <c r="BH27" s="40">
        <f t="shared" si="58"/>
        <v>46691</v>
      </c>
      <c r="BI27" s="40">
        <f t="shared" si="58"/>
        <v>46721</v>
      </c>
      <c r="BJ27" s="40">
        <f t="shared" si="58"/>
        <v>46752</v>
      </c>
    </row>
    <row r="28" spans="1:62" s="1" customFormat="1" x14ac:dyDescent="0.2">
      <c r="A28" s="39" t="s">
        <v>33</v>
      </c>
      <c r="B28" s="29"/>
      <c r="C28" s="29">
        <f>+B2</f>
        <v>276833801.19666702</v>
      </c>
      <c r="D28" s="29">
        <f>+C54</f>
        <v>397696663.83793604</v>
      </c>
      <c r="E28" s="29">
        <f t="shared" ref="E28:N28" si="59">+D54</f>
        <v>318592248.06605566</v>
      </c>
      <c r="F28" s="29">
        <f t="shared" si="59"/>
        <v>230504529.30823922</v>
      </c>
      <c r="G28" s="29">
        <f t="shared" si="59"/>
        <v>119788511.09993458</v>
      </c>
      <c r="H28" s="29">
        <f t="shared" si="59"/>
        <v>18082726.769180775</v>
      </c>
      <c r="I28" s="29">
        <f t="shared" si="59"/>
        <v>108852560.31707096</v>
      </c>
      <c r="J28" s="29">
        <f t="shared" si="59"/>
        <v>14457501.021537423</v>
      </c>
      <c r="K28" s="29">
        <f t="shared" si="59"/>
        <v>33753915.266842008</v>
      </c>
      <c r="L28" s="29">
        <f t="shared" si="59"/>
        <v>171614870.49536705</v>
      </c>
      <c r="M28" s="29">
        <f t="shared" si="59"/>
        <v>126578023.44845319</v>
      </c>
      <c r="N28" s="29">
        <f t="shared" si="59"/>
        <v>148475087.27176273</v>
      </c>
      <c r="O28" s="29">
        <f>+N54</f>
        <v>460246937.30655944</v>
      </c>
      <c r="P28" s="29">
        <f t="shared" ref="P28:BJ28" si="60">+O54</f>
        <v>542041376.15859294</v>
      </c>
      <c r="Q28" s="29">
        <f t="shared" si="60"/>
        <v>401374281.24875104</v>
      </c>
      <c r="R28" s="29">
        <f t="shared" si="60"/>
        <v>269557615.64488113</v>
      </c>
      <c r="S28" s="29">
        <f t="shared" si="60"/>
        <v>236334820.55355144</v>
      </c>
      <c r="T28" s="29">
        <f t="shared" si="60"/>
        <v>114600166.67959678</v>
      </c>
      <c r="U28" s="29">
        <f t="shared" si="60"/>
        <v>1257639.350269556</v>
      </c>
      <c r="V28" s="29">
        <f t="shared" si="60"/>
        <v>76641341.25878346</v>
      </c>
      <c r="W28" s="29">
        <f t="shared" si="60"/>
        <v>14078284.487501144</v>
      </c>
      <c r="X28" s="29">
        <f t="shared" si="60"/>
        <v>209732082.21573472</v>
      </c>
      <c r="Y28" s="29">
        <f t="shared" si="60"/>
        <v>89256456.622632504</v>
      </c>
      <c r="Z28" s="29">
        <f t="shared" si="60"/>
        <v>199872553.64752698</v>
      </c>
      <c r="AA28" s="29">
        <f t="shared" si="60"/>
        <v>311041760.14300001</v>
      </c>
      <c r="AB28" s="29">
        <f t="shared" si="60"/>
        <v>432783007.40637875</v>
      </c>
      <c r="AC28" s="29">
        <f t="shared" si="60"/>
        <v>311237852.67205191</v>
      </c>
      <c r="AD28" s="29">
        <f t="shared" si="60"/>
        <v>199431618.10312223</v>
      </c>
      <c r="AE28" s="29">
        <f t="shared" si="60"/>
        <v>156398826.39754164</v>
      </c>
      <c r="AF28" s="29">
        <f t="shared" si="60"/>
        <v>5902530.6507308483</v>
      </c>
      <c r="AG28" s="29">
        <f t="shared" si="60"/>
        <v>65525296.256621361</v>
      </c>
      <c r="AH28" s="29">
        <f t="shared" si="60"/>
        <v>57587366.157030225</v>
      </c>
      <c r="AI28" s="29">
        <f t="shared" si="60"/>
        <v>33065676.971574545</v>
      </c>
      <c r="AJ28" s="29">
        <f t="shared" si="60"/>
        <v>223568926.09474754</v>
      </c>
      <c r="AK28" s="29">
        <f t="shared" si="60"/>
        <v>90949905.588718176</v>
      </c>
      <c r="AL28" s="29">
        <f t="shared" si="60"/>
        <v>218195890.03128767</v>
      </c>
      <c r="AM28" s="29">
        <f t="shared" si="60"/>
        <v>353345858.14452887</v>
      </c>
      <c r="AN28" s="29">
        <f t="shared" si="60"/>
        <v>483035165.4438647</v>
      </c>
      <c r="AO28" s="29">
        <f t="shared" si="60"/>
        <v>356724337.50579751</v>
      </c>
      <c r="AP28" s="29">
        <f t="shared" si="60"/>
        <v>242630451.03068852</v>
      </c>
      <c r="AQ28" s="29">
        <f t="shared" si="60"/>
        <v>175690073.45724332</v>
      </c>
      <c r="AR28" s="29">
        <f t="shared" si="60"/>
        <v>6235525.8526076078</v>
      </c>
      <c r="AS28" s="29">
        <f t="shared" si="60"/>
        <v>81833959.493795991</v>
      </c>
      <c r="AT28" s="29">
        <f t="shared" si="60"/>
        <v>64035759.710998297</v>
      </c>
      <c r="AU28" s="29">
        <f t="shared" si="60"/>
        <v>42329256.233003974</v>
      </c>
      <c r="AV28" s="29">
        <f t="shared" si="60"/>
        <v>240572145.99504805</v>
      </c>
      <c r="AW28" s="29">
        <f t="shared" si="60"/>
        <v>93893661.754890442</v>
      </c>
      <c r="AX28" s="29">
        <f t="shared" si="60"/>
        <v>235845056.91714597</v>
      </c>
      <c r="AY28" s="29">
        <f t="shared" si="60"/>
        <v>379423987.00977504</v>
      </c>
      <c r="AZ28" s="29">
        <f t="shared" si="60"/>
        <v>516168322.13160574</v>
      </c>
      <c r="BA28" s="29">
        <f t="shared" si="60"/>
        <v>403572064.84054756</v>
      </c>
      <c r="BB28" s="29">
        <f t="shared" si="60"/>
        <v>303854126.21641457</v>
      </c>
      <c r="BC28" s="29">
        <f t="shared" si="60"/>
        <v>285354660.64998055</v>
      </c>
      <c r="BD28" s="29">
        <f t="shared" si="60"/>
        <v>122682012.34592485</v>
      </c>
      <c r="BE28" s="29">
        <f t="shared" si="60"/>
        <v>11675552.644804001</v>
      </c>
      <c r="BF28" s="29">
        <f t="shared" si="60"/>
        <v>84242178.014690161</v>
      </c>
      <c r="BG28" s="29">
        <f t="shared" si="60"/>
        <v>19309827.987392426</v>
      </c>
      <c r="BH28" s="29">
        <f t="shared" si="60"/>
        <v>250183622.56100225</v>
      </c>
      <c r="BI28" s="29">
        <f t="shared" si="60"/>
        <v>162819960.13747072</v>
      </c>
      <c r="BJ28" s="29">
        <f t="shared" si="60"/>
        <v>202402103.58318448</v>
      </c>
    </row>
    <row r="29" spans="1:62" s="1" customFormat="1" x14ac:dyDescent="0.2">
      <c r="A29" s="30" t="str">
        <f>+'EF. Anuales'!A29</f>
        <v>Recaudos de Cartera (capital + intereses)</v>
      </c>
      <c r="B29" s="27"/>
      <c r="C29" s="27">
        <f>+anexos!B18</f>
        <v>286295998.60709608</v>
      </c>
      <c r="D29" s="27">
        <f>+anexos!C18</f>
        <v>284965152.47007084</v>
      </c>
      <c r="E29" s="27">
        <f>+anexos!D18</f>
        <v>289042700.68949747</v>
      </c>
      <c r="F29" s="27">
        <f>+anexos!E18</f>
        <v>292993685.24690819</v>
      </c>
      <c r="G29" s="27">
        <f>+anexos!F18</f>
        <v>296826991.36723232</v>
      </c>
      <c r="H29" s="27">
        <f>+anexos!G18</f>
        <v>484520502.75726837</v>
      </c>
      <c r="I29" s="27">
        <f>+anexos!H18</f>
        <v>299460311.10992938</v>
      </c>
      <c r="J29" s="27">
        <f>+anexos!I18</f>
        <v>304112175.41601563</v>
      </c>
      <c r="K29" s="27">
        <f>+anexos!J18</f>
        <v>307588502.00510889</v>
      </c>
      <c r="L29" s="27">
        <f>+anexos!K18</f>
        <v>318197746.66442329</v>
      </c>
      <c r="M29" s="27">
        <f>+anexos!L18</f>
        <v>328564839.36485809</v>
      </c>
      <c r="N29" s="27">
        <f>+anexos!M18</f>
        <v>538006454.95895791</v>
      </c>
      <c r="O29" s="27">
        <f>+anexos!N18</f>
        <v>322995632.01454663</v>
      </c>
      <c r="P29" s="27">
        <f>+anexos!O18</f>
        <v>321777145.96643108</v>
      </c>
      <c r="Q29" s="27">
        <f>+anexos!P18</f>
        <v>326558235.43028659</v>
      </c>
      <c r="R29" s="27">
        <f>+anexos!Q18</f>
        <v>426369933.98669434</v>
      </c>
      <c r="S29" s="27">
        <f>+anexos!R18</f>
        <v>333536499.74931157</v>
      </c>
      <c r="T29" s="27">
        <f>+anexos!S18</f>
        <v>338104823.9431141</v>
      </c>
      <c r="U29" s="27">
        <f>+anexos!T18</f>
        <v>342603002.80888557</v>
      </c>
      <c r="V29" s="27">
        <f>+anexos!U18</f>
        <v>348096280.69662541</v>
      </c>
      <c r="W29" s="27">
        <f>+anexos!V18</f>
        <v>352450725.99930912</v>
      </c>
      <c r="X29" s="27">
        <f>+anexos!W18</f>
        <v>468372530.69808084</v>
      </c>
      <c r="Y29" s="27">
        <f>+anexos!X18</f>
        <v>374120874.73361033</v>
      </c>
      <c r="Z29" s="27">
        <f>+anexos!Y18</f>
        <v>385928880.82977355</v>
      </c>
      <c r="AA29" s="27">
        <f>+anexos!Z18</f>
        <v>397453434.14783156</v>
      </c>
      <c r="AB29" s="27">
        <f>+anexos!AA18</f>
        <v>396028867.5759818</v>
      </c>
      <c r="AC29" s="27">
        <f>+anexos!AB18</f>
        <v>401380610.04841709</v>
      </c>
      <c r="AD29" s="27">
        <f>+anexos!AC18</f>
        <v>525376839.27072078</v>
      </c>
      <c r="AE29" s="27">
        <f>+anexos!AD18</f>
        <v>408762629.71267343</v>
      </c>
      <c r="AF29" s="27">
        <f>+anexos!AE18</f>
        <v>413945565.67603636</v>
      </c>
      <c r="AG29" s="27">
        <f>+anexos!AF18</f>
        <v>419068415.9873988</v>
      </c>
      <c r="AH29" s="27">
        <f>+anexos!AG18</f>
        <v>425240119.14831865</v>
      </c>
      <c r="AI29" s="27">
        <f>+anexos!AH18</f>
        <v>430235626.02964109</v>
      </c>
      <c r="AJ29" s="27">
        <f>+anexos!AI18</f>
        <v>573225018.15073204</v>
      </c>
      <c r="AK29" s="27">
        <f>+anexos!AJ18</f>
        <v>454350773.48067832</v>
      </c>
      <c r="AL29" s="27">
        <f>+anexos!AK18</f>
        <v>467796152.85453719</v>
      </c>
      <c r="AM29" s="27">
        <f>+anexos!AL18</f>
        <v>464302326.93198168</v>
      </c>
      <c r="AN29" s="27">
        <f>+anexos!AM18</f>
        <v>462544046.23152447</v>
      </c>
      <c r="AO29" s="27">
        <f>+anexos!AN18</f>
        <v>467982513.0912863</v>
      </c>
      <c r="AP29" s="27">
        <f>+anexos!AO18</f>
        <v>611118855.76913381</v>
      </c>
      <c r="AQ29" s="27">
        <f>+anexos!AP18</f>
        <v>475064761.37164098</v>
      </c>
      <c r="AR29" s="27">
        <f>+anexos!AQ18</f>
        <v>480363969.03525442</v>
      </c>
      <c r="AS29" s="27">
        <f>+anexos!AR18</f>
        <v>485610133.84662026</v>
      </c>
      <c r="AT29" s="27">
        <f>+anexos!AS18</f>
        <v>491905338.43811506</v>
      </c>
      <c r="AU29" s="27">
        <f>+anexos!AT18</f>
        <v>497036385.67679405</v>
      </c>
      <c r="AV29" s="27">
        <f>+anexos!AU18</f>
        <v>660106848.98472404</v>
      </c>
      <c r="AW29" s="27">
        <f>+anexos!AV18</f>
        <v>521988322.4812023</v>
      </c>
      <c r="AX29" s="27">
        <f>+anexos!AW18</f>
        <v>536102595.84887218</v>
      </c>
      <c r="AY29" s="27">
        <f>+anexos!AX18</f>
        <v>532191356.38074875</v>
      </c>
      <c r="AZ29" s="27">
        <f>+anexos!AY18</f>
        <v>530204073.15793884</v>
      </c>
      <c r="BA29" s="27">
        <f>+anexos!AZ18</f>
        <v>535850113.49114728</v>
      </c>
      <c r="BB29" s="27">
        <f>+anexos!BA18</f>
        <v>698875692.81065929</v>
      </c>
      <c r="BC29" s="27">
        <f>+anexos!BB18</f>
        <v>542834458.73993516</v>
      </c>
      <c r="BD29" s="27">
        <f>+anexos!BC18</f>
        <v>548349106.66099501</v>
      </c>
      <c r="BE29" s="27">
        <f>+anexos!BD18</f>
        <v>553811679.68877196</v>
      </c>
      <c r="BF29" s="27">
        <f>+anexos!BE18</f>
        <v>560310609.21025991</v>
      </c>
      <c r="BG29" s="27">
        <f>+anexos!BF18</f>
        <v>565659726.45219612</v>
      </c>
      <c r="BH29" s="27">
        <f>+anexos!BG18</f>
        <v>580996638.10013974</v>
      </c>
      <c r="BI29" s="27">
        <f>+anexos!BH18</f>
        <v>596084333.9710145</v>
      </c>
      <c r="BJ29" s="27">
        <f>+anexos!BI18</f>
        <v>610936403.09010029</v>
      </c>
    </row>
    <row r="30" spans="1:62" s="1" customFormat="1" x14ac:dyDescent="0.2">
      <c r="A30" s="30" t="str">
        <f>+'EF. Anuales'!A30</f>
        <v>Recaudo Aportes</v>
      </c>
      <c r="B30" s="27"/>
      <c r="C30" s="27">
        <f>+anexos!B108</f>
        <v>106057728</v>
      </c>
      <c r="D30" s="27">
        <f>+anexos!C108</f>
        <v>105991441.92</v>
      </c>
      <c r="E30" s="27">
        <f>+anexos!D108</f>
        <v>105925155.84</v>
      </c>
      <c r="F30" s="27">
        <f>+anexos!E108</f>
        <v>105858869.76000001</v>
      </c>
      <c r="G30" s="27">
        <f>+anexos!F108</f>
        <v>105792583.68000001</v>
      </c>
      <c r="H30" s="27">
        <f>+anexos!G108</f>
        <v>105726297.60000001</v>
      </c>
      <c r="I30" s="27">
        <f>+anexos!H108</f>
        <v>105660011.52</v>
      </c>
      <c r="J30" s="27">
        <f>+anexos!I108</f>
        <v>105593725.44</v>
      </c>
      <c r="K30" s="27">
        <f>+anexos!J108</f>
        <v>105527439.36</v>
      </c>
      <c r="L30" s="27">
        <f>+anexos!K108</f>
        <v>105461153.28</v>
      </c>
      <c r="M30" s="27">
        <f>+anexos!L108</f>
        <v>105394867.2</v>
      </c>
      <c r="N30" s="27">
        <f>+anexos!M108</f>
        <v>105328581.12</v>
      </c>
      <c r="O30" s="27">
        <f>+anexos!N108</f>
        <v>113683278.64320001</v>
      </c>
      <c r="P30" s="27">
        <f>+anexos!O108</f>
        <v>113754867.60960001</v>
      </c>
      <c r="Q30" s="27">
        <f>+anexos!P108</f>
        <v>113826456.57600001</v>
      </c>
      <c r="R30" s="27">
        <f>+anexos!Q108</f>
        <v>113898045.5424</v>
      </c>
      <c r="S30" s="27">
        <f>+anexos!R108</f>
        <v>113969634.50880001</v>
      </c>
      <c r="T30" s="27">
        <f>+anexos!S108</f>
        <v>114041223.47520001</v>
      </c>
      <c r="U30" s="27">
        <f>+anexos!T108</f>
        <v>114112812.44160001</v>
      </c>
      <c r="V30" s="27">
        <f>+anexos!U108</f>
        <v>114184401.40800001</v>
      </c>
      <c r="W30" s="27">
        <f>+anexos!V108</f>
        <v>114255990.3744</v>
      </c>
      <c r="X30" s="27">
        <f>+anexos!W108</f>
        <v>114327579.3408</v>
      </c>
      <c r="Y30" s="27">
        <f>+anexos!X108</f>
        <v>114399168.30720001</v>
      </c>
      <c r="Z30" s="27">
        <f>+anexos!Y108</f>
        <v>114470757.27360001</v>
      </c>
      <c r="AA30" s="27">
        <f>+anexos!Z108</f>
        <v>121414887.01440001</v>
      </c>
      <c r="AB30" s="27">
        <f>+anexos!AA108</f>
        <v>121642539.927552</v>
      </c>
      <c r="AC30" s="27">
        <f>+anexos!AB108</f>
        <v>121870192.84070401</v>
      </c>
      <c r="AD30" s="27">
        <f>+anexos!AC108</f>
        <v>122097845.753856</v>
      </c>
      <c r="AE30" s="27">
        <f>+anexos!AD108</f>
        <v>122325498.667008</v>
      </c>
      <c r="AF30" s="27">
        <f>+anexos!AE108</f>
        <v>122553151.58016001</v>
      </c>
      <c r="AG30" s="27">
        <f>+anexos!AF108</f>
        <v>122780804.493312</v>
      </c>
      <c r="AH30" s="27">
        <f>+anexos!AG108</f>
        <v>123008457.40646401</v>
      </c>
      <c r="AI30" s="27">
        <f>+anexos!AH108</f>
        <v>123236110.319616</v>
      </c>
      <c r="AJ30" s="27">
        <f>+anexos!AI108</f>
        <v>123463763.232768</v>
      </c>
      <c r="AK30" s="27">
        <f>+anexos!AJ108</f>
        <v>123691416.14592001</v>
      </c>
      <c r="AL30" s="27">
        <f>+anexos!AK108</f>
        <v>123919069.059072</v>
      </c>
      <c r="AM30" s="27">
        <f>+anexos!AL108</f>
        <v>129112590.85111296</v>
      </c>
      <c r="AN30" s="27">
        <f>+anexos!AM108</f>
        <v>129507189.23390976</v>
      </c>
      <c r="AO30" s="27">
        <f>+anexos!AN108</f>
        <v>129901787.61670657</v>
      </c>
      <c r="AP30" s="27">
        <f>+anexos!AO108</f>
        <v>130296385.99950336</v>
      </c>
      <c r="AQ30" s="27">
        <f>+anexos!AP108</f>
        <v>130690984.38230015</v>
      </c>
      <c r="AR30" s="27">
        <f>+anexos!AQ108</f>
        <v>131085582.76509696</v>
      </c>
      <c r="AS30" s="27">
        <f>+anexos!AR108</f>
        <v>131480181.14789376</v>
      </c>
      <c r="AT30" s="27">
        <f>+anexos!AS108</f>
        <v>131874779.53069057</v>
      </c>
      <c r="AU30" s="27">
        <f>+anexos!AT108</f>
        <v>132269377.91348736</v>
      </c>
      <c r="AV30" s="27">
        <f>+anexos!AU108</f>
        <v>132663976.29628415</v>
      </c>
      <c r="AW30" s="27">
        <f>+anexos!AV108</f>
        <v>133058574.67908096</v>
      </c>
      <c r="AX30" s="27">
        <f>+anexos!AW108</f>
        <v>133453173.06187776</v>
      </c>
      <c r="AY30" s="27">
        <f>+anexos!AX108</f>
        <v>139201682.30246156</v>
      </c>
      <c r="AZ30" s="27">
        <f>+anexos!AY108</f>
        <v>139776217.54781368</v>
      </c>
      <c r="BA30" s="27">
        <f>+anexos!AZ108</f>
        <v>140350752.79316583</v>
      </c>
      <c r="BB30" s="27">
        <f>+anexos!BA108</f>
        <v>140925288.03851798</v>
      </c>
      <c r="BC30" s="27">
        <f>+anexos!BB108</f>
        <v>141499823.28387013</v>
      </c>
      <c r="BD30" s="27">
        <f>+anexos!BC108</f>
        <v>142074358.52922225</v>
      </c>
      <c r="BE30" s="27">
        <f>+anexos!BD108</f>
        <v>142648893.7745744</v>
      </c>
      <c r="BF30" s="27">
        <f>+anexos!BE108</f>
        <v>143223429.01992655</v>
      </c>
      <c r="BG30" s="27">
        <f>+anexos!BF108</f>
        <v>143797964.2652787</v>
      </c>
      <c r="BH30" s="27">
        <f>+anexos!BG108</f>
        <v>144372499.51063082</v>
      </c>
      <c r="BI30" s="27">
        <f>+anexos!BH108</f>
        <v>144947034.75598297</v>
      </c>
      <c r="BJ30" s="27">
        <f>+anexos!BI108</f>
        <v>145521570.00133511</v>
      </c>
    </row>
    <row r="31" spans="1:62" s="1" customFormat="1" x14ac:dyDescent="0.2">
      <c r="A31" s="30" t="str">
        <f>+'EF. Anuales'!A31</f>
        <v>Captaciones</v>
      </c>
      <c r="B31" s="27"/>
      <c r="C31" s="27">
        <f>+anexos!B64+anexos!B72+anexos!B78</f>
        <v>120958876.44444445</v>
      </c>
      <c r="D31" s="27">
        <f>+anexos!C64+anexos!C72+anexos!C78</f>
        <v>121891378.99851853</v>
      </c>
      <c r="E31" s="27">
        <f>+anexos!D64+anexos!D72+anexos!D78</f>
        <v>122833607.6328395</v>
      </c>
      <c r="F31" s="27">
        <f>+anexos!E64+anexos!E72+anexos!E78</f>
        <v>123785663.54661007</v>
      </c>
      <c r="G31" s="27">
        <f>+anexos!F64+anexos!F72+anexos!F78</f>
        <v>124747649.00410762</v>
      </c>
      <c r="H31" s="27">
        <f>+anexos!G64+anexos!G72+anexos!G78</f>
        <v>125719667.34598809</v>
      </c>
      <c r="I31" s="27">
        <f>+anexos!H64+anexos!H72+anexos!H78</f>
        <v>126701823.00071082</v>
      </c>
      <c r="J31" s="27">
        <f>+anexos!I64+anexos!I72+anexos!I78</f>
        <v>127694221.49608493</v>
      </c>
      <c r="K31" s="27">
        <f>+anexos!J64+anexos!J72+anexos!J78</f>
        <v>128696969.47093943</v>
      </c>
      <c r="L31" s="27">
        <f>+anexos!K64+anexos!K72+anexos!K78</f>
        <v>129710174.68691769</v>
      </c>
      <c r="M31" s="27">
        <f>+anexos!L64+anexos!L72+anexos!L78</f>
        <v>130733946.04039806</v>
      </c>
      <c r="N31" s="27">
        <f>+anexos!M64+anexos!M72+anexos!M78</f>
        <v>131768393.57454157</v>
      </c>
      <c r="O31" s="27">
        <f>+anexos!N64+anexos!N72+anexos!N78</f>
        <v>134918874.3922686</v>
      </c>
      <c r="P31" s="27">
        <f>+anexos!O64+anexos!O72+anexos!O78</f>
        <v>135694995.67777419</v>
      </c>
      <c r="Q31" s="27">
        <f>+anexos!P64+anexos!P72+anexos!P78</f>
        <v>136476567.32730407</v>
      </c>
      <c r="R31" s="27">
        <f>+anexos!Q64+anexos!Q72+anexos!Q78</f>
        <v>137263628.84007654</v>
      </c>
      <c r="S31" s="27">
        <f>+anexos!R64+anexos!R72+anexos!R78</f>
        <v>138056220.00351289</v>
      </c>
      <c r="T31" s="27">
        <f>+anexos!S64+anexos!S72+anexos!S78</f>
        <v>138854380.89535177</v>
      </c>
      <c r="U31" s="27">
        <f>+anexos!T64+anexos!T72+anexos!T78</f>
        <v>139658151.88577944</v>
      </c>
      <c r="V31" s="27">
        <f>+anexos!U64+anexos!U72+anexos!U78</f>
        <v>140467573.63957575</v>
      </c>
      <c r="W31" s="27">
        <f>+anexos!V64+anexos!V72+anexos!V78</f>
        <v>141282687.11827576</v>
      </c>
      <c r="X31" s="27">
        <f>+anexos!W64+anexos!W72+anexos!W78</f>
        <v>142103533.58234742</v>
      </c>
      <c r="Y31" s="27">
        <f>+anexos!X64+anexos!X72+anexos!X78</f>
        <v>142930154.59338534</v>
      </c>
      <c r="Z31" s="27">
        <f>+anexos!Y64+anexos!Y72+anexos!Y78</f>
        <v>143762592.01632056</v>
      </c>
      <c r="AA31" s="27">
        <f>+anexos!Z64+anexos!Z72+anexos!Z78</f>
        <v>146319023.21524683</v>
      </c>
      <c r="AB31" s="27">
        <f>+anexos!AA64+anexos!AA72+anexos!AA78</f>
        <v>147008960.765515</v>
      </c>
      <c r="AC31" s="27">
        <f>+anexos!AB64+anexos!AB72+anexos!AB78</f>
        <v>147702409.95792577</v>
      </c>
      <c r="AD31" s="27">
        <f>+anexos!AC64+anexos!AC72+anexos!AC78</f>
        <v>148399390.52289274</v>
      </c>
      <c r="AE31" s="27">
        <f>+anexos!AD64+anexos!AD72+anexos!AD78</f>
        <v>149099922.30278128</v>
      </c>
      <c r="AF31" s="27">
        <f>+anexos!AE64+anexos!AE72+anexos!AE78</f>
        <v>149804025.25254834</v>
      </c>
      <c r="AG31" s="27">
        <f>+anexos!AF64+anexos!AF72+anexos!AF78</f>
        <v>150511719.44038627</v>
      </c>
      <c r="AH31" s="27">
        <f>+anexos!AG64+anexos!AG72+anexos!AG78</f>
        <v>151223025.04837003</v>
      </c>
      <c r="AI31" s="27">
        <f>+anexos!AH64+anexos!AH72+anexos!AH78</f>
        <v>151937962.37310833</v>
      </c>
      <c r="AJ31" s="27">
        <f>+anexos!AI64+anexos!AI72+anexos!AI78</f>
        <v>152656551.82639831</v>
      </c>
      <c r="AK31" s="27">
        <f>+anexos!AJ64+anexos!AJ72+anexos!AJ78</f>
        <v>153378813.93588439</v>
      </c>
      <c r="AL31" s="27">
        <f>+anexos!AK64+anexos!AK72+anexos!AK78</f>
        <v>154104769.34572014</v>
      </c>
      <c r="AM31" s="27">
        <f>+anexos!AL64+anexos!AL72+anexos!AL78</f>
        <v>156075906.0369572</v>
      </c>
      <c r="AN31" s="27">
        <f>+anexos!AM64+anexos!AM72+anexos!AM78</f>
        <v>156690379.6256738</v>
      </c>
      <c r="AO31" s="27">
        <f>+anexos!AN64+anexos!AN72+anexos!AN78</f>
        <v>157307002.48102799</v>
      </c>
      <c r="AP31" s="27">
        <f>+anexos!AO64+anexos!AO72+anexos!AO78</f>
        <v>157925783.5582974</v>
      </c>
      <c r="AQ31" s="27">
        <f>+anexos!AP64+anexos!AP72+anexos!AP78</f>
        <v>158546731.85007334</v>
      </c>
      <c r="AR31" s="27">
        <f>+anexos!AQ64+anexos!AQ72+anexos!AQ78</f>
        <v>159169856.38641632</v>
      </c>
      <c r="AS31" s="27">
        <f>+anexos!AR64+anexos!AR72+anexos!AR78</f>
        <v>159795166.23501191</v>
      </c>
      <c r="AT31" s="27">
        <f>+anexos!AS64+anexos!AS72+anexos!AS78</f>
        <v>160422670.50132793</v>
      </c>
      <c r="AU31" s="27">
        <f>+anexos!AT64+anexos!AT72+anexos!AT78</f>
        <v>161052378.32877153</v>
      </c>
      <c r="AV31" s="27">
        <f>+anexos!AU64+anexos!AU72+anexos!AU78</f>
        <v>161684298.8988474</v>
      </c>
      <c r="AW31" s="27">
        <f>+anexos!AV64+anexos!AV72+anexos!AV78</f>
        <v>162318441.43131649</v>
      </c>
      <c r="AX31" s="27">
        <f>+anexos!AW64+anexos!AW72+anexos!AW78</f>
        <v>162954815.18435547</v>
      </c>
      <c r="AY31" s="27">
        <f>+anexos!AX64+anexos!AX72+anexos!AX78</f>
        <v>164931907.16916347</v>
      </c>
      <c r="AZ31" s="27">
        <f>+anexos!AY64+anexos!AY72+anexos!AY78</f>
        <v>165605755.86259866</v>
      </c>
      <c r="BA31" s="27">
        <f>+anexos!AZ64+anexos!AZ72+anexos!AZ78</f>
        <v>166281768.78603911</v>
      </c>
      <c r="BB31" s="27">
        <f>+anexos!BA64+anexos!BA72+anexos!BA78</f>
        <v>166959954.7883648</v>
      </c>
      <c r="BC31" s="27">
        <f>+anexos!BB64+anexos!BB72+anexos!BB78</f>
        <v>167640322.7546933</v>
      </c>
      <c r="BD31" s="27">
        <f>+anexos!BC64+anexos!BC72+anexos!BC78</f>
        <v>168322881.60652834</v>
      </c>
      <c r="BE31" s="27">
        <f>+anexos!BD64+anexos!BD72+anexos!BD78</f>
        <v>169007640.30190891</v>
      </c>
      <c r="BF31" s="27">
        <f>+anexos!BE64+anexos!BE72+anexos!BE78</f>
        <v>169694607.83555943</v>
      </c>
      <c r="BG31" s="27">
        <f>+anexos!BF64+anexos!BF72+anexos!BF78</f>
        <v>170383793.23903981</v>
      </c>
      <c r="BH31" s="27">
        <f>+anexos!BG64+anexos!BG72+anexos!BG78</f>
        <v>171075205.58089685</v>
      </c>
      <c r="BI31" s="27">
        <f>+anexos!BH64+anexos!BH72+anexos!BH78</f>
        <v>171768853.96681571</v>
      </c>
      <c r="BJ31" s="27">
        <f>+anexos!BI64+anexos!BI72+anexos!BI78</f>
        <v>172464747.53977239</v>
      </c>
    </row>
    <row r="32" spans="1:62" s="1" customFormat="1" x14ac:dyDescent="0.2">
      <c r="A32" s="30" t="str">
        <f>+'EF. Anuales'!A32</f>
        <v>Rendimientos Excedentes Tesorería</v>
      </c>
      <c r="B32" s="27"/>
      <c r="C32" s="27">
        <f>+C28*(PARÁMETROS!$C$2/24)</f>
        <v>922779.33732222347</v>
      </c>
      <c r="D32" s="27">
        <f>+D28*(PARÁMETROS!$C$2/24)</f>
        <v>1325655.5461264537</v>
      </c>
      <c r="E32" s="27">
        <f>+E28*(PARÁMETROS!$C$2/24)</f>
        <v>1061974.1602201855</v>
      </c>
      <c r="F32" s="27">
        <f>+F28*(PARÁMETROS!$C$2/24)</f>
        <v>768348.4310274641</v>
      </c>
      <c r="G32" s="27">
        <f>+G28*(PARÁMETROS!$C$2/24)</f>
        <v>399295.03699978197</v>
      </c>
      <c r="H32" s="27">
        <f>+H28*(PARÁMETROS!$C$2/24)</f>
        <v>60275.75589726925</v>
      </c>
      <c r="I32" s="27">
        <f>+I28*(PARÁMETROS!$C$2/24)</f>
        <v>362841.86772356991</v>
      </c>
      <c r="J32" s="27">
        <f>+J28*(PARÁMETROS!$C$2/24)</f>
        <v>48191.670071791414</v>
      </c>
      <c r="K32" s="27">
        <f>+K28*(PARÁMETROS!$C$2/24)</f>
        <v>112513.05088947336</v>
      </c>
      <c r="L32" s="27">
        <f>+L28*(PARÁMETROS!$C$2/24)</f>
        <v>572049.56831789017</v>
      </c>
      <c r="M32" s="27">
        <f>+M28*(PARÁMETROS!$C$2/24)</f>
        <v>421926.74482817732</v>
      </c>
      <c r="N32" s="27">
        <f>+N28*(PARÁMETROS!$C$2/24)</f>
        <v>494916.95757254248</v>
      </c>
      <c r="O32" s="27">
        <f>+O28*(PARÁMETROS!$D$2/24)</f>
        <v>1150617.3432663986</v>
      </c>
      <c r="P32" s="27">
        <f>+P28*(PARÁMETROS!$D$2/24)</f>
        <v>1355103.4403964824</v>
      </c>
      <c r="Q32" s="27">
        <f>+Q28*(PARÁMETROS!$D$2/24)</f>
        <v>1003435.7031218776</v>
      </c>
      <c r="R32" s="27">
        <f>+R28*(PARÁMETROS!$D$2/24)</f>
        <v>673894.03911220282</v>
      </c>
      <c r="S32" s="27">
        <f>+S28*(PARÁMETROS!$D$2/24)</f>
        <v>590837.05138387857</v>
      </c>
      <c r="T32" s="27">
        <f>+T28*(PARÁMETROS!$D$2/24)</f>
        <v>286500.41669899196</v>
      </c>
      <c r="U32" s="27">
        <f>+U28*(PARÁMETROS!$D$2/24)</f>
        <v>3144.0983756738901</v>
      </c>
      <c r="V32" s="27">
        <f>+V28*(PARÁMETROS!$D$2/24)</f>
        <v>191603.35314695866</v>
      </c>
      <c r="W32" s="27">
        <f>+W28*(PARÁMETROS!$D$2/24)</f>
        <v>35195.711218752862</v>
      </c>
      <c r="X32" s="27">
        <f>+X28*(PARÁMETROS!$D$2/24)</f>
        <v>524330.20553933678</v>
      </c>
      <c r="Y32" s="27">
        <f>+Y28*(PARÁMETROS!$D$2/24)</f>
        <v>223141.14155658125</v>
      </c>
      <c r="Z32" s="27">
        <f>+Z28*(PARÁMETROS!$D$2/24)</f>
        <v>499681.38411881746</v>
      </c>
      <c r="AA32" s="27">
        <f>+AA28*(PARÁMETROS!$E$2/24)</f>
        <v>518402.93357166671</v>
      </c>
      <c r="AB32" s="27">
        <f>+AB28*(PARÁMETROS!$E$2/24)</f>
        <v>721305.01234396466</v>
      </c>
      <c r="AC32" s="27">
        <f>+AC28*(PARÁMETROS!$E$2/24)</f>
        <v>518729.75445341988</v>
      </c>
      <c r="AD32" s="27">
        <f>+AD28*(PARÁMETROS!$E$2/24)</f>
        <v>332386.03017187043</v>
      </c>
      <c r="AE32" s="27">
        <f>+AE28*(PARÁMETROS!$E$2/24)</f>
        <v>260664.71066256941</v>
      </c>
      <c r="AF32" s="27">
        <f>+AF28*(PARÁMETROS!$E$2/24)</f>
        <v>9837.5510845514145</v>
      </c>
      <c r="AG32" s="27">
        <f>+AG28*(PARÁMETROS!$E$2/24)</f>
        <v>109208.82709436894</v>
      </c>
      <c r="AH32" s="27">
        <f>+AH28*(PARÁMETROS!$E$2/24)</f>
        <v>95978.943595050383</v>
      </c>
      <c r="AI32" s="27">
        <f>+AI28*(PARÁMETROS!$E$2/24)</f>
        <v>55109.461619290909</v>
      </c>
      <c r="AJ32" s="27">
        <f>+AJ28*(PARÁMETROS!$E$2/24)</f>
        <v>372614.87682457926</v>
      </c>
      <c r="AK32" s="27">
        <f>+AK28*(PARÁMETROS!$E$2/24)</f>
        <v>151583.17598119698</v>
      </c>
      <c r="AL32" s="27">
        <f>+AL28*(PARÁMETROS!$E$2/24)</f>
        <v>363659.8167188128</v>
      </c>
      <c r="AM32" s="27">
        <f>+AM28*(PARÁMETROS!$F$2/24)</f>
        <v>588909.76357421477</v>
      </c>
      <c r="AN32" s="27">
        <f>+AN28*(PARÁMETROS!$F$2/24)</f>
        <v>805058.60907310795</v>
      </c>
      <c r="AO32" s="27">
        <f>+AO28*(PARÁMETROS!$F$2/24)</f>
        <v>594540.56250966259</v>
      </c>
      <c r="AP32" s="27">
        <f>+AP28*(PARÁMETROS!$F$2/24)</f>
        <v>404384.08505114756</v>
      </c>
      <c r="AQ32" s="27">
        <f>+AQ28*(PARÁMETROS!$F$2/24)</f>
        <v>292816.78909540555</v>
      </c>
      <c r="AR32" s="27">
        <f>+AR28*(PARÁMETROS!$F$2/24)</f>
        <v>10392.543087679347</v>
      </c>
      <c r="AS32" s="27">
        <f>+AS28*(PARÁMETROS!$F$2/24)</f>
        <v>136389.93248965999</v>
      </c>
      <c r="AT32" s="27">
        <f>+AT28*(PARÁMETROS!$F$2/24)</f>
        <v>106726.26618499716</v>
      </c>
      <c r="AU32" s="27">
        <f>+AU28*(PARÁMETROS!$F$2/24)</f>
        <v>70548.760388339957</v>
      </c>
      <c r="AV32" s="27">
        <f>+AV28*(PARÁMETROS!$F$2/24)</f>
        <v>400953.57665841345</v>
      </c>
      <c r="AW32" s="27">
        <f>+AW28*(PARÁMETROS!$F$2/24)</f>
        <v>156489.43625815076</v>
      </c>
      <c r="AX32" s="27">
        <f>+AX28*(PARÁMETROS!$F$2/24)</f>
        <v>393075.09486190998</v>
      </c>
      <c r="AY32" s="27">
        <f>+AY28*(PARÁMETROS!$G$2/24)</f>
        <v>553326.64772258862</v>
      </c>
      <c r="AZ32" s="27">
        <f>+AZ28*(PARÁMETROS!$G$2/24)</f>
        <v>752745.46977525845</v>
      </c>
      <c r="BA32" s="27">
        <f>+BA28*(PARÁMETROS!$G$2/24)</f>
        <v>588542.59455913189</v>
      </c>
      <c r="BB32" s="27">
        <f>+BB28*(PARÁMETROS!$G$2/24)</f>
        <v>443120.60073227127</v>
      </c>
      <c r="BC32" s="27">
        <f>+BC28*(PARÁMETROS!$G$2/24)</f>
        <v>416142.21344788832</v>
      </c>
      <c r="BD32" s="27">
        <f>+BD28*(PARÁMETROS!$G$2/24)</f>
        <v>178911.26800447376</v>
      </c>
      <c r="BE32" s="27">
        <f>+BE28*(PARÁMETROS!$G$2/24)</f>
        <v>17026.847607005835</v>
      </c>
      <c r="BF32" s="27">
        <f>+BF28*(PARÁMETROS!$G$2/24)</f>
        <v>122853.17627142316</v>
      </c>
      <c r="BG32" s="27">
        <f>+BG28*(PARÁMETROS!$G$2/24)</f>
        <v>28160.16581494729</v>
      </c>
      <c r="BH32" s="27">
        <f>+BH28*(PARÁMETROS!$G$2/24)</f>
        <v>364851.11623479496</v>
      </c>
      <c r="BI32" s="27">
        <f>+BI28*(PARÁMETROS!$G$2/24)</f>
        <v>237445.77520047815</v>
      </c>
      <c r="BJ32" s="27">
        <f>+BJ28*(PARÁMETROS!$G$2/24)</f>
        <v>295169.73439214402</v>
      </c>
    </row>
    <row r="33" spans="1:62" s="1" customFormat="1" x14ac:dyDescent="0.2">
      <c r="A33" s="30" t="str">
        <f>+'EF. Anuales'!A33</f>
        <v>Contribuciones Fondos</v>
      </c>
      <c r="B33" s="27"/>
      <c r="C33" s="27">
        <f>+anexos!B102</f>
        <v>0</v>
      </c>
      <c r="D33" s="27">
        <f>+anexos!C102</f>
        <v>0</v>
      </c>
      <c r="E33" s="27">
        <f>+anexos!D102</f>
        <v>0</v>
      </c>
      <c r="F33" s="27">
        <f>+anexos!E102</f>
        <v>0</v>
      </c>
      <c r="G33" s="27">
        <f>+anexos!F102</f>
        <v>0</v>
      </c>
      <c r="H33" s="27">
        <f>+anexos!G102</f>
        <v>0</v>
      </c>
      <c r="I33" s="27">
        <f>+anexos!H102</f>
        <v>0</v>
      </c>
      <c r="J33" s="27">
        <f>+anexos!I102</f>
        <v>0</v>
      </c>
      <c r="K33" s="27">
        <f>+anexos!J102</f>
        <v>0</v>
      </c>
      <c r="L33" s="27">
        <f>+anexos!K102</f>
        <v>0</v>
      </c>
      <c r="M33" s="27">
        <f>+anexos!L102</f>
        <v>0</v>
      </c>
      <c r="N33" s="27">
        <f>+anexos!M102</f>
        <v>0</v>
      </c>
      <c r="O33" s="27">
        <f>+anexos!N102</f>
        <v>0</v>
      </c>
      <c r="P33" s="27">
        <f>+anexos!O102</f>
        <v>0</v>
      </c>
      <c r="Q33" s="27">
        <f>+anexos!P102</f>
        <v>0</v>
      </c>
      <c r="R33" s="27">
        <f>+anexos!Q102</f>
        <v>0</v>
      </c>
      <c r="S33" s="27">
        <f>+anexos!R102</f>
        <v>0</v>
      </c>
      <c r="T33" s="27">
        <f>+anexos!S102</f>
        <v>0</v>
      </c>
      <c r="U33" s="27">
        <f>+anexos!T102</f>
        <v>0</v>
      </c>
      <c r="V33" s="27">
        <f>+anexos!U102</f>
        <v>0</v>
      </c>
      <c r="W33" s="27">
        <f>+anexos!V102</f>
        <v>0</v>
      </c>
      <c r="X33" s="27">
        <f>+anexos!W102</f>
        <v>0</v>
      </c>
      <c r="Y33" s="27">
        <f>+anexos!X102</f>
        <v>0</v>
      </c>
      <c r="Z33" s="27">
        <f>+anexos!Y102</f>
        <v>0</v>
      </c>
      <c r="AA33" s="27">
        <f>+anexos!Z102</f>
        <v>0</v>
      </c>
      <c r="AB33" s="27">
        <f>+anexos!AA102</f>
        <v>0</v>
      </c>
      <c r="AC33" s="27">
        <f>+anexos!AB102</f>
        <v>0</v>
      </c>
      <c r="AD33" s="27">
        <f>+anexos!AC102</f>
        <v>0</v>
      </c>
      <c r="AE33" s="27">
        <f>+anexos!AD102</f>
        <v>0</v>
      </c>
      <c r="AF33" s="27">
        <f>+anexos!AE102</f>
        <v>0</v>
      </c>
      <c r="AG33" s="27">
        <f>+anexos!AF102</f>
        <v>0</v>
      </c>
      <c r="AH33" s="27">
        <f>+anexos!AG102</f>
        <v>0</v>
      </c>
      <c r="AI33" s="27">
        <f>+anexos!AH102</f>
        <v>0</v>
      </c>
      <c r="AJ33" s="27">
        <f>+anexos!AI102</f>
        <v>0</v>
      </c>
      <c r="AK33" s="27">
        <f>+anexos!AJ102</f>
        <v>0</v>
      </c>
      <c r="AL33" s="27">
        <f>+anexos!AK102</f>
        <v>0</v>
      </c>
      <c r="AM33" s="27">
        <f>+anexos!AL102</f>
        <v>0</v>
      </c>
      <c r="AN33" s="27">
        <f>+anexos!AM102</f>
        <v>0</v>
      </c>
      <c r="AO33" s="27">
        <f>+anexos!AN102</f>
        <v>0</v>
      </c>
      <c r="AP33" s="27">
        <f>+anexos!AO102</f>
        <v>0</v>
      </c>
      <c r="AQ33" s="27">
        <f>+anexos!AP102</f>
        <v>0</v>
      </c>
      <c r="AR33" s="27">
        <f>+anexos!AQ102</f>
        <v>0</v>
      </c>
      <c r="AS33" s="27">
        <f>+anexos!AR102</f>
        <v>0</v>
      </c>
      <c r="AT33" s="27">
        <f>+anexos!AS102</f>
        <v>0</v>
      </c>
      <c r="AU33" s="27">
        <f>+anexos!AT102</f>
        <v>0</v>
      </c>
      <c r="AV33" s="27">
        <f>+anexos!AU102</f>
        <v>0</v>
      </c>
      <c r="AW33" s="27">
        <f>+anexos!AV102</f>
        <v>0</v>
      </c>
      <c r="AX33" s="27">
        <f>+anexos!AW102</f>
        <v>0</v>
      </c>
      <c r="AY33" s="27">
        <f>+anexos!AX102</f>
        <v>0</v>
      </c>
      <c r="AZ33" s="27">
        <f>+anexos!AY102</f>
        <v>0</v>
      </c>
      <c r="BA33" s="27">
        <f>+anexos!AZ102</f>
        <v>0</v>
      </c>
      <c r="BB33" s="27">
        <f>+anexos!BA102</f>
        <v>0</v>
      </c>
      <c r="BC33" s="27">
        <f>+anexos!BB102</f>
        <v>0</v>
      </c>
      <c r="BD33" s="27">
        <f>+anexos!BC102</f>
        <v>0</v>
      </c>
      <c r="BE33" s="27">
        <f>+anexos!BD102</f>
        <v>0</v>
      </c>
      <c r="BF33" s="27">
        <f>+anexos!BE102</f>
        <v>0</v>
      </c>
      <c r="BG33" s="27">
        <f>+anexos!BF102</f>
        <v>0</v>
      </c>
      <c r="BH33" s="27">
        <f>+anexos!BG102</f>
        <v>0</v>
      </c>
      <c r="BI33" s="27">
        <f>+anexos!BH102</f>
        <v>0</v>
      </c>
      <c r="BJ33" s="27">
        <f>+anexos!BI102</f>
        <v>0</v>
      </c>
    </row>
    <row r="34" spans="1:62" s="1" customFormat="1" x14ac:dyDescent="0.2">
      <c r="A34" s="30" t="str">
        <f>+'EF. Anuales'!A34</f>
        <v>Recaudo Liq. Prestaciones Sociales</v>
      </c>
      <c r="B34" s="27"/>
      <c r="C34" s="27">
        <f>+'FLUJO DE CARTERA'!C201</f>
        <v>35667692.307692312</v>
      </c>
      <c r="D34" s="27">
        <f>+'FLUJO DE CARTERA'!D201</f>
        <v>35701206.005723014</v>
      </c>
      <c r="E34" s="27">
        <f>+'FLUJO DE CARTERA'!E201</f>
        <v>35773422.823464677</v>
      </c>
      <c r="F34" s="27">
        <f>+'FLUJO DE CARTERA'!F201</f>
        <v>35841534.498668812</v>
      </c>
      <c r="G34" s="27">
        <f>+'FLUJO DE CARTERA'!G201</f>
        <v>35905870.644024983</v>
      </c>
      <c r="H34" s="27">
        <f>+'FLUJO DE CARTERA'!H201</f>
        <v>35966727.043172389</v>
      </c>
      <c r="I34" s="27">
        <f>+'FLUJO DE CARTERA'!I201</f>
        <v>36080578.653564587</v>
      </c>
      <c r="J34" s="27">
        <f>+'FLUJO DE CARTERA'!J201</f>
        <v>36133900.550057247</v>
      </c>
      <c r="K34" s="27">
        <f>+'FLUJO DE CARTERA'!K201</f>
        <v>36184473.160156205</v>
      </c>
      <c r="L34" s="27">
        <f>+'FLUJO DE CARTERA'!L201</f>
        <v>36269882.925188765</v>
      </c>
      <c r="M34" s="27">
        <f>+'FLUJO DE CARTERA'!M201</f>
        <v>36347360.570162937</v>
      </c>
      <c r="N34" s="27">
        <f>+'FLUJO DE CARTERA'!N201</f>
        <v>36417893.659949355</v>
      </c>
      <c r="O34" s="27">
        <f>+'FLUJO DE CARTERA'!O201</f>
        <v>38045099.568429969</v>
      </c>
      <c r="P34" s="27">
        <f>+'FLUJO DE CARTERA'!P201</f>
        <v>38051277.841490388</v>
      </c>
      <c r="Q34" s="27">
        <f>+'FLUJO DE CARTERA'!Q201</f>
        <v>38084360.055142865</v>
      </c>
      <c r="R34" s="27">
        <f>+'FLUJO DE CARTERA'!R201</f>
        <v>38115471.46986232</v>
      </c>
      <c r="S34" s="27">
        <f>+'FLUJO DE CARTERA'!S201</f>
        <v>38174911.077572614</v>
      </c>
      <c r="T34" s="27">
        <f>+'FLUJO DE CARTERA'!T201</f>
        <v>38201751.637909167</v>
      </c>
      <c r="U34" s="27">
        <f>+'FLUJO DE CARTERA'!U201</f>
        <v>38227059.152599625</v>
      </c>
      <c r="V34" s="27">
        <f>+'FLUJO DE CARTERA'!V201</f>
        <v>38250872.349461243</v>
      </c>
      <c r="W34" s="27">
        <f>+'FLUJO DE CARTERA'!W201</f>
        <v>38273321.124870718</v>
      </c>
      <c r="X34" s="27">
        <f>+'FLUJO DE CARTERA'!X201</f>
        <v>38321639.64413517</v>
      </c>
      <c r="Y34" s="27">
        <f>+'FLUJO DE CARTERA'!Y201</f>
        <v>38395720.219612613</v>
      </c>
      <c r="Z34" s="27">
        <f>+'FLUJO DE CARTERA'!Z201</f>
        <v>38433609.506851353</v>
      </c>
      <c r="AA34" s="27">
        <f>+'FLUJO DE CARTERA'!AA201</f>
        <v>39239137.866594389</v>
      </c>
      <c r="AB34" s="27">
        <f>+'FLUJO DE CARTERA'!AB201</f>
        <v>39234657.320856452</v>
      </c>
      <c r="AC34" s="27">
        <f>+'FLUJO DE CARTERA'!AC201</f>
        <v>39250182.014305197</v>
      </c>
      <c r="AD34" s="27">
        <f>+'FLUJO DE CARTERA'!AD201</f>
        <v>39264758.855181426</v>
      </c>
      <c r="AE34" s="27">
        <f>+'FLUJO DE CARTERA'!AE201</f>
        <v>39313047.297109812</v>
      </c>
      <c r="AF34" s="27">
        <f>+'FLUJO DE CARTERA'!AF201</f>
        <v>39325034.318733692</v>
      </c>
      <c r="AG34" s="27">
        <f>+'FLUJO DE CARTERA'!AG201</f>
        <v>39336291.159294397</v>
      </c>
      <c r="AH34" s="27">
        <f>+'FLUJO DE CARTERA'!AH201</f>
        <v>39346840.150932059</v>
      </c>
      <c r="AI34" s="27">
        <f>+'FLUJO DE CARTERA'!AI201</f>
        <v>39356706.335214287</v>
      </c>
      <c r="AJ34" s="27">
        <f>+'FLUJO DE CARTERA'!AJ201</f>
        <v>39386882.681345351</v>
      </c>
      <c r="AK34" s="27">
        <f>+'FLUJO DE CARTERA'!AK201</f>
        <v>39448539.836782433</v>
      </c>
      <c r="AL34" s="27">
        <f>+'FLUJO DE CARTERA'!AL201</f>
        <v>39471261.621733636</v>
      </c>
      <c r="AM34" s="27">
        <f>+'FLUJO DE CARTERA'!AM201</f>
        <v>39435206.856801674</v>
      </c>
      <c r="AN34" s="27">
        <f>+'FLUJO DE CARTERA'!AN201</f>
        <v>39426288.566904247</v>
      </c>
      <c r="AO34" s="27">
        <f>+'FLUJO DE CARTERA'!AO201</f>
        <v>39432730.602957033</v>
      </c>
      <c r="AP34" s="27">
        <f>+'FLUJO DE CARTERA'!AP201</f>
        <v>39438741.575508878</v>
      </c>
      <c r="AQ34" s="27">
        <f>+'FLUJO DE CARTERA'!AQ201</f>
        <v>39479954.700131506</v>
      </c>
      <c r="AR34" s="27">
        <f>+'FLUJO DE CARTERA'!AR201</f>
        <v>39484312.745999083</v>
      </c>
      <c r="AS34" s="27">
        <f>+'FLUJO DE CARTERA'!AS201</f>
        <v>39488348.155335367</v>
      </c>
      <c r="AT34" s="27">
        <f>+'FLUJO DE CARTERA'!AT201</f>
        <v>39492073.098507553</v>
      </c>
      <c r="AU34" s="27">
        <f>+'FLUJO DE CARTERA'!AU201</f>
        <v>39495472.456098482</v>
      </c>
      <c r="AV34" s="27">
        <f>+'FLUJO DE CARTERA'!AV201</f>
        <v>39515170.893805422</v>
      </c>
      <c r="AW34" s="27">
        <f>+'FLUJO DE CARTERA'!AW201</f>
        <v>39568143.923554227</v>
      </c>
      <c r="AX34" s="27">
        <f>+'FLUJO DE CARTERA'!AX201</f>
        <v>39582324.308214463</v>
      </c>
      <c r="AY34" s="27">
        <f>+'FLUJO DE CARTERA'!AY201</f>
        <v>39423236.328824565</v>
      </c>
      <c r="AZ34" s="27">
        <f>+'FLUJO DE CARTERA'!AZ201</f>
        <v>39412333.693719029</v>
      </c>
      <c r="BA34" s="27">
        <f>+'FLUJO DE CARTERA'!BA201</f>
        <v>39413973.79267025</v>
      </c>
      <c r="BB34" s="27">
        <f>+'FLUJO DE CARTERA'!BB201</f>
        <v>39415411.545486711</v>
      </c>
      <c r="BC34" s="27">
        <f>+'FLUJO DE CARTERA'!BC201</f>
        <v>39452755.170224428</v>
      </c>
      <c r="BD34" s="27">
        <f>+'FLUJO DE CARTERA'!BD201</f>
        <v>39452987.567364998</v>
      </c>
      <c r="BE34" s="27">
        <f>+'FLUJO DE CARTERA'!BE201</f>
        <v>39453082.68593251</v>
      </c>
      <c r="BF34" s="27">
        <f>+'FLUJO DE CARTERA'!BF201</f>
        <v>39453049.808898613</v>
      </c>
      <c r="BG34" s="27">
        <f>+'FLUJO DE CARTERA'!BG201</f>
        <v>39452860.890123837</v>
      </c>
      <c r="BH34" s="27">
        <f>+'FLUJO DE CARTERA'!BH201</f>
        <v>39466396.231970794</v>
      </c>
      <c r="BI34" s="27">
        <f>+'FLUJO DE CARTERA'!BI201</f>
        <v>39478238.204423264</v>
      </c>
      <c r="BJ34" s="27">
        <f>+'FLUJO DE CARTERA'!BJ201</f>
        <v>39488587.637374178</v>
      </c>
    </row>
    <row r="35" spans="1:62" s="1" customFormat="1" x14ac:dyDescent="0.2">
      <c r="A35" s="30" t="str">
        <f>+'EF. Anuales'!A35</f>
        <v>Pagos por Caja Cartera</v>
      </c>
      <c r="B35" s="27"/>
      <c r="C35" s="27">
        <f>+'FLUJO DE CARTERA'!C212</f>
        <v>23000000</v>
      </c>
      <c r="D35" s="27">
        <f>+'FLUJO DE CARTERA'!D212</f>
        <v>23000000.000000004</v>
      </c>
      <c r="E35" s="27">
        <f>+'FLUJO DE CARTERA'!E212</f>
        <v>22999999.999999996</v>
      </c>
      <c r="F35" s="27">
        <f>+'FLUJO DE CARTERA'!F212</f>
        <v>23000000</v>
      </c>
      <c r="G35" s="27">
        <f>+'FLUJO DE CARTERA'!G212</f>
        <v>23000000</v>
      </c>
      <c r="H35" s="27">
        <f>+'FLUJO DE CARTERA'!H212</f>
        <v>23000000.000000004</v>
      </c>
      <c r="I35" s="27">
        <f>+'FLUJO DE CARTERA'!I212</f>
        <v>23000000.000000004</v>
      </c>
      <c r="J35" s="27">
        <f>+'FLUJO DE CARTERA'!J212</f>
        <v>22999999.999999993</v>
      </c>
      <c r="K35" s="27">
        <f>+'FLUJO DE CARTERA'!K212</f>
        <v>23000000</v>
      </c>
      <c r="L35" s="27">
        <f>+'FLUJO DE CARTERA'!L212</f>
        <v>23000000.000000004</v>
      </c>
      <c r="M35" s="27">
        <f>+'FLUJO DE CARTERA'!M212</f>
        <v>22999999.999999993</v>
      </c>
      <c r="N35" s="27">
        <f>+'FLUJO DE CARTERA'!N212</f>
        <v>22999999.999999993</v>
      </c>
      <c r="O35" s="27">
        <f>+'FLUJO DE CARTERA'!O212</f>
        <v>25185000</v>
      </c>
      <c r="P35" s="27">
        <f>+'FLUJO DE CARTERA'!P212</f>
        <v>25185000.000000007</v>
      </c>
      <c r="Q35" s="27">
        <f>+'FLUJO DE CARTERA'!Q212</f>
        <v>25184999.999999996</v>
      </c>
      <c r="R35" s="27">
        <f>+'FLUJO DE CARTERA'!R212</f>
        <v>25185000</v>
      </c>
      <c r="S35" s="27">
        <f>+'FLUJO DE CARTERA'!S212</f>
        <v>25185000.000000004</v>
      </c>
      <c r="T35" s="27">
        <f>+'FLUJO DE CARTERA'!T212</f>
        <v>25185000</v>
      </c>
      <c r="U35" s="27">
        <f>+'FLUJO DE CARTERA'!U212</f>
        <v>25185000</v>
      </c>
      <c r="V35" s="27">
        <f>+'FLUJO DE CARTERA'!V212</f>
        <v>25185000.000000004</v>
      </c>
      <c r="W35" s="27">
        <f>+'FLUJO DE CARTERA'!W212</f>
        <v>25185000</v>
      </c>
      <c r="X35" s="27">
        <f>+'FLUJO DE CARTERA'!X212</f>
        <v>25185000</v>
      </c>
      <c r="Y35" s="27">
        <f>+'FLUJO DE CARTERA'!Y212</f>
        <v>25185000</v>
      </c>
      <c r="Z35" s="27">
        <f>+'FLUJO DE CARTERA'!Z212</f>
        <v>25185000.000000007</v>
      </c>
      <c r="AA35" s="27">
        <f>+'FLUJO DE CARTERA'!AA212</f>
        <v>27073875</v>
      </c>
      <c r="AB35" s="27">
        <f>+'FLUJO DE CARTERA'!AB212</f>
        <v>27073875.000000007</v>
      </c>
      <c r="AC35" s="27">
        <f>+'FLUJO DE CARTERA'!AC212</f>
        <v>27073874.999999996</v>
      </c>
      <c r="AD35" s="27">
        <f>+'FLUJO DE CARTERA'!AD212</f>
        <v>27073874.999999996</v>
      </c>
      <c r="AE35" s="27">
        <f>+'FLUJO DE CARTERA'!AE212</f>
        <v>27073874.999999996</v>
      </c>
      <c r="AF35" s="27">
        <f>+'FLUJO DE CARTERA'!AF212</f>
        <v>27073875.000000004</v>
      </c>
      <c r="AG35" s="27">
        <f>+'FLUJO DE CARTERA'!AG212</f>
        <v>27073874.999999996</v>
      </c>
      <c r="AH35" s="27">
        <f>+'FLUJO DE CARTERA'!AH212</f>
        <v>27073875.000000004</v>
      </c>
      <c r="AI35" s="27">
        <f>+'FLUJO DE CARTERA'!AI212</f>
        <v>27073875</v>
      </c>
      <c r="AJ35" s="27">
        <f>+'FLUJO DE CARTERA'!AJ212</f>
        <v>27073875</v>
      </c>
      <c r="AK35" s="27">
        <f>+'FLUJO DE CARTERA'!AK212</f>
        <v>27073875</v>
      </c>
      <c r="AL35" s="27">
        <f>+'FLUJO DE CARTERA'!AL212</f>
        <v>27073875.000000004</v>
      </c>
      <c r="AM35" s="27">
        <f>+'FLUJO DE CARTERA'!AM212</f>
        <v>28562938.124999993</v>
      </c>
      <c r="AN35" s="27">
        <f>+'FLUJO DE CARTERA'!AN212</f>
        <v>28562938.124999993</v>
      </c>
      <c r="AO35" s="27">
        <f>+'FLUJO DE CARTERA'!AO212</f>
        <v>28562938.124999996</v>
      </c>
      <c r="AP35" s="27">
        <f>+'FLUJO DE CARTERA'!AP212</f>
        <v>28562938.124999996</v>
      </c>
      <c r="AQ35" s="27">
        <f>+'FLUJO DE CARTERA'!AQ212</f>
        <v>28562938.125</v>
      </c>
      <c r="AR35" s="27">
        <f>+'FLUJO DE CARTERA'!AR212</f>
        <v>28562938.125000004</v>
      </c>
      <c r="AS35" s="27">
        <f>+'FLUJO DE CARTERA'!AS212</f>
        <v>28562938.125</v>
      </c>
      <c r="AT35" s="27">
        <f>+'FLUJO DE CARTERA'!AT212</f>
        <v>28562938.125</v>
      </c>
      <c r="AU35" s="27">
        <f>+'FLUJO DE CARTERA'!AU212</f>
        <v>28562938.125000004</v>
      </c>
      <c r="AV35" s="27">
        <f>+'FLUJO DE CARTERA'!AV212</f>
        <v>28562938.125</v>
      </c>
      <c r="AW35" s="27">
        <f>+'FLUJO DE CARTERA'!AW212</f>
        <v>28562938.124999993</v>
      </c>
      <c r="AX35" s="27">
        <f>+'FLUJO DE CARTERA'!AX212</f>
        <v>28562938.125000004</v>
      </c>
      <c r="AY35" s="27">
        <f>+'FLUJO DE CARTERA'!AY212</f>
        <v>30133899.721874997</v>
      </c>
      <c r="AZ35" s="27">
        <f>+'FLUJO DE CARTERA'!AZ212</f>
        <v>30133899.721874997</v>
      </c>
      <c r="BA35" s="27">
        <f>+'FLUJO DE CARTERA'!BA212</f>
        <v>30133899.721875004</v>
      </c>
      <c r="BB35" s="27">
        <f>+'FLUJO DE CARTERA'!BB212</f>
        <v>30133899.721875001</v>
      </c>
      <c r="BC35" s="27">
        <f>+'FLUJO DE CARTERA'!BC212</f>
        <v>30133899.721875004</v>
      </c>
      <c r="BD35" s="27">
        <f>+'FLUJO DE CARTERA'!BD212</f>
        <v>30133899.721874993</v>
      </c>
      <c r="BE35" s="27">
        <f>+'FLUJO DE CARTERA'!BE212</f>
        <v>30133899.721875008</v>
      </c>
      <c r="BF35" s="27">
        <f>+'FLUJO DE CARTERA'!BF212</f>
        <v>30133899.721874997</v>
      </c>
      <c r="BG35" s="27">
        <f>+'FLUJO DE CARTERA'!BG212</f>
        <v>30133899.721875004</v>
      </c>
      <c r="BH35" s="27">
        <f>+'FLUJO DE CARTERA'!BH212</f>
        <v>30133899.721875004</v>
      </c>
      <c r="BI35" s="27">
        <f>+'FLUJO DE CARTERA'!BI212</f>
        <v>30133899.721875001</v>
      </c>
      <c r="BJ35" s="27">
        <f>+'FLUJO DE CARTERA'!BJ212</f>
        <v>30133899.721875001</v>
      </c>
    </row>
    <row r="36" spans="1:62" s="1" customFormat="1" x14ac:dyDescent="0.2">
      <c r="A36" s="30" t="str">
        <f>+'EF. Anuales'!A36</f>
        <v>Disminución de Inversiones</v>
      </c>
      <c r="B36" s="27"/>
      <c r="C36" s="27">
        <f>+anexos!B6</f>
        <v>0</v>
      </c>
      <c r="D36" s="27">
        <f>+anexos!C6</f>
        <v>0</v>
      </c>
      <c r="E36" s="27">
        <f>+anexos!D6</f>
        <v>0</v>
      </c>
      <c r="F36" s="27">
        <f>+anexos!E6</f>
        <v>0</v>
      </c>
      <c r="G36" s="27">
        <f>+anexos!F6</f>
        <v>0</v>
      </c>
      <c r="H36" s="27">
        <f>+anexos!G6</f>
        <v>0</v>
      </c>
      <c r="I36" s="27">
        <f>+anexos!H6</f>
        <v>0</v>
      </c>
      <c r="J36" s="27">
        <f>+anexos!I6</f>
        <v>0</v>
      </c>
      <c r="K36" s="27">
        <f>+anexos!J6</f>
        <v>0</v>
      </c>
      <c r="L36" s="27">
        <f>+anexos!K6</f>
        <v>0</v>
      </c>
      <c r="M36" s="27">
        <f>+anexos!L6</f>
        <v>0</v>
      </c>
      <c r="N36" s="27">
        <f>+anexos!M6</f>
        <v>0</v>
      </c>
      <c r="O36" s="27">
        <f>+anexos!N6</f>
        <v>0</v>
      </c>
      <c r="P36" s="27">
        <f>+anexos!O6</f>
        <v>0</v>
      </c>
      <c r="Q36" s="27">
        <f>+anexos!P6</f>
        <v>0</v>
      </c>
      <c r="R36" s="27">
        <f>+anexos!Q6</f>
        <v>0</v>
      </c>
      <c r="S36" s="27">
        <f>+anexos!R6</f>
        <v>0</v>
      </c>
      <c r="T36" s="27">
        <f>+anexos!S6</f>
        <v>0</v>
      </c>
      <c r="U36" s="27">
        <f>+anexos!T6</f>
        <v>0</v>
      </c>
      <c r="V36" s="27">
        <f>+anexos!U6</f>
        <v>0</v>
      </c>
      <c r="W36" s="27">
        <f>+anexos!V6</f>
        <v>0</v>
      </c>
      <c r="X36" s="27">
        <f>+anexos!W6</f>
        <v>0</v>
      </c>
      <c r="Y36" s="27">
        <f>+anexos!X6</f>
        <v>0</v>
      </c>
      <c r="Z36" s="27">
        <f>+anexos!Y6</f>
        <v>0</v>
      </c>
      <c r="AA36" s="27">
        <f>+anexos!Z6</f>
        <v>0</v>
      </c>
      <c r="AB36" s="27">
        <f>+anexos!AA6</f>
        <v>0</v>
      </c>
      <c r="AC36" s="27">
        <f>+anexos!AB6</f>
        <v>0</v>
      </c>
      <c r="AD36" s="27">
        <f>+anexos!AC6</f>
        <v>0</v>
      </c>
      <c r="AE36" s="27">
        <f>+anexos!AD6</f>
        <v>0</v>
      </c>
      <c r="AF36" s="27">
        <f>+anexos!AE6</f>
        <v>0</v>
      </c>
      <c r="AG36" s="27">
        <f>+anexos!AF6</f>
        <v>0</v>
      </c>
      <c r="AH36" s="27">
        <f>+anexos!AG6</f>
        <v>0</v>
      </c>
      <c r="AI36" s="27">
        <f>+anexos!AH6</f>
        <v>0</v>
      </c>
      <c r="AJ36" s="27">
        <f>+anexos!AI6</f>
        <v>0</v>
      </c>
      <c r="AK36" s="27">
        <f>+anexos!AJ6</f>
        <v>0</v>
      </c>
      <c r="AL36" s="27">
        <f>+anexos!AK6</f>
        <v>0</v>
      </c>
      <c r="AM36" s="27">
        <f>+anexos!AL6</f>
        <v>0</v>
      </c>
      <c r="AN36" s="27">
        <f>+anexos!AM6</f>
        <v>0</v>
      </c>
      <c r="AO36" s="27">
        <f>+anexos!AN6</f>
        <v>0</v>
      </c>
      <c r="AP36" s="27">
        <f>+anexos!AO6</f>
        <v>0</v>
      </c>
      <c r="AQ36" s="27">
        <f>+anexos!AP6</f>
        <v>0</v>
      </c>
      <c r="AR36" s="27">
        <f>+anexos!AQ6</f>
        <v>0</v>
      </c>
      <c r="AS36" s="27">
        <f>+anexos!AR6</f>
        <v>0</v>
      </c>
      <c r="AT36" s="27">
        <f>+anexos!AS6</f>
        <v>0</v>
      </c>
      <c r="AU36" s="27">
        <f>+anexos!AT6</f>
        <v>0</v>
      </c>
      <c r="AV36" s="27">
        <f>+anexos!AU6</f>
        <v>0</v>
      </c>
      <c r="AW36" s="27">
        <f>+anexos!AV6</f>
        <v>0</v>
      </c>
      <c r="AX36" s="27">
        <f>+anexos!AW6</f>
        <v>0</v>
      </c>
      <c r="AY36" s="27">
        <f>+anexos!AX6</f>
        <v>0</v>
      </c>
      <c r="AZ36" s="27">
        <f>+anexos!AY6</f>
        <v>0</v>
      </c>
      <c r="BA36" s="27">
        <f>+anexos!AZ6</f>
        <v>0</v>
      </c>
      <c r="BB36" s="27">
        <f>+anexos!BA6</f>
        <v>0</v>
      </c>
      <c r="BC36" s="27">
        <f>+anexos!BB6</f>
        <v>0</v>
      </c>
      <c r="BD36" s="27">
        <f>+anexos!BC6</f>
        <v>0</v>
      </c>
      <c r="BE36" s="27">
        <f>+anexos!BD6</f>
        <v>0</v>
      </c>
      <c r="BF36" s="27">
        <f>+anexos!BE6</f>
        <v>0</v>
      </c>
      <c r="BG36" s="27">
        <f>+anexos!BF6</f>
        <v>0</v>
      </c>
      <c r="BH36" s="27">
        <f>+anexos!BG6</f>
        <v>0</v>
      </c>
      <c r="BI36" s="27">
        <f>+anexos!BH6</f>
        <v>0</v>
      </c>
      <c r="BJ36" s="27">
        <f>+anexos!BI6</f>
        <v>0</v>
      </c>
    </row>
    <row r="37" spans="1:62" s="1" customFormat="1" x14ac:dyDescent="0.2">
      <c r="A37" s="30" t="str">
        <f>+'EF. Anuales'!A37</f>
        <v>Admtivos, Sociales, comisiones</v>
      </c>
      <c r="B37" s="27"/>
      <c r="C37" s="27">
        <f>+C61</f>
        <v>734858.92888889706</v>
      </c>
      <c r="D37" s="27">
        <f t="shared" ref="D37:BJ37" si="61">+D61</f>
        <v>734858.92888889706</v>
      </c>
      <c r="E37" s="27">
        <f t="shared" si="61"/>
        <v>734858.92888889706</v>
      </c>
      <c r="F37" s="27">
        <f t="shared" si="61"/>
        <v>734858.92888889706</v>
      </c>
      <c r="G37" s="27">
        <f t="shared" si="61"/>
        <v>734858.92888889706</v>
      </c>
      <c r="H37" s="27">
        <f t="shared" si="61"/>
        <v>734858.92888889706</v>
      </c>
      <c r="I37" s="27">
        <f t="shared" si="61"/>
        <v>734858.92888889706</v>
      </c>
      <c r="J37" s="27">
        <f t="shared" si="61"/>
        <v>734858.92888889706</v>
      </c>
      <c r="K37" s="27">
        <f t="shared" si="61"/>
        <v>734858.92888889706</v>
      </c>
      <c r="L37" s="27">
        <f t="shared" si="61"/>
        <v>734858.92888889706</v>
      </c>
      <c r="M37" s="27">
        <f t="shared" si="61"/>
        <v>734858.92888889706</v>
      </c>
      <c r="N37" s="27">
        <f t="shared" si="61"/>
        <v>734858.92888889706</v>
      </c>
      <c r="O37" s="27">
        <f t="shared" si="61"/>
        <v>793647.6432000089</v>
      </c>
      <c r="P37" s="27">
        <f t="shared" si="61"/>
        <v>793647.6432000089</v>
      </c>
      <c r="Q37" s="27">
        <f t="shared" si="61"/>
        <v>793647.6432000089</v>
      </c>
      <c r="R37" s="27">
        <f t="shared" si="61"/>
        <v>793647.6432000089</v>
      </c>
      <c r="S37" s="27">
        <f t="shared" si="61"/>
        <v>793647.6432000089</v>
      </c>
      <c r="T37" s="27">
        <f t="shared" si="61"/>
        <v>793647.6432000089</v>
      </c>
      <c r="U37" s="27">
        <f t="shared" si="61"/>
        <v>793647.6432000089</v>
      </c>
      <c r="V37" s="27">
        <f t="shared" si="61"/>
        <v>793647.6432000089</v>
      </c>
      <c r="W37" s="27">
        <f t="shared" si="61"/>
        <v>793647.6432000089</v>
      </c>
      <c r="X37" s="27">
        <f t="shared" si="61"/>
        <v>793647.6432000089</v>
      </c>
      <c r="Y37" s="27">
        <f t="shared" si="61"/>
        <v>793647.6432000089</v>
      </c>
      <c r="Z37" s="27">
        <f t="shared" si="61"/>
        <v>793647.6432000089</v>
      </c>
      <c r="AA37" s="27">
        <f t="shared" si="61"/>
        <v>841266.50179200945</v>
      </c>
      <c r="AB37" s="27">
        <f t="shared" si="61"/>
        <v>841266.50179200945</v>
      </c>
      <c r="AC37" s="27">
        <f t="shared" si="61"/>
        <v>841266.50179200945</v>
      </c>
      <c r="AD37" s="27">
        <f t="shared" si="61"/>
        <v>841266.50179200945</v>
      </c>
      <c r="AE37" s="27">
        <f t="shared" si="61"/>
        <v>841266.50179200945</v>
      </c>
      <c r="AF37" s="27">
        <f t="shared" si="61"/>
        <v>841266.50179200945</v>
      </c>
      <c r="AG37" s="27">
        <f t="shared" si="61"/>
        <v>841266.50179200945</v>
      </c>
      <c r="AH37" s="27">
        <f t="shared" si="61"/>
        <v>841266.50179200945</v>
      </c>
      <c r="AI37" s="27">
        <f t="shared" si="61"/>
        <v>841266.50179200945</v>
      </c>
      <c r="AJ37" s="27">
        <f t="shared" si="61"/>
        <v>841266.50179200945</v>
      </c>
      <c r="AK37" s="27">
        <f t="shared" si="61"/>
        <v>841266.50179200945</v>
      </c>
      <c r="AL37" s="27">
        <f t="shared" si="61"/>
        <v>841266.50179200945</v>
      </c>
      <c r="AM37" s="27">
        <f t="shared" si="61"/>
        <v>874917.16186368989</v>
      </c>
      <c r="AN37" s="27">
        <f t="shared" si="61"/>
        <v>874917.16186368989</v>
      </c>
      <c r="AO37" s="27">
        <f t="shared" si="61"/>
        <v>874917.16186368989</v>
      </c>
      <c r="AP37" s="27">
        <f t="shared" si="61"/>
        <v>874917.16186368989</v>
      </c>
      <c r="AQ37" s="27">
        <f t="shared" si="61"/>
        <v>874917.16186368989</v>
      </c>
      <c r="AR37" s="27">
        <f t="shared" si="61"/>
        <v>874917.16186368989</v>
      </c>
      <c r="AS37" s="27">
        <f t="shared" si="61"/>
        <v>874917.16186368989</v>
      </c>
      <c r="AT37" s="27">
        <f t="shared" si="61"/>
        <v>874917.16186368989</v>
      </c>
      <c r="AU37" s="27">
        <f t="shared" si="61"/>
        <v>874917.16186368989</v>
      </c>
      <c r="AV37" s="27">
        <f t="shared" si="61"/>
        <v>874917.16186368989</v>
      </c>
      <c r="AW37" s="27">
        <f t="shared" si="61"/>
        <v>874917.16186368989</v>
      </c>
      <c r="AX37" s="27">
        <f t="shared" si="61"/>
        <v>874917.16186368989</v>
      </c>
      <c r="AY37" s="27">
        <f t="shared" si="61"/>
        <v>909913.8483382375</v>
      </c>
      <c r="AZ37" s="27">
        <f t="shared" si="61"/>
        <v>909913.8483382375</v>
      </c>
      <c r="BA37" s="27">
        <f t="shared" si="61"/>
        <v>909913.8483382375</v>
      </c>
      <c r="BB37" s="27">
        <f t="shared" si="61"/>
        <v>909913.8483382375</v>
      </c>
      <c r="BC37" s="27">
        <f t="shared" si="61"/>
        <v>909913.8483382375</v>
      </c>
      <c r="BD37" s="27">
        <f t="shared" si="61"/>
        <v>909913.8483382375</v>
      </c>
      <c r="BE37" s="27">
        <f t="shared" si="61"/>
        <v>909913.8483382375</v>
      </c>
      <c r="BF37" s="27">
        <f t="shared" si="61"/>
        <v>909913.8483382375</v>
      </c>
      <c r="BG37" s="27">
        <f t="shared" si="61"/>
        <v>909913.8483382375</v>
      </c>
      <c r="BH37" s="27">
        <f t="shared" si="61"/>
        <v>909913.8483382375</v>
      </c>
      <c r="BI37" s="27">
        <f t="shared" si="61"/>
        <v>909913.8483382375</v>
      </c>
      <c r="BJ37" s="27">
        <f t="shared" si="61"/>
        <v>909913.8483382375</v>
      </c>
    </row>
    <row r="38" spans="1:62" s="1" customFormat="1" x14ac:dyDescent="0.2">
      <c r="A38" s="30" t="s">
        <v>1474</v>
      </c>
      <c r="B38" s="27"/>
      <c r="C38" s="27">
        <f>+anexos!B40</f>
        <v>0</v>
      </c>
      <c r="D38" s="27">
        <f>+anexos!C40</f>
        <v>0</v>
      </c>
      <c r="E38" s="27">
        <f>+anexos!D40</f>
        <v>0</v>
      </c>
      <c r="F38" s="27">
        <f>+anexos!E40</f>
        <v>0</v>
      </c>
      <c r="G38" s="27">
        <f>+anexos!F40</f>
        <v>0</v>
      </c>
      <c r="H38" s="27">
        <f>+anexos!G40</f>
        <v>0</v>
      </c>
      <c r="I38" s="27">
        <f>+anexos!H40</f>
        <v>0</v>
      </c>
      <c r="J38" s="27">
        <f>+anexos!I40</f>
        <v>0</v>
      </c>
      <c r="K38" s="27">
        <f>+anexos!J40</f>
        <v>0</v>
      </c>
      <c r="L38" s="27">
        <f>+anexos!K40</f>
        <v>0</v>
      </c>
      <c r="M38" s="27">
        <f>+anexos!L40</f>
        <v>0</v>
      </c>
      <c r="N38" s="27">
        <f>+anexos!M40</f>
        <v>0</v>
      </c>
      <c r="O38" s="27">
        <f>+anexos!N40</f>
        <v>0</v>
      </c>
      <c r="P38" s="27">
        <f>+anexos!O40</f>
        <v>0</v>
      </c>
      <c r="Q38" s="27">
        <f>+anexos!P40</f>
        <v>0</v>
      </c>
      <c r="R38" s="27">
        <f>+anexos!Q40</f>
        <v>0</v>
      </c>
      <c r="S38" s="27">
        <f>+anexos!R40</f>
        <v>0</v>
      </c>
      <c r="T38" s="27">
        <f>+anexos!S40</f>
        <v>0</v>
      </c>
      <c r="U38" s="27">
        <f>+anexos!T40</f>
        <v>0</v>
      </c>
      <c r="V38" s="27">
        <f>+anexos!U40</f>
        <v>0</v>
      </c>
      <c r="W38" s="27">
        <f>+anexos!V40</f>
        <v>0</v>
      </c>
      <c r="X38" s="27">
        <f>+anexos!W40</f>
        <v>0</v>
      </c>
      <c r="Y38" s="27">
        <f>+anexos!X40</f>
        <v>0</v>
      </c>
      <c r="Z38" s="27">
        <f>+anexos!Y40</f>
        <v>0</v>
      </c>
      <c r="AA38" s="27">
        <f>+anexos!Z40</f>
        <v>0</v>
      </c>
      <c r="AB38" s="27">
        <f>+anexos!AA40</f>
        <v>0</v>
      </c>
      <c r="AC38" s="27">
        <f>+anexos!AB40</f>
        <v>0</v>
      </c>
      <c r="AD38" s="27">
        <f>+anexos!AC40</f>
        <v>0</v>
      </c>
      <c r="AE38" s="27">
        <f>+anexos!AD40</f>
        <v>0</v>
      </c>
      <c r="AF38" s="27">
        <f>+anexos!AE40</f>
        <v>0</v>
      </c>
      <c r="AG38" s="27">
        <f>+anexos!AF40</f>
        <v>0</v>
      </c>
      <c r="AH38" s="27">
        <f>+anexos!AG40</f>
        <v>0</v>
      </c>
      <c r="AI38" s="27">
        <f>+anexos!AH40</f>
        <v>0</v>
      </c>
      <c r="AJ38" s="27">
        <f>+anexos!AI40</f>
        <v>0</v>
      </c>
      <c r="AK38" s="27">
        <f>+anexos!AJ40</f>
        <v>0</v>
      </c>
      <c r="AL38" s="27">
        <f>+anexos!AK40</f>
        <v>0</v>
      </c>
      <c r="AM38" s="27">
        <f>+anexos!AL40</f>
        <v>0</v>
      </c>
      <c r="AN38" s="27">
        <f>+anexos!AM40</f>
        <v>0</v>
      </c>
      <c r="AO38" s="27">
        <f>+anexos!AN40</f>
        <v>0</v>
      </c>
      <c r="AP38" s="27">
        <f>+anexos!AO40</f>
        <v>0</v>
      </c>
      <c r="AQ38" s="27">
        <f>+anexos!AP40</f>
        <v>0</v>
      </c>
      <c r="AR38" s="27">
        <f>+anexos!AQ40</f>
        <v>0</v>
      </c>
      <c r="AS38" s="27">
        <f>+anexos!AR40</f>
        <v>0</v>
      </c>
      <c r="AT38" s="27">
        <f>+anexos!AS40</f>
        <v>0</v>
      </c>
      <c r="AU38" s="27">
        <f>+anexos!AT40</f>
        <v>0</v>
      </c>
      <c r="AV38" s="27">
        <f>+anexos!AU40</f>
        <v>0</v>
      </c>
      <c r="AW38" s="27">
        <f>+anexos!AV40</f>
        <v>0</v>
      </c>
      <c r="AX38" s="27">
        <f>+anexos!AW40</f>
        <v>0</v>
      </c>
      <c r="AY38" s="27">
        <f>+anexos!AX40</f>
        <v>0</v>
      </c>
      <c r="AZ38" s="27">
        <f>+anexos!AY40</f>
        <v>0</v>
      </c>
      <c r="BA38" s="27">
        <f>+anexos!AZ40</f>
        <v>0</v>
      </c>
      <c r="BB38" s="27">
        <f>+anexos!BA40</f>
        <v>0</v>
      </c>
      <c r="BC38" s="27">
        <f>+anexos!BB40</f>
        <v>0</v>
      </c>
      <c r="BD38" s="27">
        <f>+anexos!BC40</f>
        <v>0</v>
      </c>
      <c r="BE38" s="27">
        <f>+anexos!BD40</f>
        <v>0</v>
      </c>
      <c r="BF38" s="27">
        <f>+anexos!BE40</f>
        <v>0</v>
      </c>
      <c r="BG38" s="27">
        <f>+anexos!BF40</f>
        <v>0</v>
      </c>
      <c r="BH38" s="27">
        <f>+anexos!BG40</f>
        <v>0</v>
      </c>
      <c r="BI38" s="27">
        <f>+anexos!BH40</f>
        <v>0</v>
      </c>
      <c r="BJ38" s="27">
        <f>+anexos!BI40</f>
        <v>0</v>
      </c>
    </row>
    <row r="39" spans="1:62" s="1" customFormat="1" x14ac:dyDescent="0.2">
      <c r="A39" s="30" t="str">
        <f>+'EF. Anuales'!A39</f>
        <v xml:space="preserve">Nuevas obligaciones </v>
      </c>
      <c r="B39" s="27"/>
      <c r="C39" s="27">
        <f t="shared" ref="C39:AH39" si="62">IF(+SUM(C28:C37)&gt;C53,0,(C53-SUM(C28:C37))*1.5)</f>
        <v>0</v>
      </c>
      <c r="D39" s="27">
        <f t="shared" si="62"/>
        <v>0</v>
      </c>
      <c r="E39" s="27">
        <f t="shared" si="62"/>
        <v>0</v>
      </c>
      <c r="F39" s="27">
        <f t="shared" si="62"/>
        <v>0</v>
      </c>
      <c r="G39" s="27">
        <f t="shared" si="62"/>
        <v>0</v>
      </c>
      <c r="H39" s="27">
        <f t="shared" si="62"/>
        <v>0</v>
      </c>
      <c r="I39" s="27">
        <f t="shared" si="62"/>
        <v>43372503.064612269</v>
      </c>
      <c r="J39" s="27">
        <f t="shared" si="62"/>
        <v>101261745.80052567</v>
      </c>
      <c r="K39" s="27">
        <f t="shared" si="62"/>
        <v>514844611.48610115</v>
      </c>
      <c r="L39" s="27">
        <f t="shared" si="62"/>
        <v>379734070.34535974</v>
      </c>
      <c r="M39" s="27">
        <f t="shared" si="62"/>
        <v>445425261.81528801</v>
      </c>
      <c r="N39" s="27">
        <f t="shared" si="62"/>
        <v>0</v>
      </c>
      <c r="O39" s="27">
        <f t="shared" si="62"/>
        <v>0</v>
      </c>
      <c r="P39" s="27">
        <f t="shared" si="62"/>
        <v>0</v>
      </c>
      <c r="Q39" s="27">
        <f t="shared" si="62"/>
        <v>0</v>
      </c>
      <c r="R39" s="27">
        <f t="shared" si="62"/>
        <v>0</v>
      </c>
      <c r="S39" s="27">
        <f t="shared" si="62"/>
        <v>0</v>
      </c>
      <c r="T39" s="27">
        <f t="shared" si="62"/>
        <v>0</v>
      </c>
      <c r="U39" s="27">
        <f t="shared" si="62"/>
        <v>229924023.77635038</v>
      </c>
      <c r="V39" s="27">
        <f t="shared" si="62"/>
        <v>42234853.462503612</v>
      </c>
      <c r="W39" s="27">
        <f t="shared" si="62"/>
        <v>629196246.64720464</v>
      </c>
      <c r="X39" s="27">
        <f t="shared" si="62"/>
        <v>267769369.86789769</v>
      </c>
      <c r="Y39" s="27">
        <f t="shared" si="62"/>
        <v>599617660.9425807</v>
      </c>
      <c r="Z39" s="27">
        <f t="shared" si="62"/>
        <v>0</v>
      </c>
      <c r="AA39" s="27">
        <f t="shared" si="62"/>
        <v>0</v>
      </c>
      <c r="AB39" s="27">
        <f t="shared" si="62"/>
        <v>0</v>
      </c>
      <c r="AC39" s="27">
        <f t="shared" si="62"/>
        <v>0</v>
      </c>
      <c r="AD39" s="27">
        <f t="shared" si="62"/>
        <v>0</v>
      </c>
      <c r="AE39" s="27">
        <f t="shared" si="62"/>
        <v>0</v>
      </c>
      <c r="AF39" s="27">
        <f t="shared" si="62"/>
        <v>196575888.76986408</v>
      </c>
      <c r="AG39" s="27">
        <f t="shared" si="62"/>
        <v>172762098.4710905</v>
      </c>
      <c r="AH39" s="27">
        <f t="shared" si="62"/>
        <v>99197030.914723635</v>
      </c>
      <c r="AI39" s="27">
        <f t="shared" ref="AI39:BJ39" si="63">IF(+SUM(AI28:AI37)&gt;AI53,0,(AI53-SUM(AI28:AI37))*1.5)</f>
        <v>670706778.28424263</v>
      </c>
      <c r="AJ39" s="27">
        <f t="shared" si="63"/>
        <v>272849716.76615453</v>
      </c>
      <c r="AK39" s="27">
        <f t="shared" si="63"/>
        <v>654587670.09386301</v>
      </c>
      <c r="AL39" s="27">
        <f t="shared" si="63"/>
        <v>0</v>
      </c>
      <c r="AM39" s="27">
        <f t="shared" si="63"/>
        <v>0</v>
      </c>
      <c r="AN39" s="27">
        <f t="shared" si="63"/>
        <v>0</v>
      </c>
      <c r="AO39" s="27">
        <f t="shared" si="63"/>
        <v>0</v>
      </c>
      <c r="AP39" s="27">
        <f t="shared" si="63"/>
        <v>0</v>
      </c>
      <c r="AQ39" s="27">
        <f t="shared" si="63"/>
        <v>18706577.557822824</v>
      </c>
      <c r="AR39" s="27">
        <f t="shared" si="63"/>
        <v>245501878.48138762</v>
      </c>
      <c r="AS39" s="27">
        <f t="shared" si="63"/>
        <v>192107279.13299507</v>
      </c>
      <c r="AT39" s="27">
        <f t="shared" si="63"/>
        <v>126987768.6990121</v>
      </c>
      <c r="AU39" s="27">
        <f t="shared" si="63"/>
        <v>721716437.98514485</v>
      </c>
      <c r="AV39" s="27">
        <f t="shared" si="63"/>
        <v>281680985.2646724</v>
      </c>
      <c r="AW39" s="27">
        <f t="shared" si="63"/>
        <v>707535170.75143766</v>
      </c>
      <c r="AX39" s="27">
        <f t="shared" si="63"/>
        <v>0</v>
      </c>
      <c r="AY39" s="27">
        <f t="shared" si="63"/>
        <v>0</v>
      </c>
      <c r="AZ39" s="27">
        <f t="shared" si="63"/>
        <v>0</v>
      </c>
      <c r="BA39" s="27">
        <f t="shared" si="63"/>
        <v>0</v>
      </c>
      <c r="BB39" s="27">
        <f t="shared" si="63"/>
        <v>0</v>
      </c>
      <c r="BC39" s="27">
        <f t="shared" si="63"/>
        <v>0</v>
      </c>
      <c r="BD39" s="27">
        <f t="shared" si="63"/>
        <v>35026657.934412003</v>
      </c>
      <c r="BE39" s="27">
        <f t="shared" si="63"/>
        <v>252726534.0440703</v>
      </c>
      <c r="BF39" s="27">
        <f t="shared" si="63"/>
        <v>57929483.962177634</v>
      </c>
      <c r="BG39" s="27">
        <f t="shared" si="63"/>
        <v>750550867.68300712</v>
      </c>
      <c r="BH39" s="27">
        <f t="shared" si="63"/>
        <v>488459880.41241252</v>
      </c>
      <c r="BI39" s="27">
        <f t="shared" si="63"/>
        <v>607206310.74955237</v>
      </c>
      <c r="BJ39" s="27">
        <f t="shared" si="63"/>
        <v>0</v>
      </c>
    </row>
    <row r="40" spans="1:62" s="1" customFormat="1" x14ac:dyDescent="0.2">
      <c r="A40" s="39" t="s">
        <v>23</v>
      </c>
      <c r="B40" s="29"/>
      <c r="C40" s="29">
        <f t="shared" ref="C40:AH40" si="64">SUM(C29:C39)</f>
        <v>573637933.62544394</v>
      </c>
      <c r="D40" s="29">
        <f t="shared" si="64"/>
        <v>573609693.86932778</v>
      </c>
      <c r="E40" s="29">
        <f t="shared" si="64"/>
        <v>578371720.07491076</v>
      </c>
      <c r="F40" s="29">
        <f t="shared" si="64"/>
        <v>582982960.41210341</v>
      </c>
      <c r="G40" s="29">
        <f t="shared" si="64"/>
        <v>587407248.66125369</v>
      </c>
      <c r="H40" s="29">
        <f t="shared" si="64"/>
        <v>775728329.43121493</v>
      </c>
      <c r="I40" s="29">
        <f t="shared" si="64"/>
        <v>635372928.14542949</v>
      </c>
      <c r="J40" s="29">
        <f t="shared" si="64"/>
        <v>698578819.30164433</v>
      </c>
      <c r="K40" s="29">
        <f t="shared" si="64"/>
        <v>1116689367.4620843</v>
      </c>
      <c r="L40" s="29">
        <f t="shared" si="64"/>
        <v>993679936.39909625</v>
      </c>
      <c r="M40" s="29">
        <f t="shared" si="64"/>
        <v>1070623060.6644242</v>
      </c>
      <c r="N40" s="29">
        <f t="shared" si="64"/>
        <v>835751099.19991028</v>
      </c>
      <c r="O40" s="29">
        <f t="shared" si="64"/>
        <v>636772149.60491157</v>
      </c>
      <c r="P40" s="29">
        <f t="shared" si="64"/>
        <v>636612038.17889214</v>
      </c>
      <c r="Q40" s="29">
        <f t="shared" si="64"/>
        <v>641927702.73505557</v>
      </c>
      <c r="R40" s="29">
        <f t="shared" si="64"/>
        <v>742299621.5213455</v>
      </c>
      <c r="S40" s="29">
        <f t="shared" si="64"/>
        <v>650306750.03378093</v>
      </c>
      <c r="T40" s="29">
        <f t="shared" si="64"/>
        <v>655467328.01147401</v>
      </c>
      <c r="U40" s="29">
        <f t="shared" si="64"/>
        <v>890506841.80679071</v>
      </c>
      <c r="V40" s="29">
        <f t="shared" si="64"/>
        <v>709404232.55251288</v>
      </c>
      <c r="W40" s="29">
        <f t="shared" si="64"/>
        <v>1301472814.6184788</v>
      </c>
      <c r="X40" s="29">
        <f t="shared" si="64"/>
        <v>1057397630.9820004</v>
      </c>
      <c r="Y40" s="29">
        <f t="shared" si="64"/>
        <v>1295665367.5811458</v>
      </c>
      <c r="Z40" s="29">
        <f t="shared" si="64"/>
        <v>709074168.65386426</v>
      </c>
      <c r="AA40" s="29">
        <f t="shared" si="64"/>
        <v>732860026.67943645</v>
      </c>
      <c r="AB40" s="29">
        <f t="shared" si="64"/>
        <v>732551472.10404122</v>
      </c>
      <c r="AC40" s="29">
        <f t="shared" si="64"/>
        <v>738637266.11759746</v>
      </c>
      <c r="AD40" s="29">
        <f t="shared" si="64"/>
        <v>863386361.93461478</v>
      </c>
      <c r="AE40" s="29">
        <f t="shared" si="64"/>
        <v>747676904.19202709</v>
      </c>
      <c r="AF40" s="29">
        <f t="shared" si="64"/>
        <v>950128644.65021896</v>
      </c>
      <c r="AG40" s="29">
        <f t="shared" si="64"/>
        <v>932483679.88036823</v>
      </c>
      <c r="AH40" s="29">
        <f t="shared" si="64"/>
        <v>866026593.11419535</v>
      </c>
      <c r="AI40" s="29">
        <f t="shared" ref="AI40:BJ40" si="65">SUM(AI29:AI39)</f>
        <v>1443443434.3052335</v>
      </c>
      <c r="AJ40" s="29">
        <f t="shared" si="65"/>
        <v>1189869689.036015</v>
      </c>
      <c r="AK40" s="29">
        <f t="shared" si="65"/>
        <v>1453523938.1709013</v>
      </c>
      <c r="AL40" s="29">
        <f t="shared" si="65"/>
        <v>813570054.19957376</v>
      </c>
      <c r="AM40" s="29">
        <f t="shared" si="65"/>
        <v>818952795.72729146</v>
      </c>
      <c r="AN40" s="29">
        <f t="shared" si="65"/>
        <v>818410817.553949</v>
      </c>
      <c r="AO40" s="29">
        <f t="shared" si="65"/>
        <v>824656429.64135122</v>
      </c>
      <c r="AP40" s="29">
        <f t="shared" si="65"/>
        <v>968622006.27435827</v>
      </c>
      <c r="AQ40" s="29">
        <f t="shared" si="65"/>
        <v>852219681.93792796</v>
      </c>
      <c r="AR40" s="29">
        <f t="shared" si="65"/>
        <v>1085053847.2441058</v>
      </c>
      <c r="AS40" s="29">
        <f t="shared" si="65"/>
        <v>1038055353.7372096</v>
      </c>
      <c r="AT40" s="29">
        <f t="shared" si="65"/>
        <v>980227211.82070184</v>
      </c>
      <c r="AU40" s="29">
        <f t="shared" si="65"/>
        <v>1581078456.4075482</v>
      </c>
      <c r="AV40" s="29">
        <f t="shared" si="65"/>
        <v>1305490089.2018554</v>
      </c>
      <c r="AW40" s="29">
        <f t="shared" si="65"/>
        <v>1594062997.9897137</v>
      </c>
      <c r="AX40" s="29">
        <f t="shared" si="65"/>
        <v>901923838.78504539</v>
      </c>
      <c r="AY40" s="29">
        <f t="shared" si="65"/>
        <v>907345322.39913416</v>
      </c>
      <c r="AZ40" s="29">
        <f t="shared" si="65"/>
        <v>906794939.30205858</v>
      </c>
      <c r="BA40" s="29">
        <f t="shared" si="65"/>
        <v>913528965.02779472</v>
      </c>
      <c r="BB40" s="29">
        <f t="shared" si="65"/>
        <v>1077663281.3539741</v>
      </c>
      <c r="BC40" s="29">
        <f t="shared" si="65"/>
        <v>922887315.73238409</v>
      </c>
      <c r="BD40" s="29">
        <f t="shared" si="65"/>
        <v>964448717.13674021</v>
      </c>
      <c r="BE40" s="29">
        <f t="shared" si="65"/>
        <v>1188708670.9130783</v>
      </c>
      <c r="BF40" s="29">
        <f t="shared" si="65"/>
        <v>1001777846.5833067</v>
      </c>
      <c r="BG40" s="29">
        <f t="shared" si="65"/>
        <v>1700917186.2656736</v>
      </c>
      <c r="BH40" s="29">
        <f t="shared" si="65"/>
        <v>1455779284.5224986</v>
      </c>
      <c r="BI40" s="29">
        <f t="shared" si="65"/>
        <v>1590766030.9932027</v>
      </c>
      <c r="BJ40" s="29">
        <f t="shared" si="65"/>
        <v>999750291.57318735</v>
      </c>
    </row>
    <row r="41" spans="1:62" s="1" customFormat="1" x14ac:dyDescent="0.2">
      <c r="A41" s="30" t="str">
        <f>+'EF. Anuales'!A41</f>
        <v>Desembolsos NETOS</v>
      </c>
      <c r="B41" s="27"/>
      <c r="C41" s="439">
        <f>+anexos!B12-anexos!B13</f>
        <v>224250000</v>
      </c>
      <c r="D41" s="27">
        <f>+anexos!C12-anexos!C13</f>
        <v>448500000</v>
      </c>
      <c r="E41" s="27">
        <f>+anexos!D12-anexos!D13</f>
        <v>448500000</v>
      </c>
      <c r="F41" s="27">
        <f>+anexos!E12-anexos!E13</f>
        <v>448500000</v>
      </c>
      <c r="G41" s="27">
        <f>+anexos!F12-anexos!F13</f>
        <v>448500000</v>
      </c>
      <c r="H41" s="27">
        <f>+anexos!G12-anexos!G13</f>
        <v>448500000</v>
      </c>
      <c r="I41" s="27">
        <f>+anexos!H12-anexos!H13</f>
        <v>448500000</v>
      </c>
      <c r="J41" s="27">
        <f>+anexos!I12-anexos!I13</f>
        <v>448500000</v>
      </c>
      <c r="K41" s="27">
        <f>+anexos!J12-anexos!J13</f>
        <v>747500000</v>
      </c>
      <c r="L41" s="27">
        <f>+anexos!K12-anexos!K13</f>
        <v>747500000</v>
      </c>
      <c r="M41" s="27">
        <f>+anexos!L12-anexos!L13</f>
        <v>747500000</v>
      </c>
      <c r="N41" s="27">
        <f>+anexos!M12-anexos!M13</f>
        <v>149500000</v>
      </c>
      <c r="O41" s="27">
        <f>+anexos!N12-anexos!N13</f>
        <v>251160000.00000006</v>
      </c>
      <c r="P41" s="27">
        <f>+anexos!O12-anexos!O13</f>
        <v>502320000.00000012</v>
      </c>
      <c r="Q41" s="27">
        <f>+anexos!P12-anexos!P13</f>
        <v>502320000.00000012</v>
      </c>
      <c r="R41" s="27">
        <f>+anexos!Q12-anexos!Q13</f>
        <v>502320000.00000012</v>
      </c>
      <c r="S41" s="27">
        <f>+anexos!R12-anexos!R13</f>
        <v>502320000.00000012</v>
      </c>
      <c r="T41" s="27">
        <f>+anexos!S12-anexos!S13</f>
        <v>502320000.00000012</v>
      </c>
      <c r="U41" s="27">
        <f>+anexos!T12-anexos!T13</f>
        <v>502320000.00000012</v>
      </c>
      <c r="V41" s="27">
        <f>+anexos!U12-anexos!U13</f>
        <v>502320000.00000012</v>
      </c>
      <c r="W41" s="27">
        <f>+anexos!V12-anexos!V13</f>
        <v>837200000</v>
      </c>
      <c r="X41" s="27">
        <f>+anexos!W12-anexos!W13</f>
        <v>837200000</v>
      </c>
      <c r="Y41" s="27">
        <f>+anexos!X12-anexos!X13</f>
        <v>837200000</v>
      </c>
      <c r="Z41" s="27">
        <f>+anexos!Y12-anexos!Y13</f>
        <v>167440000.00000003</v>
      </c>
      <c r="AA41" s="27">
        <f>+anexos!Z12-anexos!Z13</f>
        <v>273764400.00000012</v>
      </c>
      <c r="AB41" s="27">
        <f>+anexos!AA12-anexos!AA13</f>
        <v>547528800.00000024</v>
      </c>
      <c r="AC41" s="27">
        <f>+anexos!AB12-anexos!AB13</f>
        <v>547528800.00000024</v>
      </c>
      <c r="AD41" s="27">
        <f>+anexos!AC12-anexos!AC13</f>
        <v>547528800.00000024</v>
      </c>
      <c r="AE41" s="27">
        <f>+anexos!AD12-anexos!AD13</f>
        <v>547528800.00000024</v>
      </c>
      <c r="AF41" s="27">
        <f>+anexos!AE12-anexos!AE13</f>
        <v>547528800.00000024</v>
      </c>
      <c r="AG41" s="27">
        <f>+anexos!AF12-anexos!AF13</f>
        <v>547528800.00000024</v>
      </c>
      <c r="AH41" s="27">
        <f>+anexos!AG12-anexos!AG13</f>
        <v>547528800.00000024</v>
      </c>
      <c r="AI41" s="27">
        <f>+anexos!AH12-anexos!AH13</f>
        <v>912547999.99999988</v>
      </c>
      <c r="AJ41" s="27">
        <f>+anexos!AI12-anexos!AI13</f>
        <v>912547999.99999988</v>
      </c>
      <c r="AK41" s="27">
        <f>+anexos!AJ12-anexos!AJ13</f>
        <v>912547999.99999988</v>
      </c>
      <c r="AL41" s="27">
        <f>+anexos!AK12-anexos!AK13</f>
        <v>182509600.00000006</v>
      </c>
      <c r="AM41" s="27">
        <f>+anexos!AL12-anexos!AL13</f>
        <v>290190264.00000006</v>
      </c>
      <c r="AN41" s="27">
        <f>+anexos!AM12-anexos!AM13</f>
        <v>580380528.00000012</v>
      </c>
      <c r="AO41" s="27">
        <f>+anexos!AN12-anexos!AN13</f>
        <v>580380528.00000012</v>
      </c>
      <c r="AP41" s="27">
        <f>+anexos!AO12-anexos!AO13</f>
        <v>580380528.00000012</v>
      </c>
      <c r="AQ41" s="27">
        <f>+anexos!AP12-anexos!AP13</f>
        <v>580380528.00000012</v>
      </c>
      <c r="AR41" s="27">
        <f>+anexos!AQ12-anexos!AQ13</f>
        <v>580380528.00000012</v>
      </c>
      <c r="AS41" s="27">
        <f>+anexos!AR12-anexos!AR13</f>
        <v>580380528.00000012</v>
      </c>
      <c r="AT41" s="27">
        <f>+anexos!AS12-anexos!AS13</f>
        <v>580380528.00000012</v>
      </c>
      <c r="AU41" s="27">
        <f>+anexos!AT12-anexos!AT13</f>
        <v>967300879.99999988</v>
      </c>
      <c r="AV41" s="27">
        <f>+anexos!AU12-anexos!AU13</f>
        <v>967300879.99999988</v>
      </c>
      <c r="AW41" s="27">
        <f>+anexos!AV12-anexos!AV13</f>
        <v>967300879.99999988</v>
      </c>
      <c r="AX41" s="27">
        <f>+anexos!AW12-anexos!AW13</f>
        <v>193460176.00000009</v>
      </c>
      <c r="AY41" s="27">
        <f>+anexos!AX12-anexos!AX13</f>
        <v>307601679.84000009</v>
      </c>
      <c r="AZ41" s="27">
        <f>+anexos!AY12-anexos!AY13</f>
        <v>615203359.68000019</v>
      </c>
      <c r="BA41" s="27">
        <f>+anexos!AZ12-anexos!AZ13</f>
        <v>615203359.68000019</v>
      </c>
      <c r="BB41" s="27">
        <f>+anexos!BA12-anexos!BA13</f>
        <v>615203359.68000019</v>
      </c>
      <c r="BC41" s="27">
        <f>+anexos!BB12-anexos!BB13</f>
        <v>615203359.68000019</v>
      </c>
      <c r="BD41" s="27">
        <f>+anexos!BC12-anexos!BC13</f>
        <v>615203359.68000019</v>
      </c>
      <c r="BE41" s="27">
        <f>+anexos!BD12-anexos!BD13</f>
        <v>615203359.68000019</v>
      </c>
      <c r="BF41" s="27">
        <f>+anexos!BE12-anexos!BE13</f>
        <v>615203359.68000019</v>
      </c>
      <c r="BG41" s="27">
        <f>+anexos!BF12-anexos!BF13</f>
        <v>1025338932.8</v>
      </c>
      <c r="BH41" s="27">
        <f>+anexos!BG12-anexos!BG13</f>
        <v>1025338932.8</v>
      </c>
      <c r="BI41" s="27">
        <f>+anexos!BH12-anexos!BH13</f>
        <v>1025338932.8</v>
      </c>
      <c r="BJ41" s="27">
        <f>+anexos!BI12-anexos!BI13</f>
        <v>205067786.56000009</v>
      </c>
    </row>
    <row r="42" spans="1:62" s="1" customFormat="1" x14ac:dyDescent="0.2">
      <c r="A42" s="30" t="str">
        <f>+'EF. Anuales'!A42</f>
        <v>Retiro Aportes en Efectivo (Remanentes)</v>
      </c>
      <c r="B42" s="27"/>
      <c r="C42" s="27">
        <f>+anexos!B110+anexos!B68-'FLUJO DE CARTERA'!C190</f>
        <v>0</v>
      </c>
      <c r="D42" s="27">
        <f>+anexos!C110+anexos!C68-'FLUJO DE CARTERA'!D190</f>
        <v>0</v>
      </c>
      <c r="E42" s="27">
        <f>+anexos!D110+anexos!D68-'FLUJO DE CARTERA'!E190</f>
        <v>0</v>
      </c>
      <c r="F42" s="27">
        <f>+anexos!E110+anexos!E68-'FLUJO DE CARTERA'!F190</f>
        <v>0</v>
      </c>
      <c r="G42" s="27">
        <f>+anexos!F110+anexos!F68-'FLUJO DE CARTERA'!G190</f>
        <v>0</v>
      </c>
      <c r="H42" s="27">
        <f>+anexos!G110+anexos!G68-'FLUJO DE CARTERA'!H190</f>
        <v>0</v>
      </c>
      <c r="I42" s="27">
        <f>+anexos!H110+anexos!H68-'FLUJO DE CARTERA'!I190</f>
        <v>48565946.433898665</v>
      </c>
      <c r="J42" s="27">
        <f>+anexos!I110+anexos!I68-'FLUJO DE CARTERA'!J190</f>
        <v>0</v>
      </c>
      <c r="K42" s="27">
        <f>+anexos!J110+anexos!J68-'FLUJO DE CARTERA'!K190</f>
        <v>0</v>
      </c>
      <c r="L42" s="27">
        <f>+anexos!K110+anexos!K68-'FLUJO DE CARTERA'!L190</f>
        <v>0</v>
      </c>
      <c r="M42" s="27">
        <f>+anexos!L110+anexos!L68-'FLUJO DE CARTERA'!M190</f>
        <v>0</v>
      </c>
      <c r="N42" s="27">
        <f>+anexos!M110+anexos!M68-'FLUJO DE CARTERA'!N190</f>
        <v>49833811.608001761</v>
      </c>
      <c r="O42" s="27">
        <f>+anexos!N110+anexos!N68-'FLUJO DE CARTERA'!O190</f>
        <v>0</v>
      </c>
      <c r="P42" s="27">
        <f>+anexos!O110+anexos!O68-'FLUJO DE CARTERA'!P190</f>
        <v>0</v>
      </c>
      <c r="Q42" s="27">
        <f>+anexos!P110+anexos!P68-'FLUJO DE CARTERA'!Q190</f>
        <v>0</v>
      </c>
      <c r="R42" s="27">
        <f>+anexos!Q110+anexos!Q68-'FLUJO DE CARTERA'!R190</f>
        <v>0</v>
      </c>
      <c r="S42" s="27">
        <f>+anexos!R110+anexos!R68-'FLUJO DE CARTERA'!S190</f>
        <v>0</v>
      </c>
      <c r="T42" s="27">
        <f>+anexos!S110+anexos!S68-'FLUJO DE CARTERA'!T190</f>
        <v>0</v>
      </c>
      <c r="U42" s="27">
        <f>+anexos!T110+anexos!T68-'FLUJO DE CARTERA'!U190</f>
        <v>49230698.566780269</v>
      </c>
      <c r="V42" s="27">
        <f>+anexos!U110+anexos!U68-'FLUJO DE CARTERA'!V190</f>
        <v>0</v>
      </c>
      <c r="W42" s="27">
        <f>+anexos!V110+anexos!V68-'FLUJO DE CARTERA'!W190</f>
        <v>0</v>
      </c>
      <c r="X42" s="27">
        <f>+anexos!W110+anexos!W68-'FLUJO DE CARTERA'!X190</f>
        <v>0</v>
      </c>
      <c r="Y42" s="27">
        <f>+anexos!X110+anexos!X68-'FLUJO DE CARTERA'!Y190</f>
        <v>0</v>
      </c>
      <c r="Z42" s="27">
        <f>+anexos!Y110+anexos!Y68-'FLUJO DE CARTERA'!Z190</f>
        <v>50433396.418872207</v>
      </c>
      <c r="AA42" s="27">
        <f>+anexos!Z110+anexos!Z68-'FLUJO DE CARTERA'!AA190</f>
        <v>0</v>
      </c>
      <c r="AB42" s="27">
        <f>+anexos!AA110+anexos!AA68-'FLUJO DE CARTERA'!AB190</f>
        <v>0</v>
      </c>
      <c r="AC42" s="27">
        <f>+anexos!AB110+anexos!AB68-'FLUJO DE CARTERA'!AC190</f>
        <v>0</v>
      </c>
      <c r="AD42" s="27">
        <f>+anexos!AC110+anexos!AC68-'FLUJO DE CARTERA'!AD190</f>
        <v>0</v>
      </c>
      <c r="AE42" s="27">
        <f>+anexos!AD110+anexos!AD68-'FLUJO DE CARTERA'!AE190</f>
        <v>0</v>
      </c>
      <c r="AF42" s="27">
        <f>+anexos!AE110+anexos!AE68-'FLUJO DE CARTERA'!AF190</f>
        <v>0</v>
      </c>
      <c r="AG42" s="27">
        <f>+anexos!AF110+anexos!AF68-'FLUJO DE CARTERA'!AG190</f>
        <v>49535788.060274146</v>
      </c>
      <c r="AH42" s="27">
        <f>+anexos!AG110+anexos!AG68-'FLUJO DE CARTERA'!AH190</f>
        <v>0</v>
      </c>
      <c r="AI42" s="27">
        <f>+anexos!AH110+anexos!AH68-'FLUJO DE CARTERA'!AI190</f>
        <v>0</v>
      </c>
      <c r="AJ42" s="27">
        <f>+anexos!AI110+anexos!AI68-'FLUJO DE CARTERA'!AJ190</f>
        <v>0</v>
      </c>
      <c r="AK42" s="27">
        <f>+anexos!AJ110+anexos!AJ68-'FLUJO DE CARTERA'!AK190</f>
        <v>0</v>
      </c>
      <c r="AL42" s="27">
        <f>+anexos!AK110+anexos!AK68-'FLUJO DE CARTERA'!AL190</f>
        <v>50653602.602820218</v>
      </c>
      <c r="AM42" s="27">
        <f>+anexos!AL110+anexos!AL68-'FLUJO DE CARTERA'!AM190</f>
        <v>0</v>
      </c>
      <c r="AN42" s="27">
        <f>+anexos!AM110+anexos!AM68-'FLUJO DE CARTERA'!AN190</f>
        <v>0</v>
      </c>
      <c r="AO42" s="27">
        <f>+anexos!AN110+anexos!AN68-'FLUJO DE CARTERA'!AO190</f>
        <v>0</v>
      </c>
      <c r="AP42" s="27">
        <f>+anexos!AO110+anexos!AO68-'FLUJO DE CARTERA'!AP190</f>
        <v>0</v>
      </c>
      <c r="AQ42" s="27">
        <f>+anexos!AP110+anexos!AP68-'FLUJO DE CARTERA'!AQ190</f>
        <v>0</v>
      </c>
      <c r="AR42" s="27">
        <f>+anexos!AQ110+anexos!AQ68-'FLUJO DE CARTERA'!AR190</f>
        <v>0</v>
      </c>
      <c r="AS42" s="27">
        <f>+anexos!AR110+anexos!AR68-'FLUJO DE CARTERA'!AS190</f>
        <v>49439677.95798184</v>
      </c>
      <c r="AT42" s="27">
        <f>+anexos!AS110+anexos!AS68-'FLUJO DE CARTERA'!AT190</f>
        <v>0</v>
      </c>
      <c r="AU42" s="27">
        <f>+anexos!AT110+anexos!AT68-'FLUJO DE CARTERA'!AU190</f>
        <v>0</v>
      </c>
      <c r="AV42" s="27">
        <f>+anexos!AU110+anexos!AU68-'FLUJO DE CARTERA'!AV190</f>
        <v>0</v>
      </c>
      <c r="AW42" s="27">
        <f>+anexos!AV110+anexos!AV68-'FLUJO DE CARTERA'!AW190</f>
        <v>0</v>
      </c>
      <c r="AX42" s="27">
        <f>+anexos!AW110+anexos!AW68-'FLUJO DE CARTERA'!AX190</f>
        <v>50455575.352936998</v>
      </c>
      <c r="AY42" s="27">
        <f>+anexos!AX110+anexos!AX68-'FLUJO DE CARTERA'!AY190</f>
        <v>0</v>
      </c>
      <c r="AZ42" s="27">
        <f>+anexos!AY110+anexos!AY68-'FLUJO DE CARTERA'!AZ190</f>
        <v>0</v>
      </c>
      <c r="BA42" s="27">
        <f>+anexos!AZ110+anexos!AZ68-'FLUJO DE CARTERA'!BA190</f>
        <v>0</v>
      </c>
      <c r="BB42" s="27">
        <f>+anexos!BA110+anexos!BA68-'FLUJO DE CARTERA'!BB190</f>
        <v>0</v>
      </c>
      <c r="BC42" s="27">
        <f>+anexos!BB110+anexos!BB68-'FLUJO DE CARTERA'!BC190</f>
        <v>0</v>
      </c>
      <c r="BD42" s="27">
        <f>+anexos!BC110+anexos!BC68-'FLUJO DE CARTERA'!BD190</f>
        <v>0</v>
      </c>
      <c r="BE42" s="27">
        <f>+anexos!BD110+anexos!BD68-'FLUJO DE CARTERA'!BE190</f>
        <v>49008493.368816026</v>
      </c>
      <c r="BF42" s="27">
        <f>+anexos!BE110+anexos!BE68-'FLUJO DE CARTERA'!BF190</f>
        <v>0</v>
      </c>
      <c r="BG42" s="27">
        <f>+anexos!BF110+anexos!BF68-'FLUJO DE CARTERA'!BG190</f>
        <v>0</v>
      </c>
      <c r="BH42" s="27">
        <f>+anexos!BG110+anexos!BG68-'FLUJO DE CARTERA'!BH190</f>
        <v>0</v>
      </c>
      <c r="BI42" s="27">
        <f>+anexos!BH110+anexos!BH68-'FLUJO DE CARTERA'!BI190</f>
        <v>0</v>
      </c>
      <c r="BJ42" s="27">
        <f>+anexos!BI110+anexos!BI68-'FLUJO DE CARTERA'!BJ190</f>
        <v>49981517.509878308</v>
      </c>
    </row>
    <row r="43" spans="1:62" s="1" customFormat="1" x14ac:dyDescent="0.2">
      <c r="A43" s="30" t="str">
        <f>+'EF. Anuales'!A43</f>
        <v>Retiro de Ahorros en Efectivo</v>
      </c>
      <c r="B43" s="27"/>
      <c r="C43" s="27">
        <f>+anexos!B74+anexos!B80</f>
        <v>94444444.444444448</v>
      </c>
      <c r="D43" s="27">
        <f>+anexos!C74+anexos!C80</f>
        <v>95393518.518518507</v>
      </c>
      <c r="E43" s="27">
        <f>+anexos!D74+anexos!D80</f>
        <v>96352318.672839493</v>
      </c>
      <c r="F43" s="27">
        <f>+anexos!E74+anexos!E80</f>
        <v>97320946.106610075</v>
      </c>
      <c r="G43" s="27">
        <f>+anexos!F74+anexos!F80</f>
        <v>98299503.084107608</v>
      </c>
      <c r="H43" s="27">
        <f>+anexos!G74+anexos!G80</f>
        <v>99288092.945988089</v>
      </c>
      <c r="I43" s="27">
        <f>+anexos!H74+anexos!H80</f>
        <v>100286820.12071082</v>
      </c>
      <c r="J43" s="27">
        <f>+anexos!I74+anexos!I80</f>
        <v>101295790.13608493</v>
      </c>
      <c r="K43" s="27">
        <f>+anexos!J74+anexos!J80</f>
        <v>102315109.63093942</v>
      </c>
      <c r="L43" s="27">
        <f>+anexos!K74+anexos!K80</f>
        <v>103344886.3669177</v>
      </c>
      <c r="M43" s="27">
        <f>+anexos!L74+anexos!L80</f>
        <v>104385229.24039805</v>
      </c>
      <c r="N43" s="27">
        <f>+anexos!M74+anexos!M80</f>
        <v>105436248.29454157</v>
      </c>
      <c r="O43" s="27">
        <f>+anexos!N74+anexos!N80</f>
        <v>106498054.73146859</v>
      </c>
      <c r="P43" s="27">
        <f>+anexos!O74+anexos!O80</f>
        <v>107256278.7753742</v>
      </c>
      <c r="Q43" s="27">
        <f>+anexos!P74+anexos!P80</f>
        <v>108019953.18330404</v>
      </c>
      <c r="R43" s="27">
        <f>+anexos!Q74+anexos!Q80</f>
        <v>108789117.45447654</v>
      </c>
      <c r="S43" s="27">
        <f>+anexos!R74+anexos!R80</f>
        <v>109563811.3763129</v>
      </c>
      <c r="T43" s="27">
        <f>+anexos!S74+anexos!S80</f>
        <v>110344075.02655177</v>
      </c>
      <c r="U43" s="27">
        <f>+anexos!T74+anexos!T80</f>
        <v>111129948.77537945</v>
      </c>
      <c r="V43" s="27">
        <f>+anexos!U74+anexos!U80</f>
        <v>111921473.28757575</v>
      </c>
      <c r="W43" s="27">
        <f>+anexos!V74+anexos!V80</f>
        <v>112718689.52467574</v>
      </c>
      <c r="X43" s="27">
        <f>+anexos!W74+anexos!W80</f>
        <v>113521638.74714741</v>
      </c>
      <c r="Y43" s="27">
        <f>+anexos!X74+anexos!X80</f>
        <v>114330362.51658534</v>
      </c>
      <c r="Z43" s="27">
        <f>+anexos!Y74+anexos!Y80</f>
        <v>115144902.69792056</v>
      </c>
      <c r="AA43" s="27">
        <f>+anexos!Z74+anexos!Z80</f>
        <v>115965301.46164683</v>
      </c>
      <c r="AB43" s="27">
        <f>+anexos!AA74+anexos!AA80</f>
        <v>116598325.783627</v>
      </c>
      <c r="AC43" s="27">
        <f>+anexos!AB74+anexos!AB80</f>
        <v>117234861.74774978</v>
      </c>
      <c r="AD43" s="27">
        <f>+anexos!AC74+anexos!AC80</f>
        <v>117874929.08442876</v>
      </c>
      <c r="AE43" s="27">
        <f>+anexos!AD74+anexos!AD80</f>
        <v>118518547.63602929</v>
      </c>
      <c r="AF43" s="27">
        <f>+anexos!AE74+anexos!AE80</f>
        <v>119165737.35750835</v>
      </c>
      <c r="AG43" s="27">
        <f>+anexos!AF74+anexos!AF80</f>
        <v>119816518.31705827</v>
      </c>
      <c r="AH43" s="27">
        <f>+anexos!AG74+anexos!AG80</f>
        <v>120470910.69675402</v>
      </c>
      <c r="AI43" s="27">
        <f>+anexos!AH74+anexos!AH80</f>
        <v>121128934.79320431</v>
      </c>
      <c r="AJ43" s="27">
        <f>+anexos!AI74+anexos!AI80</f>
        <v>121790611.01820633</v>
      </c>
      <c r="AK43" s="27">
        <f>+anexos!AJ74+anexos!AJ80</f>
        <v>122455959.89940438</v>
      </c>
      <c r="AL43" s="27">
        <f>+anexos!AK74+anexos!AK80</f>
        <v>123125002.08095214</v>
      </c>
      <c r="AM43" s="27">
        <f>+anexos!AL74+anexos!AL80</f>
        <v>123797758.32417895</v>
      </c>
      <c r="AN43" s="27">
        <f>+anexos!AM74+anexos!AM80</f>
        <v>124313582.31719637</v>
      </c>
      <c r="AO43" s="27">
        <f>+anexos!AN74+anexos!AN80</f>
        <v>124831555.57685134</v>
      </c>
      <c r="AP43" s="27">
        <f>+anexos!AO74+anexos!AO80</f>
        <v>125351687.05842155</v>
      </c>
      <c r="AQ43" s="27">
        <f>+anexos!AP74+anexos!AP80</f>
        <v>125873985.75449832</v>
      </c>
      <c r="AR43" s="27">
        <f>+anexos!AQ74+anexos!AQ80</f>
        <v>126398460.69514206</v>
      </c>
      <c r="AS43" s="27">
        <f>+anexos!AR74+anexos!AR80</f>
        <v>126925120.94803849</v>
      </c>
      <c r="AT43" s="27">
        <f>+anexos!AS74+anexos!AS80</f>
        <v>127453975.61865531</v>
      </c>
      <c r="AU43" s="27">
        <f>+anexos!AT74+anexos!AT80</f>
        <v>127985033.85039969</v>
      </c>
      <c r="AV43" s="27">
        <f>+anexos!AU74+anexos!AU80</f>
        <v>128518304.82477637</v>
      </c>
      <c r="AW43" s="27">
        <f>+anexos!AV74+anexos!AV80</f>
        <v>129053797.76154625</v>
      </c>
      <c r="AX43" s="27">
        <f>+anexos!AW74+anexos!AW80</f>
        <v>129591521.91888604</v>
      </c>
      <c r="AY43" s="27">
        <f>+anexos!AX74+anexos!AX80</f>
        <v>130131486.59354807</v>
      </c>
      <c r="AZ43" s="27">
        <f>+anexos!AY74+anexos!AY80</f>
        <v>130661701.47564524</v>
      </c>
      <c r="BA43" s="27">
        <f>+anexos!AZ74+anexos!AZ80</f>
        <v>131194080.58774763</v>
      </c>
      <c r="BB43" s="27">
        <f>+anexos!BA74+anexos!BA80</f>
        <v>131728632.77873529</v>
      </c>
      <c r="BC43" s="27">
        <f>+anexos!BB74+anexos!BB80</f>
        <v>132265366.93372576</v>
      </c>
      <c r="BD43" s="27">
        <f>+anexos!BC74+anexos!BC80</f>
        <v>132804291.97422275</v>
      </c>
      <c r="BE43" s="27">
        <f>+anexos!BD74+anexos!BD80</f>
        <v>133345416.85826531</v>
      </c>
      <c r="BF43" s="27">
        <f>+anexos!BE74+anexos!BE80</f>
        <v>133888750.58057778</v>
      </c>
      <c r="BG43" s="27">
        <f>+anexos!BF74+anexos!BF80</f>
        <v>134434302.17272013</v>
      </c>
      <c r="BH43" s="27">
        <f>+anexos!BG74+anexos!BG80</f>
        <v>134982080.70323914</v>
      </c>
      <c r="BI43" s="27">
        <f>+anexos!BH74+anexos!BH80</f>
        <v>135532095.27781999</v>
      </c>
      <c r="BJ43" s="27">
        <f>+anexos!BI74+anexos!BI80</f>
        <v>136084355.03943861</v>
      </c>
    </row>
    <row r="44" spans="1:62" s="1" customFormat="1" x14ac:dyDescent="0.2">
      <c r="A44" s="30" t="str">
        <f>+'EF. Anuales'!A44</f>
        <v>Aumento de Fondo de Liquidez</v>
      </c>
      <c r="B44" s="27"/>
      <c r="C44" s="27">
        <f>+anexos!B5</f>
        <v>2793109.8666666746</v>
      </c>
      <c r="D44" s="27">
        <f>+anexos!C5</f>
        <v>2795117.4273270369</v>
      </c>
      <c r="E44" s="27">
        <f>+anexos!D5</f>
        <v>2797620.7256827862</v>
      </c>
      <c r="F44" s="27">
        <f>+anexos!E5</f>
        <v>2800619.3673669705</v>
      </c>
      <c r="G44" s="27">
        <f>+anexos!F5</f>
        <v>2804113.0171733433</v>
      </c>
      <c r="H44" s="27">
        <f>+anexos!G5</f>
        <v>2808101.3990260735</v>
      </c>
      <c r="I44" s="27">
        <f>+anexos!H5</f>
        <v>2812584.2959594014</v>
      </c>
      <c r="J44" s="27">
        <f>+anexos!I5</f>
        <v>2817561.5500999223</v>
      </c>
      <c r="K44" s="27">
        <f>+anexos!J5</f>
        <v>2823033.0626582326</v>
      </c>
      <c r="L44" s="27">
        <f>+anexos!K5</f>
        <v>2828998.7939248905</v>
      </c>
      <c r="M44" s="27">
        <f>+anexos!L5</f>
        <v>2835458.7632734831</v>
      </c>
      <c r="N44" s="27">
        <f>+anexos!M5</f>
        <v>2842413.0491699902</v>
      </c>
      <c r="O44" s="27">
        <f>+anexos!N5</f>
        <v>2084202.0379619452</v>
      </c>
      <c r="P44" s="27">
        <f>+anexos!O5</f>
        <v>2078112.6653462797</v>
      </c>
      <c r="Q44" s="27">
        <f>+anexos!P5</f>
        <v>2072305.266000591</v>
      </c>
      <c r="R44" s="27">
        <f>+anexos!Q5</f>
        <v>2066777.3791563674</v>
      </c>
      <c r="S44" s="27">
        <f>+anexos!R5</f>
        <v>2061526.5929899337</v>
      </c>
      <c r="T44" s="27">
        <f>+anexos!S5</f>
        <v>2056550.5439514653</v>
      </c>
      <c r="U44" s="27">
        <f>+anexos!T5</f>
        <v>2051846.9161080224</v>
      </c>
      <c r="V44" s="27">
        <f>+anexos!U5</f>
        <v>2047413.4404962228</v>
      </c>
      <c r="W44" s="27">
        <f>+anexos!V5</f>
        <v>2043247.8944854112</v>
      </c>
      <c r="X44" s="27">
        <f>+anexos!W5</f>
        <v>2039348.1011546392</v>
      </c>
      <c r="Y44" s="27">
        <f>+anexos!X5</f>
        <v>2035711.9286771566</v>
      </c>
      <c r="Z44" s="27">
        <f>+anexos!Y5</f>
        <v>2032337.289718471</v>
      </c>
      <c r="AA44" s="27">
        <f>+anexos!Z5</f>
        <v>1674230.9123542483</v>
      </c>
      <c r="AB44" s="27">
        <f>+anexos!AA5</f>
        <v>1668135.6697951371</v>
      </c>
      <c r="AC44" s="27">
        <f>+anexos!AB5</f>
        <v>1662214.837593097</v>
      </c>
      <c r="AD44" s="27">
        <f>+anexos!AC5</f>
        <v>1656466.0045724756</v>
      </c>
      <c r="AE44" s="27">
        <f>+anexos!AD5</f>
        <v>1650886.8092616089</v>
      </c>
      <c r="AF44" s="27">
        <f>+anexos!AE5</f>
        <v>1645474.9388842287</v>
      </c>
      <c r="AG44" s="27">
        <f>+anexos!AF5</f>
        <v>1640228.1283754446</v>
      </c>
      <c r="AH44" s="27">
        <f>+anexos!AG5</f>
        <v>1635144.1594180488</v>
      </c>
      <c r="AI44" s="27">
        <f>+anexos!AH5</f>
        <v>1630220.8595035039</v>
      </c>
      <c r="AJ44" s="27">
        <f>+anexos!AI5</f>
        <v>1625456.101011395</v>
      </c>
      <c r="AK44" s="27">
        <f>+anexos!AJ5</f>
        <v>1620847.8003114683</v>
      </c>
      <c r="AL44" s="27">
        <f>+anexos!AK5</f>
        <v>1616393.9168854493</v>
      </c>
      <c r="AM44" s="27">
        <f>+anexos!AL5</f>
        <v>1255994.6446053444</v>
      </c>
      <c r="AN44" s="27">
        <f>+anexos!AM5</f>
        <v>1251723.9024573555</v>
      </c>
      <c r="AO44" s="27">
        <f>+anexos!AN5</f>
        <v>1247534.6358502982</v>
      </c>
      <c r="AP44" s="27">
        <f>+anexos!AO5</f>
        <v>1243425.1627050557</v>
      </c>
      <c r="AQ44" s="27">
        <f>+anexos!AP5</f>
        <v>1239393.8394666354</v>
      </c>
      <c r="AR44" s="27">
        <f>+anexos!AQ5</f>
        <v>1235439.0601252138</v>
      </c>
      <c r="AS44" s="27">
        <f>+anexos!AR5</f>
        <v>1231559.2552631944</v>
      </c>
      <c r="AT44" s="27">
        <f>+anexos!AS5</f>
        <v>1227752.8911310595</v>
      </c>
      <c r="AU44" s="27">
        <f>+anexos!AT5</f>
        <v>1224018.4687479967</v>
      </c>
      <c r="AV44" s="27">
        <f>+anexos!AU5</f>
        <v>1220354.5230284201</v>
      </c>
      <c r="AW44" s="27">
        <f>+anexos!AV5</f>
        <v>1216759.6219329953</v>
      </c>
      <c r="AX44" s="27">
        <f>+anexos!AW5</f>
        <v>1213232.365644692</v>
      </c>
      <c r="AY44" s="27">
        <f>+anexos!AX5</f>
        <v>1427020.5834462105</v>
      </c>
      <c r="AZ44" s="27">
        <f>+anexos!AY5</f>
        <v>1427498.2011283147</v>
      </c>
      <c r="BA44" s="27">
        <f>+anexos!AZ5</f>
        <v>1427996.4055887174</v>
      </c>
      <c r="BB44" s="27">
        <f>+anexos!BA5</f>
        <v>1428514.4321007291</v>
      </c>
      <c r="BC44" s="27">
        <f>+anexos!BB5</f>
        <v>1429051.5361882432</v>
      </c>
      <c r="BD44" s="27">
        <f>+anexos!BC5</f>
        <v>1429606.9930305681</v>
      </c>
      <c r="BE44" s="27">
        <f>+anexos!BD5</f>
        <v>1430180.0968858488</v>
      </c>
      <c r="BF44" s="27">
        <f>+anexos!BE5</f>
        <v>1430770.160534567</v>
      </c>
      <c r="BG44" s="27">
        <f>+anexos!BF5</f>
        <v>1431376.5147409206</v>
      </c>
      <c r="BH44" s="27">
        <f>+anexos!BG5</f>
        <v>1431998.5077327373</v>
      </c>
      <c r="BI44" s="27">
        <f>+anexos!BH5</f>
        <v>1432635.5046981978</v>
      </c>
      <c r="BJ44" s="27">
        <f>+anexos!BI5</f>
        <v>1433286.8872989635</v>
      </c>
    </row>
    <row r="45" spans="1:62" s="1" customFormat="1" x14ac:dyDescent="0.2">
      <c r="A45" s="30" t="str">
        <f>+'EF. Anuales'!A45</f>
        <v>Cuatro por mil</v>
      </c>
      <c r="B45" s="27"/>
      <c r="C45" s="27">
        <v>0</v>
      </c>
      <c r="D45" s="27">
        <v>0</v>
      </c>
      <c r="E45" s="27">
        <v>0</v>
      </c>
      <c r="F45" s="27">
        <v>0</v>
      </c>
      <c r="G45" s="27">
        <v>0</v>
      </c>
      <c r="H45" s="27">
        <v>0</v>
      </c>
      <c r="I45" s="27">
        <v>0</v>
      </c>
      <c r="J45" s="27">
        <v>0</v>
      </c>
      <c r="K45" s="27">
        <v>0</v>
      </c>
      <c r="L45" s="27">
        <v>0</v>
      </c>
      <c r="M45" s="27">
        <v>0</v>
      </c>
      <c r="N45" s="27">
        <v>0</v>
      </c>
      <c r="O45" s="27">
        <v>0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27">
        <v>0</v>
      </c>
      <c r="X45" s="27">
        <v>0</v>
      </c>
      <c r="Y45" s="27">
        <v>0</v>
      </c>
      <c r="Z45" s="27">
        <v>0</v>
      </c>
      <c r="AA45" s="27">
        <v>0</v>
      </c>
      <c r="AB45" s="27">
        <v>0</v>
      </c>
      <c r="AC45" s="27">
        <v>0</v>
      </c>
      <c r="AD45" s="27">
        <v>0</v>
      </c>
      <c r="AE45" s="27">
        <v>0</v>
      </c>
      <c r="AF45" s="27">
        <v>0</v>
      </c>
      <c r="AG45" s="27">
        <v>0</v>
      </c>
      <c r="AH45" s="27">
        <v>0</v>
      </c>
      <c r="AI45" s="27">
        <v>0</v>
      </c>
      <c r="AJ45" s="27">
        <v>0</v>
      </c>
      <c r="AK45" s="27">
        <v>0</v>
      </c>
      <c r="AL45" s="27">
        <v>0</v>
      </c>
      <c r="AM45" s="27">
        <v>0</v>
      </c>
      <c r="AN45" s="27">
        <v>0</v>
      </c>
      <c r="AO45" s="27">
        <v>0</v>
      </c>
      <c r="AP45" s="27">
        <v>0</v>
      </c>
      <c r="AQ45" s="27">
        <v>0</v>
      </c>
      <c r="AR45" s="27">
        <v>0</v>
      </c>
      <c r="AS45" s="27">
        <v>0</v>
      </c>
      <c r="AT45" s="27">
        <v>0</v>
      </c>
      <c r="AU45" s="27">
        <v>0</v>
      </c>
      <c r="AV45" s="27">
        <v>0</v>
      </c>
      <c r="AW45" s="27">
        <v>0</v>
      </c>
      <c r="AX45" s="27">
        <v>0</v>
      </c>
      <c r="AY45" s="27">
        <v>0</v>
      </c>
      <c r="AZ45" s="27">
        <v>0</v>
      </c>
      <c r="BA45" s="27">
        <v>0</v>
      </c>
      <c r="BB45" s="27">
        <v>0</v>
      </c>
      <c r="BC45" s="27">
        <v>0</v>
      </c>
      <c r="BD45" s="27">
        <v>0</v>
      </c>
      <c r="BE45" s="27">
        <v>0</v>
      </c>
      <c r="BF45" s="27">
        <v>0</v>
      </c>
      <c r="BG45" s="27">
        <v>0</v>
      </c>
      <c r="BH45" s="27">
        <v>0</v>
      </c>
      <c r="BI45" s="27">
        <v>0</v>
      </c>
      <c r="BJ45" s="27">
        <v>0</v>
      </c>
    </row>
    <row r="46" spans="1:62" s="1" customFormat="1" x14ac:dyDescent="0.2">
      <c r="A46" s="30" t="str">
        <f>+'EF. Anuales'!A46</f>
        <v xml:space="preserve">Pago Gastos Generales </v>
      </c>
      <c r="B46" s="36"/>
      <c r="C46" s="36">
        <f>+C65</f>
        <v>48628292.083200008</v>
      </c>
      <c r="D46" s="36">
        <f t="shared" ref="D46:BJ46" si="66">+D65</f>
        <v>48628292.083200008</v>
      </c>
      <c r="E46" s="36">
        <f t="shared" si="66"/>
        <v>63628292.083200008</v>
      </c>
      <c r="F46" s="36">
        <f t="shared" si="66"/>
        <v>48628292.083200008</v>
      </c>
      <c r="G46" s="36">
        <f t="shared" si="66"/>
        <v>48628292.083200008</v>
      </c>
      <c r="H46" s="36">
        <f t="shared" si="66"/>
        <v>48628292.083200008</v>
      </c>
      <c r="I46" s="36">
        <f t="shared" si="66"/>
        <v>48604395.869866677</v>
      </c>
      <c r="J46" s="36">
        <f t="shared" si="66"/>
        <v>48604395.869866677</v>
      </c>
      <c r="K46" s="36">
        <f t="shared" si="66"/>
        <v>48604395.869866677</v>
      </c>
      <c r="L46" s="36">
        <f t="shared" si="66"/>
        <v>48604395.869866669</v>
      </c>
      <c r="M46" s="36">
        <f t="shared" si="66"/>
        <v>48604395.869866669</v>
      </c>
      <c r="N46" s="36">
        <f t="shared" si="66"/>
        <v>48604395.869866669</v>
      </c>
      <c r="O46" s="36">
        <f t="shared" si="66"/>
        <v>54379790.919850662</v>
      </c>
      <c r="P46" s="36">
        <f t="shared" si="66"/>
        <v>54379790.919850662</v>
      </c>
      <c r="Q46" s="36">
        <f t="shared" si="66"/>
        <v>54379790.919850662</v>
      </c>
      <c r="R46" s="36">
        <f t="shared" si="66"/>
        <v>54379790.919850662</v>
      </c>
      <c r="S46" s="36">
        <f t="shared" si="66"/>
        <v>54379790.919850662</v>
      </c>
      <c r="T46" s="36">
        <f t="shared" si="66"/>
        <v>54379790.919850662</v>
      </c>
      <c r="U46" s="36">
        <f t="shared" si="66"/>
        <v>54436923.374250658</v>
      </c>
      <c r="V46" s="36">
        <f t="shared" si="66"/>
        <v>54436923.374250658</v>
      </c>
      <c r="W46" s="36">
        <f t="shared" si="66"/>
        <v>54436923.374250658</v>
      </c>
      <c r="X46" s="36">
        <f t="shared" si="66"/>
        <v>54436923.374250673</v>
      </c>
      <c r="Y46" s="36">
        <f t="shared" si="66"/>
        <v>54436923.374250673</v>
      </c>
      <c r="Z46" s="36">
        <f t="shared" si="66"/>
        <v>54436923.374250673</v>
      </c>
      <c r="AA46" s="36">
        <f t="shared" si="66"/>
        <v>54379790.919850662</v>
      </c>
      <c r="AB46" s="36">
        <f t="shared" si="66"/>
        <v>54379790.919850662</v>
      </c>
      <c r="AC46" s="36">
        <f t="shared" si="66"/>
        <v>54379790.919850662</v>
      </c>
      <c r="AD46" s="36">
        <f t="shared" si="66"/>
        <v>54379790.919850662</v>
      </c>
      <c r="AE46" s="36">
        <f t="shared" si="66"/>
        <v>54379790.919850662</v>
      </c>
      <c r="AF46" s="36">
        <f t="shared" si="66"/>
        <v>54379790.919850662</v>
      </c>
      <c r="AG46" s="36">
        <f t="shared" si="66"/>
        <v>54436923.374250658</v>
      </c>
      <c r="AH46" s="36">
        <f t="shared" si="66"/>
        <v>54436923.374250658</v>
      </c>
      <c r="AI46" s="36">
        <f t="shared" si="66"/>
        <v>54436923.374250658</v>
      </c>
      <c r="AJ46" s="36">
        <f t="shared" si="66"/>
        <v>54436923.374250673</v>
      </c>
      <c r="AK46" s="36">
        <f t="shared" si="66"/>
        <v>54436923.374250673</v>
      </c>
      <c r="AL46" s="36">
        <f t="shared" si="66"/>
        <v>54436923.374250673</v>
      </c>
      <c r="AM46" s="36">
        <f t="shared" si="66"/>
        <v>57642578.375041731</v>
      </c>
      <c r="AN46" s="36">
        <f t="shared" si="66"/>
        <v>57642578.375041731</v>
      </c>
      <c r="AO46" s="36">
        <f t="shared" si="66"/>
        <v>57642578.375041731</v>
      </c>
      <c r="AP46" s="36">
        <f t="shared" si="66"/>
        <v>57642578.375041731</v>
      </c>
      <c r="AQ46" s="36">
        <f t="shared" si="66"/>
        <v>57642578.375041731</v>
      </c>
      <c r="AR46" s="36">
        <f t="shared" si="66"/>
        <v>57642578.375041731</v>
      </c>
      <c r="AS46" s="36">
        <f t="shared" si="66"/>
        <v>57703138.776705727</v>
      </c>
      <c r="AT46" s="36">
        <f t="shared" si="66"/>
        <v>57703138.776705727</v>
      </c>
      <c r="AU46" s="36">
        <f t="shared" si="66"/>
        <v>57703138.776705727</v>
      </c>
      <c r="AV46" s="36">
        <f t="shared" si="66"/>
        <v>57703138.77670572</v>
      </c>
      <c r="AW46" s="36">
        <f t="shared" si="66"/>
        <v>57703138.77670572</v>
      </c>
      <c r="AX46" s="36">
        <f t="shared" si="66"/>
        <v>57703138.77670572</v>
      </c>
      <c r="AY46" s="36">
        <f t="shared" si="66"/>
        <v>59948281.51004339</v>
      </c>
      <c r="AZ46" s="36">
        <f t="shared" si="66"/>
        <v>59948281.51004339</v>
      </c>
      <c r="BA46" s="36">
        <f t="shared" si="66"/>
        <v>59948281.51004339</v>
      </c>
      <c r="BB46" s="36">
        <f t="shared" si="66"/>
        <v>59948281.51004339</v>
      </c>
      <c r="BC46" s="36">
        <f t="shared" si="66"/>
        <v>59948281.51004339</v>
      </c>
      <c r="BD46" s="36">
        <f t="shared" si="66"/>
        <v>59948281.51004339</v>
      </c>
      <c r="BE46" s="36">
        <f t="shared" si="66"/>
        <v>60011264.327773951</v>
      </c>
      <c r="BF46" s="36">
        <f t="shared" si="66"/>
        <v>60011264.327773951</v>
      </c>
      <c r="BG46" s="36">
        <f t="shared" si="66"/>
        <v>60011264.327773951</v>
      </c>
      <c r="BH46" s="36">
        <f t="shared" si="66"/>
        <v>60011264.327773951</v>
      </c>
      <c r="BI46" s="36">
        <f t="shared" si="66"/>
        <v>60011264.327773951</v>
      </c>
      <c r="BJ46" s="36">
        <f t="shared" si="66"/>
        <v>60011264.327773951</v>
      </c>
    </row>
    <row r="47" spans="1:62" s="1" customFormat="1" x14ac:dyDescent="0.2">
      <c r="A47" s="30" t="str">
        <f>+'EF. Anuales'!A47</f>
        <v>Gastos TC</v>
      </c>
      <c r="B47" s="36"/>
      <c r="C47" s="36">
        <f>+C66</f>
        <v>0</v>
      </c>
      <c r="D47" s="36">
        <f t="shared" ref="D47:BJ47" si="67">+D66</f>
        <v>0</v>
      </c>
      <c r="E47" s="36">
        <f t="shared" si="67"/>
        <v>0</v>
      </c>
      <c r="F47" s="36">
        <f t="shared" si="67"/>
        <v>0</v>
      </c>
      <c r="G47" s="36">
        <f t="shared" si="67"/>
        <v>0</v>
      </c>
      <c r="H47" s="36">
        <f t="shared" si="67"/>
        <v>0</v>
      </c>
      <c r="I47" s="36">
        <f t="shared" si="67"/>
        <v>0</v>
      </c>
      <c r="J47" s="36">
        <f t="shared" si="67"/>
        <v>0</v>
      </c>
      <c r="K47" s="36">
        <f t="shared" si="67"/>
        <v>0</v>
      </c>
      <c r="L47" s="36">
        <f t="shared" si="67"/>
        <v>0</v>
      </c>
      <c r="M47" s="36">
        <f t="shared" si="67"/>
        <v>0</v>
      </c>
      <c r="N47" s="36">
        <f t="shared" si="67"/>
        <v>0</v>
      </c>
      <c r="O47" s="36">
        <f t="shared" si="67"/>
        <v>0</v>
      </c>
      <c r="P47" s="36">
        <f t="shared" si="67"/>
        <v>0</v>
      </c>
      <c r="Q47" s="36">
        <f t="shared" si="67"/>
        <v>0</v>
      </c>
      <c r="R47" s="36">
        <f t="shared" si="67"/>
        <v>0</v>
      </c>
      <c r="S47" s="36">
        <f t="shared" si="67"/>
        <v>0</v>
      </c>
      <c r="T47" s="36">
        <f t="shared" si="67"/>
        <v>0</v>
      </c>
      <c r="U47" s="36">
        <f t="shared" si="67"/>
        <v>0</v>
      </c>
      <c r="V47" s="36">
        <f t="shared" si="67"/>
        <v>0</v>
      </c>
      <c r="W47" s="36">
        <f t="shared" si="67"/>
        <v>0</v>
      </c>
      <c r="X47" s="36">
        <f t="shared" si="67"/>
        <v>0</v>
      </c>
      <c r="Y47" s="36">
        <f t="shared" si="67"/>
        <v>0</v>
      </c>
      <c r="Z47" s="36">
        <f t="shared" si="67"/>
        <v>0</v>
      </c>
      <c r="AA47" s="36">
        <f t="shared" si="67"/>
        <v>0</v>
      </c>
      <c r="AB47" s="36">
        <f t="shared" si="67"/>
        <v>0</v>
      </c>
      <c r="AC47" s="36">
        <f t="shared" si="67"/>
        <v>0</v>
      </c>
      <c r="AD47" s="36">
        <f t="shared" si="67"/>
        <v>0</v>
      </c>
      <c r="AE47" s="36">
        <f t="shared" si="67"/>
        <v>0</v>
      </c>
      <c r="AF47" s="36">
        <f t="shared" si="67"/>
        <v>0</v>
      </c>
      <c r="AG47" s="36">
        <f t="shared" si="67"/>
        <v>0</v>
      </c>
      <c r="AH47" s="36">
        <f t="shared" si="67"/>
        <v>0</v>
      </c>
      <c r="AI47" s="36">
        <f t="shared" si="67"/>
        <v>0</v>
      </c>
      <c r="AJ47" s="36">
        <f t="shared" si="67"/>
        <v>0</v>
      </c>
      <c r="AK47" s="36">
        <f t="shared" si="67"/>
        <v>0</v>
      </c>
      <c r="AL47" s="36">
        <f t="shared" si="67"/>
        <v>0</v>
      </c>
      <c r="AM47" s="36">
        <f t="shared" si="67"/>
        <v>0</v>
      </c>
      <c r="AN47" s="36">
        <f t="shared" si="67"/>
        <v>0</v>
      </c>
      <c r="AO47" s="36">
        <f t="shared" si="67"/>
        <v>0</v>
      </c>
      <c r="AP47" s="36">
        <f t="shared" si="67"/>
        <v>0</v>
      </c>
      <c r="AQ47" s="36">
        <f t="shared" si="67"/>
        <v>0</v>
      </c>
      <c r="AR47" s="36">
        <f t="shared" si="67"/>
        <v>0</v>
      </c>
      <c r="AS47" s="36">
        <f t="shared" si="67"/>
        <v>0</v>
      </c>
      <c r="AT47" s="36">
        <f t="shared" si="67"/>
        <v>0</v>
      </c>
      <c r="AU47" s="36">
        <f t="shared" si="67"/>
        <v>0</v>
      </c>
      <c r="AV47" s="36">
        <f t="shared" si="67"/>
        <v>0</v>
      </c>
      <c r="AW47" s="36">
        <f t="shared" si="67"/>
        <v>0</v>
      </c>
      <c r="AX47" s="36">
        <f t="shared" si="67"/>
        <v>0</v>
      </c>
      <c r="AY47" s="36">
        <f t="shared" si="67"/>
        <v>0</v>
      </c>
      <c r="AZ47" s="36">
        <f t="shared" si="67"/>
        <v>0</v>
      </c>
      <c r="BA47" s="36">
        <f t="shared" si="67"/>
        <v>0</v>
      </c>
      <c r="BB47" s="36">
        <f t="shared" si="67"/>
        <v>0</v>
      </c>
      <c r="BC47" s="36">
        <f t="shared" si="67"/>
        <v>0</v>
      </c>
      <c r="BD47" s="36">
        <f t="shared" si="67"/>
        <v>0</v>
      </c>
      <c r="BE47" s="36">
        <f t="shared" si="67"/>
        <v>0</v>
      </c>
      <c r="BF47" s="36">
        <f t="shared" si="67"/>
        <v>0</v>
      </c>
      <c r="BG47" s="36">
        <f t="shared" si="67"/>
        <v>0</v>
      </c>
      <c r="BH47" s="36">
        <f t="shared" si="67"/>
        <v>0</v>
      </c>
      <c r="BI47" s="36">
        <f t="shared" si="67"/>
        <v>0</v>
      </c>
      <c r="BJ47" s="36">
        <f t="shared" si="67"/>
        <v>0</v>
      </c>
    </row>
    <row r="48" spans="1:62" s="1" customFormat="1" x14ac:dyDescent="0.2">
      <c r="A48" s="30" t="str">
        <f>+'EF. Anuales'!A48</f>
        <v>Pago obligacion financiera</v>
      </c>
      <c r="B48" s="36"/>
      <c r="C48" s="36">
        <f>+anexos!B86+anexos!B87</f>
        <v>34444444.44444444</v>
      </c>
      <c r="D48" s="36">
        <f>+anexos!C86+anexos!C87</f>
        <v>33487654.320987653</v>
      </c>
      <c r="E48" s="36">
        <f>+anexos!D86+anexos!D87</f>
        <v>32557441.700960223</v>
      </c>
      <c r="F48" s="36">
        <f>+anexos!E86+anexos!E87</f>
        <v>31653068.320377994</v>
      </c>
      <c r="G48" s="36">
        <f>+anexos!F86+anexos!F87</f>
        <v>30773816.422589716</v>
      </c>
      <c r="H48" s="36">
        <f>+anexos!G86+anexos!G87</f>
        <v>29918988.188628886</v>
      </c>
      <c r="I48" s="36">
        <f>+anexos!H86+anexos!H87</f>
        <v>29087905.183389194</v>
      </c>
      <c r="J48" s="36">
        <f>+anexos!I86+anexos!I87</f>
        <v>29773849.589409474</v>
      </c>
      <c r="K48" s="36">
        <f>+anexos!J86+anexos!J87</f>
        <v>32434702.78949954</v>
      </c>
      <c r="L48" s="36">
        <f>+anexos!K86+anexos!K87</f>
        <v>49267275.440979153</v>
      </c>
      <c r="M48" s="36">
        <f>+anexos!L86+anexos!L87</f>
        <v>60978469.101736568</v>
      </c>
      <c r="N48" s="36">
        <f>+anexos!M86+anexos!M87</f>
        <v>74627048.422548249</v>
      </c>
      <c r="O48" s="36">
        <f>+anexos!N86+anexos!N87</f>
        <v>81330777.458713531</v>
      </c>
      <c r="P48" s="36">
        <f>+anexos!O86+anexos!O87</f>
        <v>79071589.195971489</v>
      </c>
      <c r="Q48" s="36">
        <f>+anexos!P86+anexos!P87</f>
        <v>76875156.162750065</v>
      </c>
      <c r="R48" s="36">
        <f>+anexos!Q86+anexos!Q87</f>
        <v>74739735.158229217</v>
      </c>
      <c r="S48" s="36">
        <f>+anexos!R86+anexos!R87</f>
        <v>72663631.40383397</v>
      </c>
      <c r="T48" s="36">
        <f>+anexos!S86+anexos!S87</f>
        <v>70645197.198171914</v>
      </c>
      <c r="U48" s="36">
        <f>+anexos!T86+anexos!T87</f>
        <v>68682830.609333813</v>
      </c>
      <c r="V48" s="36">
        <f>+anexos!U86+anexos!U87</f>
        <v>75652596.232661396</v>
      </c>
      <c r="W48" s="36">
        <f>+anexos!V86+anexos!V87</f>
        <v>75181869.84600082</v>
      </c>
      <c r="X48" s="36">
        <f>+anexos!W86+anexos!W87</f>
        <v>97387450.762490079</v>
      </c>
      <c r="Y48" s="36">
        <f>+anexos!X86+anexos!X87</f>
        <v>105021116.68898694</v>
      </c>
      <c r="Z48" s="36">
        <f>+anexos!Y86+anexos!Y87</f>
        <v>125255767.57846472</v>
      </c>
      <c r="AA48" s="36">
        <f>+anexos!Z86+anexos!Z87</f>
        <v>119148172.19694087</v>
      </c>
      <c r="AB48" s="36">
        <f>+anexos!AA86+anexos!AA87</f>
        <v>115838500.74702585</v>
      </c>
      <c r="AC48" s="36">
        <f>+anexos!AB86+anexos!AB87</f>
        <v>112620764.61516403</v>
      </c>
      <c r="AD48" s="36">
        <f>+anexos!AC86+anexos!AC87</f>
        <v>109492410.04252057</v>
      </c>
      <c r="AE48" s="36">
        <f>+anexos!AD86+anexos!AD87</f>
        <v>106450954.20800611</v>
      </c>
      <c r="AF48" s="36">
        <f>+anexos!AE86+anexos!AE87</f>
        <v>103493983.25778371</v>
      </c>
      <c r="AG48" s="36">
        <f>+anexos!AF86+anexos!AF87</f>
        <v>108045350.63192903</v>
      </c>
      <c r="AH48" s="36">
        <f>+anexos!AG86+anexos!AG87</f>
        <v>111570659.05661662</v>
      </c>
      <c r="AI48" s="36">
        <f>+anexos!AH86+anexos!AH87</f>
        <v>112218917.47293349</v>
      </c>
      <c r="AJ48" s="36">
        <f>+anexos!AI86+anexos!AI87</f>
        <v>134439536.94497895</v>
      </c>
      <c r="AK48" s="36">
        <f>+anexos!AJ86+anexos!AJ87</f>
        <v>141012761.32989538</v>
      </c>
      <c r="AL48" s="36">
        <f>+anexos!AK86+anexos!AK87</f>
        <v>161824607.71872199</v>
      </c>
      <c r="AM48" s="36">
        <f>+anexos!AL86+anexos!AL87</f>
        <v>150388473.26801166</v>
      </c>
      <c r="AN48" s="36">
        <f>+anexos!AM86+anexos!AM87</f>
        <v>146211015.67723352</v>
      </c>
      <c r="AO48" s="36">
        <f>+anexos!AN86+anexos!AN87</f>
        <v>142149598.57508814</v>
      </c>
      <c r="AP48" s="36">
        <f>+anexos!AO86+anexos!AO87</f>
        <v>138200998.61466902</v>
      </c>
      <c r="AQ48" s="36">
        <f>+anexos!AP86+anexos!AP87</f>
        <v>134362081.98648378</v>
      </c>
      <c r="AR48" s="36">
        <f>+anexos!AQ86+anexos!AQ87</f>
        <v>131305317.23200284</v>
      </c>
      <c r="AS48" s="36">
        <f>+anexos!AR86+anexos!AR87</f>
        <v>136523292.92071953</v>
      </c>
      <c r="AT48" s="36">
        <f>+anexos!AS86+anexos!AS87</f>
        <v>139668186.53050214</v>
      </c>
      <c r="AU48" s="36">
        <f>+anexos!AT86+anexos!AT87</f>
        <v>140374184.10767472</v>
      </c>
      <c r="AV48" s="36">
        <f>+anexos!AU86+anexos!AU87</f>
        <v>162536883.69859177</v>
      </c>
      <c r="AW48" s="36">
        <f>+anexos!AV86+anexos!AV87</f>
        <v>168193783.61929962</v>
      </c>
      <c r="AX48" s="36">
        <f>+anexos!AW86+anexos!AW87</f>
        <v>189071615.24034321</v>
      </c>
      <c r="AY48" s="36">
        <f>+anexos!AX86+anexos!AX87</f>
        <v>177456638.87675375</v>
      </c>
      <c r="AZ48" s="36">
        <f>+anexos!AY86+anexos!AY87</f>
        <v>172527287.79684395</v>
      </c>
      <c r="BA48" s="36">
        <f>+anexos!AZ86+anexos!AZ87</f>
        <v>167734863.13582048</v>
      </c>
      <c r="BB48" s="36">
        <f>+anexos!BA86+anexos!BA87</f>
        <v>163075561.38204768</v>
      </c>
      <c r="BC48" s="36">
        <f>+anexos!BB86+anexos!BB87</f>
        <v>158545684.67699084</v>
      </c>
      <c r="BD48" s="36">
        <f>+anexos!BC86+anexos!BC87</f>
        <v>154141637.88040772</v>
      </c>
      <c r="BE48" s="36">
        <f>+anexos!BD86+anexos!BD87</f>
        <v>151080993.93116549</v>
      </c>
      <c r="BF48" s="36">
        <f>+anexos!BE86+anexos!BE87</f>
        <v>155694627.43933612</v>
      </c>
      <c r="BG48" s="36">
        <f>+anexos!BF86+anexos!BF87</f>
        <v>153389262.85414711</v>
      </c>
      <c r="BH48" s="36">
        <f>+anexos!BG86+anexos!BG87</f>
        <v>175293487.18992561</v>
      </c>
      <c r="BI48" s="36">
        <f>+anexos!BH86+anexos!BH87</f>
        <v>187452477.82124931</v>
      </c>
      <c r="BJ48" s="36">
        <f>+anexos!BI86+anexos!BI87</f>
        <v>203413351.21484482</v>
      </c>
    </row>
    <row r="49" spans="1:62" s="143" customFormat="1" x14ac:dyDescent="0.2">
      <c r="A49" s="166" t="str">
        <f>+'EF. Anuales'!A49</f>
        <v>Fondos  y gastos sociales</v>
      </c>
      <c r="B49" s="167"/>
      <c r="C49" s="167">
        <f>+anexos!B93+anexos!B100+anexos!B116+C68</f>
        <v>25000000</v>
      </c>
      <c r="D49" s="167">
        <f>+anexos!C93+anexos!C100+anexos!C116+D68</f>
        <v>23583333.333333332</v>
      </c>
      <c r="E49" s="167">
        <f>+anexos!D93+anexos!D100+anexos!D116+E68</f>
        <v>22290702.462222222</v>
      </c>
      <c r="F49" s="167">
        <f>+anexos!E93+anexos!E100+anexos!E116+F68</f>
        <v>64449376.591618478</v>
      </c>
      <c r="G49" s="167">
        <f>+anexos!F93+anexos!F100+anexos!F116+G68</f>
        <v>59762924.060603179</v>
      </c>
      <c r="H49" s="167">
        <f>+anexos!G93+anexos!G100+anexos!G116+H68</f>
        <v>55472713.172586985</v>
      </c>
      <c r="I49" s="167">
        <f>+anexos!H93+anexos!H100+anexos!H116+I68</f>
        <v>51545633.894239224</v>
      </c>
      <c r="J49" s="167">
        <f>+anexos!I93+anexos!I100+anexos!I116+J68</f>
        <v>47951336.444083951</v>
      </c>
      <c r="K49" s="167">
        <f>+anexos!J93+anexos!J100+anexos!J116+K68</f>
        <v>44662001.259289004</v>
      </c>
      <c r="L49" s="167">
        <f>+anexos!K93+anexos!K100+anexos!K116+L68</f>
        <v>86652128.132019907</v>
      </c>
      <c r="M49" s="167">
        <f>+anexos!L93+anexos!L100+anexos!L116+M68</f>
        <v>83898342.917893291</v>
      </c>
      <c r="N49" s="167">
        <f>+anexos!M93+anexos!M100+anexos!M116+N68</f>
        <v>81379220.352187186</v>
      </c>
      <c r="O49" s="167">
        <f>+anexos!N93+anexos!N100+anexos!N116+O68</f>
        <v>34075121.631493367</v>
      </c>
      <c r="P49" s="167">
        <f>+anexos!O93+anexos!O100+anexos!O116+P68</f>
        <v>31784916.188318815</v>
      </c>
      <c r="Q49" s="167">
        <f>+anexos!P93+anexos!P100+anexos!P116+Q68</f>
        <v>29690483.96227273</v>
      </c>
      <c r="R49" s="167">
        <f>+anexos!Q93+anexos!Q100+anexos!Q116+R68</f>
        <v>32839428.27636829</v>
      </c>
      <c r="S49" s="167">
        <f>+anexos!R93+anexos!R100+anexos!R116+S68</f>
        <v>30666815.826688211</v>
      </c>
      <c r="T49" s="167">
        <f>+anexos!S93+anexos!S100+anexos!S116+T68</f>
        <v>28680028.831015527</v>
      </c>
      <c r="U49" s="167">
        <f>+anexos!T93+anexos!T100+anexos!T116+U68</f>
        <v>26863533.765420895</v>
      </c>
      <c r="V49" s="167">
        <f>+anexos!U93+anexos!U100+anexos!U116+V68</f>
        <v>25203092.239523876</v>
      </c>
      <c r="W49" s="167">
        <f>+anexos!V93+anexos!V100+anexos!V116+W68</f>
        <v>23685653.058983233</v>
      </c>
      <c r="X49" s="167">
        <f>+anexos!W93+anexos!W100+anexos!W116+X68</f>
        <v>72699253.282925814</v>
      </c>
      <c r="Y49" s="167">
        <f>+anexos!X93+anexos!X100+anexos!X116+Y68</f>
        <v>71432927.526733607</v>
      </c>
      <c r="Z49" s="167">
        <f>+anexos!Y93+anexos!Y100+anexos!Y116+Z68</f>
        <v>70276624.823073521</v>
      </c>
      <c r="AA49" s="167">
        <f>+anexos!Z93+anexos!Z100+anexos!Z116+AA68</f>
        <v>18821132.411314044</v>
      </c>
      <c r="AB49" s="167">
        <f>+anexos!AA93+anexos!AA100+anexos!AA116+AB68</f>
        <v>17656238.822097816</v>
      </c>
      <c r="AC49" s="167">
        <f>+anexos!AB93+anexos!AB100+anexos!AB116+AC68</f>
        <v>16592059.320448855</v>
      </c>
      <c r="AD49" s="167">
        <f>+anexos!AC93+anexos!AC100+anexos!AC116+AD68</f>
        <v>75033774.503545135</v>
      </c>
      <c r="AE49" s="167">
        <f>+anexos!AD93+anexos!AD100+anexos!AD116+AE68</f>
        <v>69195358.196804985</v>
      </c>
      <c r="AF49" s="167">
        <f>+anexos!AE93+anexos!AE100+anexos!AE116+AF68</f>
        <v>63847062.145991378</v>
      </c>
      <c r="AG49" s="167">
        <f>+anexos!AF93+anexos!AF100+anexos!AF116+AG68</f>
        <v>58948025.650990099</v>
      </c>
      <c r="AH49" s="167">
        <f>+anexos!AG93+anexos!AG100+anexos!AG116+AH68</f>
        <v>54460793.397269256</v>
      </c>
      <c r="AI49" s="167">
        <f>+anexos!AH93+anexos!AH100+anexos!AH116+AI68</f>
        <v>50351031.668084465</v>
      </c>
      <c r="AJ49" s="167">
        <f>+anexos!AI93+anexos!AI100+anexos!AI116+AJ68</f>
        <v>96987268.205775112</v>
      </c>
      <c r="AK49" s="167">
        <f>+anexos!AJ93+anexos!AJ100+anexos!AJ116+AK68</f>
        <v>93540653.751392126</v>
      </c>
      <c r="AL49" s="167">
        <f>+anexos!AK93+anexos!AK100+anexos!AK116+AL68</f>
        <v>90384743.456127197</v>
      </c>
      <c r="AM49" s="167">
        <f>+anexos!AL93+anexos!AL100+anexos!AL116+AM68</f>
        <v>37095296.508557744</v>
      </c>
      <c r="AN49" s="167">
        <f>+anexos!AM93+anexos!AM100+anexos!AM116+AN68</f>
        <v>34450092.459721282</v>
      </c>
      <c r="AO49" s="167">
        <f>+anexos!AN93+anexos!AN100+anexos!AN116+AO68</f>
        <v>32029380.365864012</v>
      </c>
      <c r="AP49" s="167">
        <f>+anexos!AO93+anexos!AO100+anexos!AO116+AP68</f>
        <v>132225644.20625764</v>
      </c>
      <c r="AQ49" s="167">
        <f>+anexos!AP93+anexos!AP100+anexos!AP116+AQ68</f>
        <v>121665079.76321368</v>
      </c>
      <c r="AR49" s="167">
        <f>+anexos!AQ93+anexos!AQ100+anexos!AQ116+AR68</f>
        <v>111988614.77153863</v>
      </c>
      <c r="AS49" s="167">
        <f>+anexos!AR93+anexos!AR100+anexos!AR116+AS68</f>
        <v>103122572.71601121</v>
      </c>
      <c r="AT49" s="167">
        <f>+anexos!AS93+anexos!AS100+anexos!AS116+AT68</f>
        <v>94999416.982302025</v>
      </c>
      <c r="AU49" s="167">
        <f>+anexos!AT93+anexos!AT100+anexos!AT116+AU68</f>
        <v>87557239.194776967</v>
      </c>
      <c r="AV49" s="167">
        <f>+anexos!AU93+anexos!AU100+anexos!AU116+AV68</f>
        <v>134163290.19290295</v>
      </c>
      <c r="AW49" s="167">
        <f>+anexos!AV93+anexos!AV100+anexos!AV116+AW68</f>
        <v>127917550.09303731</v>
      </c>
      <c r="AX49" s="167">
        <f>+anexos!AW93+anexos!AW100+anexos!AW116+AX68</f>
        <v>122196334.17848304</v>
      </c>
      <c r="AY49" s="167">
        <f>+anexos!AX93+anexos!AX100+anexos!AX116+AY68</f>
        <v>63531931.63211935</v>
      </c>
      <c r="AZ49" s="167">
        <f>+anexos!AY93+anexos!AY100+anexos!AY116+AZ68</f>
        <v>39113627.051598027</v>
      </c>
      <c r="BA49" s="167">
        <f>+anexos!AZ93+anexos!AZ100+anexos!AZ116+BA68</f>
        <v>37231952.066034622</v>
      </c>
      <c r="BB49" s="167">
        <f>+anexos!BA93+anexos!BA100+anexos!BA116+BB68</f>
        <v>124230589.6677555</v>
      </c>
      <c r="BC49" s="167">
        <f>+anexos!BB93+anexos!BB100+anexos!BB116+BC68</f>
        <v>117625710.97183698</v>
      </c>
      <c r="BD49" s="167">
        <f>+anexos!BC93+anexos!BC100+anexos!BC116+BD68</f>
        <v>111390539.94116706</v>
      </c>
      <c r="BE49" s="167">
        <f>+anexos!BD93+anexos!BD100+anexos!BD116+BE68</f>
        <v>105504545.1535771</v>
      </c>
      <c r="BF49" s="167">
        <f>+anexos!BE93+anexos!BE100+anexos!BE116+BF68</f>
        <v>99948335.868353397</v>
      </c>
      <c r="BG49" s="167">
        <f>+anexos!BF93+anexos!BF100+anexos!BF116+BG68</f>
        <v>94703598.654019788</v>
      </c>
      <c r="BH49" s="167">
        <f>+anexos!BG93+anexos!BG100+anexos!BG116+BH68</f>
        <v>145313997.53682587</v>
      </c>
      <c r="BI49" s="167">
        <f>+anexos!BH93+anexos!BH100+anexos!BH116+BI68</f>
        <v>140641277.47434449</v>
      </c>
      <c r="BJ49" s="167">
        <f>+anexos!BI93+anexos!BI100+anexos!BI116+BJ68</f>
        <v>136230970.96945021</v>
      </c>
    </row>
    <row r="50" spans="1:62" s="143" customFormat="1" x14ac:dyDescent="0.2">
      <c r="A50" s="166" t="str">
        <f>+'EF. Anuales'!A50</f>
        <v>Otros costos</v>
      </c>
      <c r="B50" s="167"/>
      <c r="C50" s="167">
        <f>+C73</f>
        <v>0</v>
      </c>
      <c r="D50" s="167">
        <f t="shared" ref="D50:BJ50" si="68">+D73</f>
        <v>0</v>
      </c>
      <c r="E50" s="167">
        <f t="shared" si="68"/>
        <v>0</v>
      </c>
      <c r="F50" s="167">
        <f t="shared" si="68"/>
        <v>0</v>
      </c>
      <c r="G50" s="167">
        <f t="shared" si="68"/>
        <v>0</v>
      </c>
      <c r="H50" s="167">
        <f t="shared" si="68"/>
        <v>0</v>
      </c>
      <c r="I50" s="167">
        <f t="shared" si="68"/>
        <v>0</v>
      </c>
      <c r="J50" s="167">
        <f t="shared" si="68"/>
        <v>0</v>
      </c>
      <c r="K50" s="167">
        <f t="shared" si="68"/>
        <v>0</v>
      </c>
      <c r="L50" s="167">
        <f t="shared" si="68"/>
        <v>0</v>
      </c>
      <c r="M50" s="167">
        <f t="shared" si="68"/>
        <v>0</v>
      </c>
      <c r="N50" s="167">
        <f t="shared" si="68"/>
        <v>0</v>
      </c>
      <c r="O50" s="167">
        <f t="shared" si="68"/>
        <v>0</v>
      </c>
      <c r="P50" s="167">
        <f t="shared" si="68"/>
        <v>0</v>
      </c>
      <c r="Q50" s="167">
        <f t="shared" si="68"/>
        <v>0</v>
      </c>
      <c r="R50" s="167">
        <f t="shared" si="68"/>
        <v>0</v>
      </c>
      <c r="S50" s="167">
        <f t="shared" si="68"/>
        <v>0</v>
      </c>
      <c r="T50" s="167">
        <f t="shared" si="68"/>
        <v>0</v>
      </c>
      <c r="U50" s="167">
        <f t="shared" si="68"/>
        <v>0</v>
      </c>
      <c r="V50" s="167">
        <f t="shared" si="68"/>
        <v>0</v>
      </c>
      <c r="W50" s="167">
        <f t="shared" si="68"/>
        <v>0</v>
      </c>
      <c r="X50" s="167">
        <f t="shared" si="68"/>
        <v>0</v>
      </c>
      <c r="Y50" s="167">
        <f t="shared" si="68"/>
        <v>0</v>
      </c>
      <c r="Z50" s="167">
        <f t="shared" si="68"/>
        <v>0</v>
      </c>
      <c r="AA50" s="167">
        <f t="shared" si="68"/>
        <v>0</v>
      </c>
      <c r="AB50" s="167">
        <f t="shared" si="68"/>
        <v>0</v>
      </c>
      <c r="AC50" s="167">
        <f t="shared" si="68"/>
        <v>0</v>
      </c>
      <c r="AD50" s="167">
        <f t="shared" si="68"/>
        <v>0</v>
      </c>
      <c r="AE50" s="167">
        <f t="shared" si="68"/>
        <v>0</v>
      </c>
      <c r="AF50" s="167">
        <f t="shared" si="68"/>
        <v>0</v>
      </c>
      <c r="AG50" s="167">
        <f t="shared" si="68"/>
        <v>0</v>
      </c>
      <c r="AH50" s="167">
        <f t="shared" si="68"/>
        <v>0</v>
      </c>
      <c r="AI50" s="167">
        <f t="shared" si="68"/>
        <v>0</v>
      </c>
      <c r="AJ50" s="167">
        <f t="shared" si="68"/>
        <v>0</v>
      </c>
      <c r="AK50" s="167">
        <f t="shared" si="68"/>
        <v>0</v>
      </c>
      <c r="AL50" s="167">
        <f t="shared" si="68"/>
        <v>0</v>
      </c>
      <c r="AM50" s="167">
        <f t="shared" si="68"/>
        <v>0</v>
      </c>
      <c r="AN50" s="167">
        <f t="shared" si="68"/>
        <v>0</v>
      </c>
      <c r="AO50" s="167">
        <f t="shared" si="68"/>
        <v>0</v>
      </c>
      <c r="AP50" s="167">
        <f t="shared" si="68"/>
        <v>0</v>
      </c>
      <c r="AQ50" s="167">
        <f t="shared" si="68"/>
        <v>0</v>
      </c>
      <c r="AR50" s="167">
        <f t="shared" si="68"/>
        <v>0</v>
      </c>
      <c r="AS50" s="167">
        <f t="shared" si="68"/>
        <v>0</v>
      </c>
      <c r="AT50" s="167">
        <f t="shared" si="68"/>
        <v>0</v>
      </c>
      <c r="AU50" s="167">
        <f t="shared" si="68"/>
        <v>0</v>
      </c>
      <c r="AV50" s="167">
        <f t="shared" si="68"/>
        <v>0</v>
      </c>
      <c r="AW50" s="167">
        <f t="shared" si="68"/>
        <v>0</v>
      </c>
      <c r="AX50" s="167">
        <f t="shared" si="68"/>
        <v>0</v>
      </c>
      <c r="AY50" s="167">
        <f t="shared" si="68"/>
        <v>0</v>
      </c>
      <c r="AZ50" s="167">
        <f t="shared" si="68"/>
        <v>0</v>
      </c>
      <c r="BA50" s="167">
        <f t="shared" si="68"/>
        <v>0</v>
      </c>
      <c r="BB50" s="167">
        <f t="shared" si="68"/>
        <v>0</v>
      </c>
      <c r="BC50" s="167">
        <f t="shared" si="68"/>
        <v>0</v>
      </c>
      <c r="BD50" s="167">
        <f t="shared" si="68"/>
        <v>0</v>
      </c>
      <c r="BE50" s="167">
        <f t="shared" si="68"/>
        <v>0</v>
      </c>
      <c r="BF50" s="167">
        <f t="shared" si="68"/>
        <v>0</v>
      </c>
      <c r="BG50" s="167">
        <f t="shared" si="68"/>
        <v>0</v>
      </c>
      <c r="BH50" s="167">
        <f t="shared" si="68"/>
        <v>0</v>
      </c>
      <c r="BI50" s="167">
        <f t="shared" si="68"/>
        <v>0</v>
      </c>
      <c r="BJ50" s="167">
        <f t="shared" si="68"/>
        <v>0</v>
      </c>
    </row>
    <row r="51" spans="1:62" s="1" customFormat="1" x14ac:dyDescent="0.2">
      <c r="A51" s="30" t="str">
        <f>+'EF. Anuales'!A51</f>
        <v xml:space="preserve">Gastos Bancarios </v>
      </c>
      <c r="B51" s="36"/>
      <c r="C51" s="36">
        <f>+SUM(C41:C50)*0.05%</f>
        <v>214780.14541937775</v>
      </c>
      <c r="D51" s="36">
        <f t="shared" ref="D51:BJ51" si="69">+SUM(D41:D50)*0.05%</f>
        <v>326193.9578416833</v>
      </c>
      <c r="E51" s="36">
        <f t="shared" si="69"/>
        <v>333063.1878224524</v>
      </c>
      <c r="F51" s="36">
        <f t="shared" si="69"/>
        <v>346676.15123458672</v>
      </c>
      <c r="G51" s="36">
        <f t="shared" si="69"/>
        <v>344384.32433383685</v>
      </c>
      <c r="H51" s="36">
        <f t="shared" si="69"/>
        <v>342308.09389471501</v>
      </c>
      <c r="I51" s="36">
        <f t="shared" si="69"/>
        <v>364701.64289903198</v>
      </c>
      <c r="J51" s="36">
        <f t="shared" si="69"/>
        <v>339471.46679477254</v>
      </c>
      <c r="K51" s="36">
        <f t="shared" si="69"/>
        <v>489169.62130612647</v>
      </c>
      <c r="L51" s="36">
        <f t="shared" si="69"/>
        <v>519098.84230185417</v>
      </c>
      <c r="M51" s="36">
        <f t="shared" si="69"/>
        <v>524100.94794658409</v>
      </c>
      <c r="N51" s="36">
        <f t="shared" si="69"/>
        <v>256111.56879815771</v>
      </c>
      <c r="O51" s="36">
        <f t="shared" si="69"/>
        <v>264763.97338974412</v>
      </c>
      <c r="P51" s="36">
        <f t="shared" si="69"/>
        <v>388445.34387243079</v>
      </c>
      <c r="Q51" s="36">
        <f t="shared" si="69"/>
        <v>386678.8447470892</v>
      </c>
      <c r="R51" s="36">
        <f t="shared" si="69"/>
        <v>387567.42459404055</v>
      </c>
      <c r="S51" s="36">
        <f t="shared" si="69"/>
        <v>385827.78805983788</v>
      </c>
      <c r="T51" s="36">
        <f t="shared" si="69"/>
        <v>384212.82125977078</v>
      </c>
      <c r="U51" s="36">
        <f t="shared" si="69"/>
        <v>407357.89100363659</v>
      </c>
      <c r="V51" s="36">
        <f t="shared" si="69"/>
        <v>385790.749287254</v>
      </c>
      <c r="W51" s="36">
        <f t="shared" si="69"/>
        <v>552633.19184919796</v>
      </c>
      <c r="X51" s="36">
        <f t="shared" si="69"/>
        <v>588642.30713398429</v>
      </c>
      <c r="Y51" s="36">
        <f t="shared" si="69"/>
        <v>592228.52101761685</v>
      </c>
      <c r="Z51" s="36">
        <f t="shared" si="69"/>
        <v>292509.97609115008</v>
      </c>
      <c r="AA51" s="36">
        <f t="shared" si="69"/>
        <v>291876.51395105332</v>
      </c>
      <c r="AB51" s="36">
        <f t="shared" si="69"/>
        <v>426834.89597119839</v>
      </c>
      <c r="AC51" s="36">
        <f t="shared" si="69"/>
        <v>425009.24572040339</v>
      </c>
      <c r="AD51" s="36">
        <f t="shared" si="69"/>
        <v>452983.085277459</v>
      </c>
      <c r="AE51" s="36">
        <f t="shared" si="69"/>
        <v>448862.16888497648</v>
      </c>
      <c r="AF51" s="36">
        <f t="shared" si="69"/>
        <v>445030.42431000923</v>
      </c>
      <c r="AG51" s="36">
        <f t="shared" si="69"/>
        <v>469975.81708143896</v>
      </c>
      <c r="AH51" s="36">
        <f t="shared" si="69"/>
        <v>445051.61534215446</v>
      </c>
      <c r="AI51" s="36">
        <f t="shared" si="69"/>
        <v>626157.01408398815</v>
      </c>
      <c r="AJ51" s="36">
        <f t="shared" si="69"/>
        <v>660913.89782211115</v>
      </c>
      <c r="AK51" s="36">
        <f t="shared" si="69"/>
        <v>662807.57307762711</v>
      </c>
      <c r="AL51" s="36">
        <f t="shared" si="69"/>
        <v>332275.43657487881</v>
      </c>
      <c r="AM51" s="36">
        <f t="shared" si="69"/>
        <v>330185.18256019778</v>
      </c>
      <c r="AN51" s="36">
        <f t="shared" si="69"/>
        <v>472124.7603658252</v>
      </c>
      <c r="AO51" s="36">
        <f t="shared" si="69"/>
        <v>469140.58776434785</v>
      </c>
      <c r="AP51" s="36">
        <f t="shared" si="69"/>
        <v>517522.43070854747</v>
      </c>
      <c r="AQ51" s="36">
        <f t="shared" si="69"/>
        <v>510581.82385935221</v>
      </c>
      <c r="AR51" s="36">
        <f t="shared" si="69"/>
        <v>504475.46906692529</v>
      </c>
      <c r="AS51" s="36">
        <f t="shared" si="69"/>
        <v>527662.94528735999</v>
      </c>
      <c r="AT51" s="36">
        <f t="shared" si="69"/>
        <v>500716.49939964828</v>
      </c>
      <c r="AU51" s="36">
        <f t="shared" si="69"/>
        <v>691072.24719915248</v>
      </c>
      <c r="AV51" s="36">
        <f t="shared" si="69"/>
        <v>725721.42600800248</v>
      </c>
      <c r="AW51" s="36">
        <f t="shared" si="69"/>
        <v>725692.95493626094</v>
      </c>
      <c r="AX51" s="36">
        <f t="shared" si="69"/>
        <v>371845.79691649991</v>
      </c>
      <c r="AY51" s="36">
        <f t="shared" si="69"/>
        <v>370048.51951795537</v>
      </c>
      <c r="AZ51" s="36">
        <f t="shared" si="69"/>
        <v>509440.87785762956</v>
      </c>
      <c r="BA51" s="36">
        <f t="shared" si="69"/>
        <v>506370.26669261762</v>
      </c>
      <c r="BB51" s="36">
        <f t="shared" si="69"/>
        <v>547807.46972534142</v>
      </c>
      <c r="BC51" s="36">
        <f t="shared" si="69"/>
        <v>542508.72765439271</v>
      </c>
      <c r="BD51" s="36">
        <f t="shared" si="69"/>
        <v>537458.85898943583</v>
      </c>
      <c r="BE51" s="36">
        <f t="shared" si="69"/>
        <v>557792.12670824199</v>
      </c>
      <c r="BF51" s="36">
        <f t="shared" si="69"/>
        <v>533088.554028288</v>
      </c>
      <c r="BG51" s="36">
        <f t="shared" si="69"/>
        <v>734654.3686617011</v>
      </c>
      <c r="BH51" s="36">
        <f t="shared" si="69"/>
        <v>771185.88053274876</v>
      </c>
      <c r="BI51" s="36">
        <f t="shared" si="69"/>
        <v>775204.34160294291</v>
      </c>
      <c r="BJ51" s="36">
        <f t="shared" si="69"/>
        <v>396111.26625434245</v>
      </c>
    </row>
    <row r="52" spans="1:62" s="1" customFormat="1" x14ac:dyDescent="0.2">
      <c r="A52" s="30" t="str">
        <f>+'EF. Anuales'!A52</f>
        <v>Compras PPE y Diferidos</v>
      </c>
      <c r="B52" s="36"/>
      <c r="C52" s="36">
        <f>+anexos!B41+anexos!B47</f>
        <v>23000000</v>
      </c>
      <c r="D52" s="36">
        <f>+anexos!C41+anexos!C47</f>
        <v>0</v>
      </c>
      <c r="E52" s="36">
        <f>+anexos!D41+anexos!D47</f>
        <v>0</v>
      </c>
      <c r="F52" s="36">
        <f>+anexos!E41+anexos!E47</f>
        <v>0</v>
      </c>
      <c r="G52" s="36">
        <f>+anexos!F41+anexos!F47</f>
        <v>0</v>
      </c>
      <c r="H52" s="36">
        <f>+anexos!G41+anexos!G47</f>
        <v>0</v>
      </c>
      <c r="I52" s="36">
        <f>+anexos!H41+anexos!H47</f>
        <v>0</v>
      </c>
      <c r="J52" s="36">
        <f>+anexos!I41+anexos!I47</f>
        <v>0</v>
      </c>
      <c r="K52" s="36">
        <f>+anexos!J41+anexos!J47</f>
        <v>0</v>
      </c>
      <c r="L52" s="36">
        <f>+anexos!K41+anexos!K47</f>
        <v>0</v>
      </c>
      <c r="M52" s="36">
        <f>+anexos!L41+anexos!L47</f>
        <v>0</v>
      </c>
      <c r="N52" s="36">
        <f>+anexos!M41+anexos!M47</f>
        <v>11500000</v>
      </c>
      <c r="O52" s="36">
        <f>+anexos!N41+anexos!N47</f>
        <v>25185000</v>
      </c>
      <c r="P52" s="36">
        <f>+anexos!O41+anexos!O47</f>
        <v>0</v>
      </c>
      <c r="Q52" s="36">
        <f>+anexos!P41+anexos!P47</f>
        <v>0</v>
      </c>
      <c r="R52" s="36">
        <f>+anexos!Q41+anexos!Q47</f>
        <v>0</v>
      </c>
      <c r="S52" s="36">
        <f>+anexos!R41+anexos!R47</f>
        <v>0</v>
      </c>
      <c r="T52" s="36">
        <f>+anexos!S41+anexos!S47</f>
        <v>0</v>
      </c>
      <c r="U52" s="36">
        <f>+anexos!T41+anexos!T47</f>
        <v>0</v>
      </c>
      <c r="V52" s="36">
        <f>+anexos!U41+anexos!U47</f>
        <v>0</v>
      </c>
      <c r="W52" s="36">
        <f>+anexos!V41+anexos!V47</f>
        <v>0</v>
      </c>
      <c r="X52" s="36">
        <f>+anexos!W41+anexos!W47</f>
        <v>0</v>
      </c>
      <c r="Y52" s="36">
        <f>+anexos!X41+anexos!X47</f>
        <v>0</v>
      </c>
      <c r="Z52" s="36">
        <f>+anexos!Y41+anexos!Y47</f>
        <v>12592500</v>
      </c>
      <c r="AA52" s="36">
        <f>+anexos!Z41+anexos!Z47</f>
        <v>27073875</v>
      </c>
      <c r="AB52" s="36">
        <f>+anexos!AA41+anexos!AA47</f>
        <v>0</v>
      </c>
      <c r="AC52" s="36">
        <f>+anexos!AB41+anexos!AB47</f>
        <v>0</v>
      </c>
      <c r="AD52" s="36">
        <f>+anexos!AC41+anexos!AC47</f>
        <v>0</v>
      </c>
      <c r="AE52" s="36">
        <f>+anexos!AD41+anexos!AD47</f>
        <v>0</v>
      </c>
      <c r="AF52" s="36">
        <f>+anexos!AE41+anexos!AE47</f>
        <v>0</v>
      </c>
      <c r="AG52" s="36">
        <f>+anexos!AF41+anexos!AF47</f>
        <v>0</v>
      </c>
      <c r="AH52" s="36">
        <f>+anexos!AG41+anexos!AG47</f>
        <v>0</v>
      </c>
      <c r="AI52" s="36">
        <f>+anexos!AH41+anexos!AH47</f>
        <v>0</v>
      </c>
      <c r="AJ52" s="36">
        <f>+anexos!AI41+anexos!AI47</f>
        <v>0</v>
      </c>
      <c r="AK52" s="36">
        <f>+anexos!AJ41+anexos!AJ47</f>
        <v>0</v>
      </c>
      <c r="AL52" s="36">
        <f>+anexos!AK41+anexos!AK47</f>
        <v>13536937.5</v>
      </c>
      <c r="AM52" s="36">
        <f>+anexos!AL41+anexos!AL47</f>
        <v>28562938.125</v>
      </c>
      <c r="AN52" s="36">
        <f>+anexos!AM41+anexos!AM47</f>
        <v>0</v>
      </c>
      <c r="AO52" s="36">
        <f>+anexos!AN41+anexos!AN47</f>
        <v>0</v>
      </c>
      <c r="AP52" s="36">
        <f>+anexos!AO41+anexos!AO47</f>
        <v>0</v>
      </c>
      <c r="AQ52" s="36">
        <f>+anexos!AP41+anexos!AP47</f>
        <v>0</v>
      </c>
      <c r="AR52" s="36">
        <f>+anexos!AQ41+anexos!AQ47</f>
        <v>0</v>
      </c>
      <c r="AS52" s="36">
        <f>+anexos!AR41+anexos!AR47</f>
        <v>0</v>
      </c>
      <c r="AT52" s="36">
        <f>+anexos!AS41+anexos!AS47</f>
        <v>0</v>
      </c>
      <c r="AU52" s="36">
        <f>+anexos!AT41+anexos!AT47</f>
        <v>0</v>
      </c>
      <c r="AV52" s="36">
        <f>+anexos!AU41+anexos!AU47</f>
        <v>0</v>
      </c>
      <c r="AW52" s="36">
        <f>+anexos!AV41+anexos!AV47</f>
        <v>0</v>
      </c>
      <c r="AX52" s="36">
        <f>+anexos!AW41+anexos!AW47</f>
        <v>14281469.0625</v>
      </c>
      <c r="AY52" s="36">
        <f>+anexos!AX41+anexos!AX47</f>
        <v>30133899.721875001</v>
      </c>
      <c r="AZ52" s="36">
        <f>+anexos!AY41+anexos!AY47</f>
        <v>0</v>
      </c>
      <c r="BA52" s="36">
        <f>+anexos!AZ41+anexos!AZ47</f>
        <v>0</v>
      </c>
      <c r="BB52" s="36">
        <f>+anexos!BA41+anexos!BA47</f>
        <v>0</v>
      </c>
      <c r="BC52" s="36">
        <f>+anexos!BB41+anexos!BB47</f>
        <v>0</v>
      </c>
      <c r="BD52" s="36">
        <f>+anexos!BC41+anexos!BC47</f>
        <v>0</v>
      </c>
      <c r="BE52" s="36">
        <f>+anexos!BD41+anexos!BD47</f>
        <v>0</v>
      </c>
      <c r="BF52" s="36">
        <f>+anexos!BE41+anexos!BE47</f>
        <v>0</v>
      </c>
      <c r="BG52" s="36">
        <f>+anexos!BF41+anexos!BF47</f>
        <v>0</v>
      </c>
      <c r="BH52" s="36">
        <f>+anexos!BG41+anexos!BG47</f>
        <v>0</v>
      </c>
      <c r="BI52" s="36">
        <f>+anexos!BH41+anexos!BH47</f>
        <v>0</v>
      </c>
      <c r="BJ52" s="36">
        <f>+anexos!BI41+anexos!BI47</f>
        <v>15066949.8609375</v>
      </c>
    </row>
    <row r="53" spans="1:62" s="1" customFormat="1" x14ac:dyDescent="0.2">
      <c r="A53" s="28" t="s">
        <v>24</v>
      </c>
      <c r="B53" s="29"/>
      <c r="C53" s="29">
        <f t="shared" ref="C53:AH53" si="70">SUM(C41:C52)</f>
        <v>452775070.98417485</v>
      </c>
      <c r="D53" s="29">
        <f t="shared" si="70"/>
        <v>652714109.64120817</v>
      </c>
      <c r="E53" s="29">
        <f t="shared" si="70"/>
        <v>666459438.83272719</v>
      </c>
      <c r="F53" s="29">
        <f t="shared" si="70"/>
        <v>693698978.62040806</v>
      </c>
      <c r="G53" s="29">
        <f t="shared" si="70"/>
        <v>689113032.99200749</v>
      </c>
      <c r="H53" s="29">
        <f t="shared" si="70"/>
        <v>684958495.88332474</v>
      </c>
      <c r="I53" s="29">
        <f t="shared" si="70"/>
        <v>729767987.44096303</v>
      </c>
      <c r="J53" s="29">
        <f t="shared" si="70"/>
        <v>679282405.05633974</v>
      </c>
      <c r="K53" s="29">
        <f t="shared" si="70"/>
        <v>978828412.23355913</v>
      </c>
      <c r="L53" s="29">
        <f t="shared" si="70"/>
        <v>1038716783.4460101</v>
      </c>
      <c r="M53" s="29">
        <f t="shared" si="70"/>
        <v>1048725996.8411146</v>
      </c>
      <c r="N53" s="29">
        <f t="shared" si="70"/>
        <v>523979249.16511357</v>
      </c>
      <c r="O53" s="29">
        <f t="shared" si="70"/>
        <v>554977710.75287795</v>
      </c>
      <c r="P53" s="29">
        <f t="shared" si="70"/>
        <v>777279133.08873403</v>
      </c>
      <c r="Q53" s="29">
        <f t="shared" si="70"/>
        <v>773744368.33892548</v>
      </c>
      <c r="R53" s="29">
        <f t="shared" si="70"/>
        <v>775522416.61267519</v>
      </c>
      <c r="S53" s="29">
        <f t="shared" si="70"/>
        <v>772041403.90773559</v>
      </c>
      <c r="T53" s="29">
        <f t="shared" si="70"/>
        <v>768809855.34080124</v>
      </c>
      <c r="U53" s="29">
        <f t="shared" si="70"/>
        <v>815123139.89827681</v>
      </c>
      <c r="V53" s="29">
        <f t="shared" si="70"/>
        <v>771967289.3237952</v>
      </c>
      <c r="W53" s="29">
        <f t="shared" si="70"/>
        <v>1105819016.8902452</v>
      </c>
      <c r="X53" s="29">
        <f t="shared" si="70"/>
        <v>1177873256.5751026</v>
      </c>
      <c r="Y53" s="29">
        <f t="shared" si="70"/>
        <v>1185049270.5562513</v>
      </c>
      <c r="Z53" s="29">
        <f t="shared" si="70"/>
        <v>597904962.15839124</v>
      </c>
      <c r="AA53" s="29">
        <f t="shared" si="70"/>
        <v>611118779.41605771</v>
      </c>
      <c r="AB53" s="29">
        <f t="shared" si="70"/>
        <v>854096626.83836794</v>
      </c>
      <c r="AC53" s="29">
        <f t="shared" si="70"/>
        <v>850443500.68652713</v>
      </c>
      <c r="AD53" s="29">
        <f t="shared" si="70"/>
        <v>906419153.64019537</v>
      </c>
      <c r="AE53" s="29">
        <f t="shared" si="70"/>
        <v>898173199.93883789</v>
      </c>
      <c r="AF53" s="29">
        <f t="shared" si="70"/>
        <v>890505879.04432845</v>
      </c>
      <c r="AG53" s="29">
        <f t="shared" si="70"/>
        <v>940421609.97995937</v>
      </c>
      <c r="AH53" s="29">
        <f t="shared" si="70"/>
        <v>890548282.29965103</v>
      </c>
      <c r="AI53" s="29">
        <f t="shared" ref="AI53:BJ53" si="71">SUM(AI41:AI52)</f>
        <v>1252940185.1820605</v>
      </c>
      <c r="AJ53" s="29">
        <f t="shared" si="71"/>
        <v>1322488709.5420444</v>
      </c>
      <c r="AK53" s="29">
        <f t="shared" si="71"/>
        <v>1326277953.7283318</v>
      </c>
      <c r="AL53" s="29">
        <f t="shared" si="71"/>
        <v>678420086.08633256</v>
      </c>
      <c r="AM53" s="29">
        <f t="shared" si="71"/>
        <v>689263488.42795575</v>
      </c>
      <c r="AN53" s="29">
        <f t="shared" si="71"/>
        <v>944721645.4920162</v>
      </c>
      <c r="AO53" s="29">
        <f t="shared" si="71"/>
        <v>938750316.11646008</v>
      </c>
      <c r="AP53" s="29">
        <f t="shared" si="71"/>
        <v>1035562383.8478035</v>
      </c>
      <c r="AQ53" s="29">
        <f t="shared" si="71"/>
        <v>1021674229.5425637</v>
      </c>
      <c r="AR53" s="29">
        <f t="shared" si="71"/>
        <v>1009455413.6029176</v>
      </c>
      <c r="AS53" s="29">
        <f t="shared" si="71"/>
        <v>1055853553.5200074</v>
      </c>
      <c r="AT53" s="29">
        <f t="shared" si="71"/>
        <v>1001933715.2986962</v>
      </c>
      <c r="AU53" s="29">
        <f t="shared" si="71"/>
        <v>1382835566.645504</v>
      </c>
      <c r="AV53" s="29">
        <f t="shared" si="71"/>
        <v>1452168573.442013</v>
      </c>
      <c r="AW53" s="29">
        <f t="shared" si="71"/>
        <v>1452111602.8274581</v>
      </c>
      <c r="AX53" s="29">
        <f t="shared" si="71"/>
        <v>758344908.69241631</v>
      </c>
      <c r="AY53" s="29">
        <f t="shared" si="71"/>
        <v>770600987.27730358</v>
      </c>
      <c r="AZ53" s="29">
        <f t="shared" si="71"/>
        <v>1019391196.5931168</v>
      </c>
      <c r="BA53" s="29">
        <f t="shared" si="71"/>
        <v>1013246903.6519278</v>
      </c>
      <c r="BB53" s="29">
        <f t="shared" si="71"/>
        <v>1096162746.9204082</v>
      </c>
      <c r="BC53" s="29">
        <f t="shared" si="71"/>
        <v>1085559964.0364399</v>
      </c>
      <c r="BD53" s="29">
        <f t="shared" si="71"/>
        <v>1075455176.8378611</v>
      </c>
      <c r="BE53" s="29">
        <f t="shared" si="71"/>
        <v>1116142045.5431921</v>
      </c>
      <c r="BF53" s="29">
        <f t="shared" si="71"/>
        <v>1066710196.6106043</v>
      </c>
      <c r="BG53" s="29">
        <f t="shared" si="71"/>
        <v>1470043391.6920638</v>
      </c>
      <c r="BH53" s="29">
        <f t="shared" si="71"/>
        <v>1543142946.9460301</v>
      </c>
      <c r="BI53" s="29">
        <f t="shared" si="71"/>
        <v>1551183887.5474889</v>
      </c>
      <c r="BJ53" s="29">
        <f t="shared" si="71"/>
        <v>807685593.63587666</v>
      </c>
    </row>
    <row r="54" spans="1:62" s="1" customFormat="1" x14ac:dyDescent="0.2">
      <c r="A54" s="62" t="s">
        <v>46</v>
      </c>
      <c r="B54" s="38"/>
      <c r="C54" s="38">
        <f t="shared" ref="C54:AH54" si="72">+C28+C40-C53</f>
        <v>397696663.83793604</v>
      </c>
      <c r="D54" s="38">
        <f t="shared" si="72"/>
        <v>318592248.06605566</v>
      </c>
      <c r="E54" s="38">
        <f t="shared" si="72"/>
        <v>230504529.30823922</v>
      </c>
      <c r="F54" s="38">
        <f t="shared" si="72"/>
        <v>119788511.09993458</v>
      </c>
      <c r="G54" s="38">
        <f t="shared" si="72"/>
        <v>18082726.769180775</v>
      </c>
      <c r="H54" s="38">
        <f t="shared" si="72"/>
        <v>108852560.31707096</v>
      </c>
      <c r="I54" s="38">
        <f t="shared" si="72"/>
        <v>14457501.021537423</v>
      </c>
      <c r="J54" s="38">
        <f t="shared" si="72"/>
        <v>33753915.266842008</v>
      </c>
      <c r="K54" s="38">
        <f t="shared" si="72"/>
        <v>171614870.49536705</v>
      </c>
      <c r="L54" s="38">
        <f t="shared" si="72"/>
        <v>126578023.44845319</v>
      </c>
      <c r="M54" s="38">
        <f t="shared" si="72"/>
        <v>148475087.27176273</v>
      </c>
      <c r="N54" s="38">
        <f t="shared" si="72"/>
        <v>460246937.30655944</v>
      </c>
      <c r="O54" s="38">
        <f t="shared" si="72"/>
        <v>542041376.15859294</v>
      </c>
      <c r="P54" s="38">
        <f t="shared" si="72"/>
        <v>401374281.24875104</v>
      </c>
      <c r="Q54" s="38">
        <f t="shared" si="72"/>
        <v>269557615.64488113</v>
      </c>
      <c r="R54" s="38">
        <f t="shared" si="72"/>
        <v>236334820.55355144</v>
      </c>
      <c r="S54" s="38">
        <f t="shared" si="72"/>
        <v>114600166.67959678</v>
      </c>
      <c r="T54" s="38">
        <f t="shared" si="72"/>
        <v>1257639.350269556</v>
      </c>
      <c r="U54" s="38">
        <f t="shared" si="72"/>
        <v>76641341.25878346</v>
      </c>
      <c r="V54" s="38">
        <f t="shared" si="72"/>
        <v>14078284.487501144</v>
      </c>
      <c r="W54" s="38">
        <f t="shared" si="72"/>
        <v>209732082.21573472</v>
      </c>
      <c r="X54" s="38">
        <f t="shared" si="72"/>
        <v>89256456.622632504</v>
      </c>
      <c r="Y54" s="38">
        <f t="shared" si="72"/>
        <v>199872553.64752698</v>
      </c>
      <c r="Z54" s="38">
        <f t="shared" si="72"/>
        <v>311041760.14300001</v>
      </c>
      <c r="AA54" s="38">
        <f t="shared" si="72"/>
        <v>432783007.40637875</v>
      </c>
      <c r="AB54" s="38">
        <f t="shared" si="72"/>
        <v>311237852.67205191</v>
      </c>
      <c r="AC54" s="38">
        <f t="shared" si="72"/>
        <v>199431618.10312223</v>
      </c>
      <c r="AD54" s="38">
        <f t="shared" si="72"/>
        <v>156398826.39754164</v>
      </c>
      <c r="AE54" s="38">
        <f t="shared" si="72"/>
        <v>5902530.6507308483</v>
      </c>
      <c r="AF54" s="38">
        <f t="shared" si="72"/>
        <v>65525296.256621361</v>
      </c>
      <c r="AG54" s="38">
        <f t="shared" si="72"/>
        <v>57587366.157030225</v>
      </c>
      <c r="AH54" s="38">
        <f t="shared" si="72"/>
        <v>33065676.971574545</v>
      </c>
      <c r="AI54" s="38">
        <f t="shared" ref="AI54:BJ54" si="73">+AI28+AI40-AI53</f>
        <v>223568926.09474754</v>
      </c>
      <c r="AJ54" s="38">
        <f t="shared" si="73"/>
        <v>90949905.588718176</v>
      </c>
      <c r="AK54" s="38">
        <f t="shared" si="73"/>
        <v>218195890.03128767</v>
      </c>
      <c r="AL54" s="38">
        <f t="shared" si="73"/>
        <v>353345858.14452887</v>
      </c>
      <c r="AM54" s="38">
        <f t="shared" si="73"/>
        <v>483035165.4438647</v>
      </c>
      <c r="AN54" s="38">
        <f t="shared" si="73"/>
        <v>356724337.50579751</v>
      </c>
      <c r="AO54" s="38">
        <f t="shared" si="73"/>
        <v>242630451.03068852</v>
      </c>
      <c r="AP54" s="38">
        <f t="shared" si="73"/>
        <v>175690073.45724332</v>
      </c>
      <c r="AQ54" s="38">
        <f t="shared" si="73"/>
        <v>6235525.8526076078</v>
      </c>
      <c r="AR54" s="38">
        <f t="shared" si="73"/>
        <v>81833959.493795991</v>
      </c>
      <c r="AS54" s="38">
        <f t="shared" si="73"/>
        <v>64035759.710998297</v>
      </c>
      <c r="AT54" s="38">
        <f t="shared" si="73"/>
        <v>42329256.233003974</v>
      </c>
      <c r="AU54" s="38">
        <f t="shared" si="73"/>
        <v>240572145.99504805</v>
      </c>
      <c r="AV54" s="38">
        <f t="shared" si="73"/>
        <v>93893661.754890442</v>
      </c>
      <c r="AW54" s="38">
        <f t="shared" si="73"/>
        <v>235845056.91714597</v>
      </c>
      <c r="AX54" s="38">
        <f t="shared" si="73"/>
        <v>379423987.00977504</v>
      </c>
      <c r="AY54" s="38">
        <f t="shared" si="73"/>
        <v>516168322.13160574</v>
      </c>
      <c r="AZ54" s="38">
        <f t="shared" si="73"/>
        <v>403572064.84054756</v>
      </c>
      <c r="BA54" s="38">
        <f t="shared" si="73"/>
        <v>303854126.21641457</v>
      </c>
      <c r="BB54" s="38">
        <f t="shared" si="73"/>
        <v>285354660.64998055</v>
      </c>
      <c r="BC54" s="38">
        <f t="shared" si="73"/>
        <v>122682012.34592485</v>
      </c>
      <c r="BD54" s="38">
        <f t="shared" si="73"/>
        <v>11675552.644804001</v>
      </c>
      <c r="BE54" s="38">
        <f t="shared" si="73"/>
        <v>84242178.014690161</v>
      </c>
      <c r="BF54" s="38">
        <f t="shared" si="73"/>
        <v>19309827.987392426</v>
      </c>
      <c r="BG54" s="38">
        <f t="shared" si="73"/>
        <v>250183622.56100225</v>
      </c>
      <c r="BH54" s="38">
        <f t="shared" si="73"/>
        <v>162819960.13747072</v>
      </c>
      <c r="BI54" s="38">
        <f t="shared" si="73"/>
        <v>202402103.58318448</v>
      </c>
      <c r="BJ54" s="38">
        <f t="shared" si="73"/>
        <v>394466801.52049518</v>
      </c>
    </row>
    <row r="55" spans="1:62" s="1" customFormat="1" x14ac:dyDescent="0.2"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  <c r="BE55" s="24"/>
      <c r="BF55" s="24"/>
      <c r="BG55" s="24"/>
      <c r="BH55" s="24"/>
      <c r="BI55" s="24"/>
      <c r="BJ55" s="24"/>
    </row>
    <row r="56" spans="1:62" s="1" customFormat="1" ht="13.5" thickBot="1" x14ac:dyDescent="0.25">
      <c r="B56" s="176"/>
      <c r="C56" s="176"/>
      <c r="D56" s="176"/>
      <c r="E56" s="176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</row>
    <row r="57" spans="1:62" s="41" customFormat="1" ht="13.5" x14ac:dyDescent="0.25">
      <c r="A57" s="43" t="s">
        <v>51</v>
      </c>
      <c r="B57" s="40">
        <f t="shared" ref="B57:AG57" si="74">+B1</f>
        <v>44896</v>
      </c>
      <c r="C57" s="40">
        <f t="shared" si="74"/>
        <v>44957</v>
      </c>
      <c r="D57" s="40">
        <f t="shared" si="74"/>
        <v>44985</v>
      </c>
      <c r="E57" s="40">
        <f t="shared" si="74"/>
        <v>45016</v>
      </c>
      <c r="F57" s="40">
        <f t="shared" si="74"/>
        <v>45046</v>
      </c>
      <c r="G57" s="40">
        <f t="shared" si="74"/>
        <v>45077</v>
      </c>
      <c r="H57" s="40">
        <f t="shared" si="74"/>
        <v>45107</v>
      </c>
      <c r="I57" s="40">
        <f t="shared" si="74"/>
        <v>45138</v>
      </c>
      <c r="J57" s="40">
        <f t="shared" si="74"/>
        <v>45169</v>
      </c>
      <c r="K57" s="40">
        <f t="shared" si="74"/>
        <v>45199</v>
      </c>
      <c r="L57" s="40">
        <f t="shared" si="74"/>
        <v>45230</v>
      </c>
      <c r="M57" s="40">
        <f t="shared" si="74"/>
        <v>45260</v>
      </c>
      <c r="N57" s="40">
        <f t="shared" si="74"/>
        <v>45291</v>
      </c>
      <c r="O57" s="40">
        <f t="shared" si="74"/>
        <v>45322</v>
      </c>
      <c r="P57" s="40">
        <f t="shared" si="74"/>
        <v>45351</v>
      </c>
      <c r="Q57" s="40">
        <f t="shared" si="74"/>
        <v>45382</v>
      </c>
      <c r="R57" s="40">
        <f t="shared" si="74"/>
        <v>45412</v>
      </c>
      <c r="S57" s="40">
        <f t="shared" si="74"/>
        <v>45443</v>
      </c>
      <c r="T57" s="40">
        <f t="shared" si="74"/>
        <v>45473</v>
      </c>
      <c r="U57" s="40">
        <f t="shared" si="74"/>
        <v>45504</v>
      </c>
      <c r="V57" s="40">
        <f t="shared" si="74"/>
        <v>45535</v>
      </c>
      <c r="W57" s="40">
        <f t="shared" si="74"/>
        <v>45565</v>
      </c>
      <c r="X57" s="40">
        <f t="shared" si="74"/>
        <v>45596</v>
      </c>
      <c r="Y57" s="40">
        <f t="shared" si="74"/>
        <v>45626</v>
      </c>
      <c r="Z57" s="40">
        <f t="shared" si="74"/>
        <v>45657</v>
      </c>
      <c r="AA57" s="40">
        <f t="shared" si="74"/>
        <v>45688</v>
      </c>
      <c r="AB57" s="40">
        <f t="shared" si="74"/>
        <v>45716</v>
      </c>
      <c r="AC57" s="40">
        <f t="shared" si="74"/>
        <v>45747</v>
      </c>
      <c r="AD57" s="40">
        <f t="shared" si="74"/>
        <v>45777</v>
      </c>
      <c r="AE57" s="40">
        <f t="shared" si="74"/>
        <v>45808</v>
      </c>
      <c r="AF57" s="40">
        <f t="shared" si="74"/>
        <v>45838</v>
      </c>
      <c r="AG57" s="40">
        <f t="shared" si="74"/>
        <v>45869</v>
      </c>
      <c r="AH57" s="40">
        <f t="shared" ref="AH57:BJ57" si="75">+AH1</f>
        <v>45900</v>
      </c>
      <c r="AI57" s="40">
        <f t="shared" si="75"/>
        <v>45930</v>
      </c>
      <c r="AJ57" s="40">
        <f t="shared" si="75"/>
        <v>45961</v>
      </c>
      <c r="AK57" s="40">
        <f t="shared" si="75"/>
        <v>45991</v>
      </c>
      <c r="AL57" s="40">
        <f t="shared" si="75"/>
        <v>46022</v>
      </c>
      <c r="AM57" s="40">
        <f t="shared" si="75"/>
        <v>46053</v>
      </c>
      <c r="AN57" s="40">
        <f t="shared" si="75"/>
        <v>46081</v>
      </c>
      <c r="AO57" s="40">
        <f t="shared" si="75"/>
        <v>46112</v>
      </c>
      <c r="AP57" s="40">
        <f t="shared" si="75"/>
        <v>46142</v>
      </c>
      <c r="AQ57" s="40">
        <f t="shared" si="75"/>
        <v>46173</v>
      </c>
      <c r="AR57" s="40">
        <f t="shared" si="75"/>
        <v>46203</v>
      </c>
      <c r="AS57" s="40">
        <f t="shared" si="75"/>
        <v>46234</v>
      </c>
      <c r="AT57" s="40">
        <f t="shared" si="75"/>
        <v>46265</v>
      </c>
      <c r="AU57" s="40">
        <f t="shared" si="75"/>
        <v>46295</v>
      </c>
      <c r="AV57" s="40">
        <f t="shared" si="75"/>
        <v>46326</v>
      </c>
      <c r="AW57" s="40">
        <f t="shared" si="75"/>
        <v>46356</v>
      </c>
      <c r="AX57" s="40">
        <f t="shared" si="75"/>
        <v>46387</v>
      </c>
      <c r="AY57" s="40">
        <f t="shared" si="75"/>
        <v>46418</v>
      </c>
      <c r="AZ57" s="40">
        <f t="shared" si="75"/>
        <v>46446</v>
      </c>
      <c r="BA57" s="40">
        <f t="shared" si="75"/>
        <v>46477</v>
      </c>
      <c r="BB57" s="40">
        <f t="shared" si="75"/>
        <v>46507</v>
      </c>
      <c r="BC57" s="40">
        <f t="shared" si="75"/>
        <v>46538</v>
      </c>
      <c r="BD57" s="40">
        <f t="shared" si="75"/>
        <v>46568</v>
      </c>
      <c r="BE57" s="40">
        <f t="shared" si="75"/>
        <v>46599</v>
      </c>
      <c r="BF57" s="40">
        <f t="shared" si="75"/>
        <v>46630</v>
      </c>
      <c r="BG57" s="40">
        <f t="shared" si="75"/>
        <v>46660</v>
      </c>
      <c r="BH57" s="40">
        <f t="shared" si="75"/>
        <v>46691</v>
      </c>
      <c r="BI57" s="40">
        <f t="shared" si="75"/>
        <v>46721</v>
      </c>
      <c r="BJ57" s="40">
        <f t="shared" si="75"/>
        <v>46752</v>
      </c>
    </row>
    <row r="58" spans="1:62" s="1" customFormat="1" ht="13.5" x14ac:dyDescent="0.25">
      <c r="A58" s="33" t="str">
        <f>+'EF. Anuales'!A57</f>
        <v>Intereses Cartera Crédito</v>
      </c>
      <c r="B58" s="27">
        <f>'EF. Anuales'!H57/12</f>
        <v>137200551.8888889</v>
      </c>
      <c r="C58" s="27">
        <f>+anexos!B11</f>
        <v>158161333.33333331</v>
      </c>
      <c r="D58" s="27">
        <f>+anexos!C11</f>
        <v>157371096.52545083</v>
      </c>
      <c r="E58" s="27">
        <f>+anexos!D11</f>
        <v>159205579.08934551</v>
      </c>
      <c r="F58" s="27">
        <f>+anexos!E11</f>
        <v>161013841.50931129</v>
      </c>
      <c r="G58" s="27">
        <f>+anexos!F11</f>
        <v>162796540.11938581</v>
      </c>
      <c r="H58" s="27">
        <f>+anexos!G11</f>
        <v>164554293.18689969</v>
      </c>
      <c r="I58" s="27">
        <f>+anexos!H11</f>
        <v>163466813.51155743</v>
      </c>
      <c r="J58" s="27">
        <f>+anexos!I11</f>
        <v>165796551.7224544</v>
      </c>
      <c r="K58" s="27">
        <f>+anexos!J11</f>
        <v>167511633.84533125</v>
      </c>
      <c r="L58" s="27">
        <f>+anexos!K11</f>
        <v>172700380.20872408</v>
      </c>
      <c r="M58" s="27">
        <f>+anexos!L11</f>
        <v>177828162.456119</v>
      </c>
      <c r="N58" s="27">
        <f>+anexos!M11</f>
        <v>182896189.42885071</v>
      </c>
      <c r="O58" s="27">
        <f>+anexos!N11</f>
        <v>195997466.59407961</v>
      </c>
      <c r="P58" s="27">
        <f>+anexos!O11</f>
        <v>195616413.54873887</v>
      </c>
      <c r="Q58" s="27">
        <f>+anexos!P11</f>
        <v>198445747.1811766</v>
      </c>
      <c r="R58" s="27">
        <f>+anexos!Q11</f>
        <v>201245485.42012236</v>
      </c>
      <c r="S58" s="27">
        <f>+anexos!R11</f>
        <v>202335789.09349111</v>
      </c>
      <c r="T58" s="27">
        <f>+anexos!S11</f>
        <v>205093545.18265289</v>
      </c>
      <c r="U58" s="27">
        <f>+anexos!T11</f>
        <v>207822837.23651877</v>
      </c>
      <c r="V58" s="27">
        <f>+anexos!U11</f>
        <v>211168411.38751063</v>
      </c>
      <c r="W58" s="27">
        <f>+anexos!V11</f>
        <v>213836982.0055303</v>
      </c>
      <c r="X58" s="27">
        <f>+anexos!W11</f>
        <v>220760758.41222125</v>
      </c>
      <c r="Y58" s="27">
        <f>+anexos!X11</f>
        <v>225788259.35190755</v>
      </c>
      <c r="Z58" s="27">
        <f>+anexos!Y11</f>
        <v>232601397.8508777</v>
      </c>
      <c r="AA58" s="27">
        <f>+anexos!Z11</f>
        <v>251930595.40578648</v>
      </c>
      <c r="AB58" s="27">
        <f>+anexos!AA11</f>
        <v>251606168.42479056</v>
      </c>
      <c r="AC58" s="27">
        <f>+anexos!AB11</f>
        <v>255080869.08614218</v>
      </c>
      <c r="AD58" s="27">
        <f>+anexos!AC11</f>
        <v>258523488.92779732</v>
      </c>
      <c r="AE58" s="27">
        <f>+anexos!AD11</f>
        <v>259560197.57210517</v>
      </c>
      <c r="AF58" s="27">
        <f>+anexos!AE11</f>
        <v>262960453.4497239</v>
      </c>
      <c r="AG58" s="27">
        <f>+anexos!AF11</f>
        <v>266329480.78513044</v>
      </c>
      <c r="AH58" s="27">
        <f>+anexos!AG11</f>
        <v>270371288.63062364</v>
      </c>
      <c r="AI58" s="27">
        <f>+anexos!AH11</f>
        <v>273673794.80592442</v>
      </c>
      <c r="AJ58" s="27">
        <f>+anexos!AI11</f>
        <v>282012778.59409148</v>
      </c>
      <c r="AK58" s="27">
        <f>+anexos!AJ11</f>
        <v>287698279.66916615</v>
      </c>
      <c r="AL58" s="27">
        <f>+anexos!AK11</f>
        <v>295918035.75537831</v>
      </c>
      <c r="AM58" s="27">
        <f>+anexos!AL11</f>
        <v>294653237.94123697</v>
      </c>
      <c r="AN58" s="27">
        <f>+anexos!AM11</f>
        <v>294229701.67949843</v>
      </c>
      <c r="AO58" s="27">
        <f>+anexos!AN11</f>
        <v>297835778.73520255</v>
      </c>
      <c r="AP58" s="27">
        <f>+anexos!AO11</f>
        <v>301410141.71294379</v>
      </c>
      <c r="AQ58" s="27">
        <f>+anexos!AP11</f>
        <v>302198010.77625263</v>
      </c>
      <c r="AR58" s="27">
        <f>+anexos!AQ11</f>
        <v>305732967.39467204</v>
      </c>
      <c r="AS58" s="27">
        <f>+anexos!AR11</f>
        <v>309236844.34056312</v>
      </c>
      <c r="AT58" s="27">
        <f>+anexos!AS11</f>
        <v>313411092.97475582</v>
      </c>
      <c r="AU58" s="27">
        <f>+anexos!AT11</f>
        <v>316848594.18108428</v>
      </c>
      <c r="AV58" s="27">
        <f>+anexos!AU11</f>
        <v>325626538.18249691</v>
      </c>
      <c r="AW58" s="27">
        <f>+anexos!AV11</f>
        <v>331360197.31877041</v>
      </c>
      <c r="AX58" s="27">
        <f>+anexos!AW11</f>
        <v>340016000.27050656</v>
      </c>
      <c r="AY58" s="27">
        <f>+anexos!AX11</f>
        <v>338572891.55357134</v>
      </c>
      <c r="AZ58" s="27">
        <f>+anexos!AY11</f>
        <v>338071292.23234451</v>
      </c>
      <c r="BA58" s="27">
        <f>+anexos!AZ11</f>
        <v>341842594.10783917</v>
      </c>
      <c r="BB58" s="27">
        <f>+anexos!BA11</f>
        <v>345581628.8734805</v>
      </c>
      <c r="BC58" s="27">
        <f>+anexos!BB11</f>
        <v>346139984.70025778</v>
      </c>
      <c r="BD58" s="27">
        <f>+anexos!BC11</f>
        <v>349840911.46443039</v>
      </c>
      <c r="BE58" s="27">
        <f>+anexos!BD11</f>
        <v>353510101.24940354</v>
      </c>
      <c r="BF58" s="27">
        <f>+anexos!BE11</f>
        <v>357842076.49917305</v>
      </c>
      <c r="BG58" s="27">
        <f>+anexos!BF11</f>
        <v>361443555.90074164</v>
      </c>
      <c r="BH58" s="27">
        <f>+anexos!BG11</f>
        <v>370706971.35788709</v>
      </c>
      <c r="BI58" s="27">
        <f>+anexos!BH11</f>
        <v>379892978.58959877</v>
      </c>
      <c r="BJ58" s="27">
        <f>+anexos!BI11</f>
        <v>389002771.44591439</v>
      </c>
    </row>
    <row r="59" spans="1:62" s="1" customFormat="1" ht="13.5" x14ac:dyDescent="0.25">
      <c r="A59" s="33" t="str">
        <f>+'EF. Anuales'!A58</f>
        <v>Rendimientos financieros</v>
      </c>
      <c r="B59" s="27">
        <f>'EF. Anuales'!H58/12</f>
        <v>2174559</v>
      </c>
      <c r="C59" s="27">
        <f>+anexos!B4+C32</f>
        <v>2322779.3373222235</v>
      </c>
      <c r="D59" s="27">
        <f>+anexos!C4+D32</f>
        <v>2739632.5790153425</v>
      </c>
      <c r="E59" s="27">
        <f>+anexos!D4+E32</f>
        <v>2489981.5079764612</v>
      </c>
      <c r="F59" s="27">
        <f>+anexos!E4+F32</f>
        <v>2210441.205695203</v>
      </c>
      <c r="G59" s="27">
        <f>+anexos!F4+G32</f>
        <v>1855530.1854743031</v>
      </c>
      <c r="H59" s="27">
        <f>+anexos!G4+H32</f>
        <v>1530712.0649239502</v>
      </c>
      <c r="I59" s="27">
        <f>+anexos!H4+I32</f>
        <v>1847539.9691104267</v>
      </c>
      <c r="J59" s="27">
        <f>+anexos!I4+J32</f>
        <v>1547214.046116469</v>
      </c>
      <c r="K59" s="27">
        <f>+anexos!J4+K32</f>
        <v>1625924.0400212996</v>
      </c>
      <c r="L59" s="27">
        <f>+anexos!K4+L32</f>
        <v>2099915.3709556833</v>
      </c>
      <c r="M59" s="27">
        <f>+anexos!L4+M32</f>
        <v>1964315.4294545129</v>
      </c>
      <c r="N59" s="27">
        <f>+anexos!M4+N32</f>
        <v>2051898.4670252106</v>
      </c>
      <c r="O59" s="27">
        <f>+anexos!N4+O32</f>
        <v>2722263.5012478093</v>
      </c>
      <c r="P59" s="27">
        <f>+anexos!O4+P32</f>
        <v>2938935.7590310369</v>
      </c>
      <c r="Q59" s="27">
        <f>+anexos!P4+Q32</f>
        <v>2599474.5050363685</v>
      </c>
      <c r="R59" s="27">
        <f>+anexos!Q4+R32</f>
        <v>2282160.6545864106</v>
      </c>
      <c r="S59" s="27">
        <f>+anexos!R4+S32</f>
        <v>2211353.8135068552</v>
      </c>
      <c r="T59" s="27">
        <f>+anexos!S4+T32</f>
        <v>1919290.6566723448</v>
      </c>
      <c r="U59" s="27">
        <f>+anexos!T4+U32</f>
        <v>1648232.1409621094</v>
      </c>
      <c r="V59" s="27">
        <f>+anexos!U4+V32</f>
        <v>1849014.5122623758</v>
      </c>
      <c r="W59" s="27">
        <f>+anexos!V4+W32</f>
        <v>1704956.2856662087</v>
      </c>
      <c r="X59" s="27">
        <f>+anexos!W4+X32</f>
        <v>2206467.4748832355</v>
      </c>
      <c r="Y59" s="27">
        <f>+anexos!X4+Y32</f>
        <v>1917683.3621354753</v>
      </c>
      <c r="Z59" s="27">
        <f>+anexos!Y4+Z32</f>
        <v>2206657.7851952314</v>
      </c>
      <c r="AA59" s="27">
        <f>+anexos!Z4+AA32</f>
        <v>2237843.713617397</v>
      </c>
      <c r="AB59" s="27">
        <f>+anexos!AA4+AB32</f>
        <v>2452058.0313643618</v>
      </c>
      <c r="AC59" s="27">
        <f>+anexos!AB4+AC32</f>
        <v>2260812.4024365353</v>
      </c>
      <c r="AD59" s="27">
        <f>+anexos!AC4+AD32</f>
        <v>2085816.33644024</v>
      </c>
      <c r="AE59" s="27">
        <f>+anexos!AD4+AE32</f>
        <v>2025461.3379670749</v>
      </c>
      <c r="AF59" s="27">
        <f>+anexos!AE4+AF32</f>
        <v>1786019.7898442775</v>
      </c>
      <c r="AG59" s="27">
        <f>+anexos!AF4+AG32</f>
        <v>1896796.5897795747</v>
      </c>
      <c r="AH59" s="27">
        <f>+anexos!AG4+AH32</f>
        <v>1894992.7592504583</v>
      </c>
      <c r="AI59" s="27">
        <f>+anexos!AH4+AI32</f>
        <v>1865570.4705249439</v>
      </c>
      <c r="AJ59" s="27">
        <f>+anexos!AI4+AJ32</f>
        <v>2194544.8252915959</v>
      </c>
      <c r="AK59" s="27">
        <f>+anexos!AJ4+AK32</f>
        <v>1985004.4112798085</v>
      </c>
      <c r="AL59" s="27">
        <f>+anexos!AK4+AL32</f>
        <v>2208595.2821361246</v>
      </c>
      <c r="AM59" s="27">
        <f>+anexos!AL4+AM32</f>
        <v>2445382.9935992025</v>
      </c>
      <c r="AN59" s="27">
        <f>+anexos!AM4+AN32</f>
        <v>2671906.7320135301</v>
      </c>
      <c r="AO59" s="27">
        <f>+anexos!AN4+AO32</f>
        <v>2471783.9255347438</v>
      </c>
      <c r="AP59" s="27">
        <f>+anexos!AO4+AP32</f>
        <v>2292043.3747391468</v>
      </c>
      <c r="AQ59" s="27">
        <f>+anexos!AP4+AQ32</f>
        <v>2190913.0269580483</v>
      </c>
      <c r="AR59" s="27">
        <f>+anexos!AQ4+AR32</f>
        <v>1918947.0812080863</v>
      </c>
      <c r="AS59" s="27">
        <f>+anexos!AR4+AS32</f>
        <v>2055424.4492708859</v>
      </c>
      <c r="AT59" s="27">
        <f>+anexos!AS4+AT32</f>
        <v>2036262.7622063709</v>
      </c>
      <c r="AU59" s="27">
        <f>+anexos!AT4+AU32</f>
        <v>2010609.5543668885</v>
      </c>
      <c r="AV59" s="27">
        <f>+anexos!AU4+AV32</f>
        <v>2351561.3015127173</v>
      </c>
      <c r="AW59" s="27">
        <f>+anexos!AV4+AW32</f>
        <v>2117667.0352720637</v>
      </c>
      <c r="AX59" s="27">
        <f>+anexos!AW4+AX32</f>
        <v>2364845.8179456461</v>
      </c>
      <c r="AY59" s="27">
        <f>+anexos!AX4+AY32</f>
        <v>2535714.0477687526</v>
      </c>
      <c r="AZ59" s="27">
        <f>+anexos!AY4+AZ32</f>
        <v>2746497.5630997303</v>
      </c>
      <c r="BA59" s="27">
        <f>+anexos!AZ4+BA32</f>
        <v>2593698.8555317796</v>
      </c>
      <c r="BB59" s="27">
        <f>+anexos!BA4+BB32</f>
        <v>2459720.70392679</v>
      </c>
      <c r="BC59" s="27">
        <f>+anexos!BB4+BC32</f>
        <v>2444226.0317600579</v>
      </c>
      <c r="BD59" s="27">
        <f>+anexos!BC4+BD32</f>
        <v>2218518.8708316451</v>
      </c>
      <c r="BE59" s="27">
        <f>+anexos!BD4+BE32</f>
        <v>2068198.4990870361</v>
      </c>
      <c r="BF59" s="27">
        <f>+anexos!BE4+BF32</f>
        <v>2185629.3335793396</v>
      </c>
      <c r="BG59" s="27">
        <f>+anexos!BF4+BG32</f>
        <v>2102581.4775156723</v>
      </c>
      <c r="BH59" s="27">
        <f>+anexos!BG4+BH32</f>
        <v>2450958.4206903251</v>
      </c>
      <c r="BI59" s="27">
        <f>+anexos!BH4+BI32</f>
        <v>2335280.0990299694</v>
      </c>
      <c r="BJ59" s="27">
        <f>+anexos!BI4+BJ32</f>
        <v>2404772.2909833947</v>
      </c>
    </row>
    <row r="60" spans="1:62" s="1" customFormat="1" ht="13.5" x14ac:dyDescent="0.25">
      <c r="A60" s="33" t="str">
        <f>+'EF. Anuales'!A59</f>
        <v>Utilidad valoracion inversiones</v>
      </c>
      <c r="B60" s="27">
        <f>'EF. Anuales'!H59/12</f>
        <v>862745.44777777779</v>
      </c>
      <c r="C60" s="27">
        <v>0</v>
      </c>
      <c r="D60" s="27">
        <v>0</v>
      </c>
      <c r="E60" s="27">
        <v>0</v>
      </c>
      <c r="F60" s="27">
        <v>0</v>
      </c>
      <c r="G60" s="27">
        <v>0</v>
      </c>
      <c r="H60" s="27">
        <v>0</v>
      </c>
      <c r="I60" s="27">
        <v>0</v>
      </c>
      <c r="J60" s="27">
        <v>0</v>
      </c>
      <c r="K60" s="27">
        <v>0</v>
      </c>
      <c r="L60" s="27">
        <v>0</v>
      </c>
      <c r="M60" s="27">
        <v>0</v>
      </c>
      <c r="N60" s="27">
        <f>+B60*1.03</f>
        <v>888627.81121111114</v>
      </c>
      <c r="O60" s="27">
        <v>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27">
        <v>0</v>
      </c>
      <c r="X60" s="27">
        <v>0</v>
      </c>
      <c r="Y60" s="27">
        <v>0</v>
      </c>
      <c r="Z60" s="27">
        <f>+N60*1.035</f>
        <v>919729.78460349992</v>
      </c>
      <c r="AA60" s="27">
        <f t="shared" ref="AA60:BJ60" si="76">+O60*1.035</f>
        <v>0</v>
      </c>
      <c r="AB60" s="27">
        <f t="shared" si="76"/>
        <v>0</v>
      </c>
      <c r="AC60" s="27">
        <f t="shared" si="76"/>
        <v>0</v>
      </c>
      <c r="AD60" s="27">
        <f t="shared" si="76"/>
        <v>0</v>
      </c>
      <c r="AE60" s="27">
        <f t="shared" si="76"/>
        <v>0</v>
      </c>
      <c r="AF60" s="27">
        <f t="shared" si="76"/>
        <v>0</v>
      </c>
      <c r="AG60" s="27">
        <f t="shared" si="76"/>
        <v>0</v>
      </c>
      <c r="AH60" s="27">
        <f t="shared" si="76"/>
        <v>0</v>
      </c>
      <c r="AI60" s="27">
        <f t="shared" si="76"/>
        <v>0</v>
      </c>
      <c r="AJ60" s="27">
        <f t="shared" si="76"/>
        <v>0</v>
      </c>
      <c r="AK60" s="27">
        <f t="shared" si="76"/>
        <v>0</v>
      </c>
      <c r="AL60" s="27">
        <f t="shared" si="76"/>
        <v>951920.32706462231</v>
      </c>
      <c r="AM60" s="27">
        <f t="shared" si="76"/>
        <v>0</v>
      </c>
      <c r="AN60" s="27">
        <f t="shared" si="76"/>
        <v>0</v>
      </c>
      <c r="AO60" s="27">
        <f t="shared" si="76"/>
        <v>0</v>
      </c>
      <c r="AP60" s="27">
        <f t="shared" si="76"/>
        <v>0</v>
      </c>
      <c r="AQ60" s="27">
        <f t="shared" si="76"/>
        <v>0</v>
      </c>
      <c r="AR60" s="27">
        <f t="shared" si="76"/>
        <v>0</v>
      </c>
      <c r="AS60" s="27">
        <f t="shared" si="76"/>
        <v>0</v>
      </c>
      <c r="AT60" s="27">
        <f t="shared" si="76"/>
        <v>0</v>
      </c>
      <c r="AU60" s="27">
        <f t="shared" si="76"/>
        <v>0</v>
      </c>
      <c r="AV60" s="27">
        <f t="shared" si="76"/>
        <v>0</v>
      </c>
      <c r="AW60" s="27">
        <f t="shared" si="76"/>
        <v>0</v>
      </c>
      <c r="AX60" s="27">
        <f t="shared" si="76"/>
        <v>985237.53851188405</v>
      </c>
      <c r="AY60" s="27">
        <f t="shared" si="76"/>
        <v>0</v>
      </c>
      <c r="AZ60" s="27">
        <f t="shared" si="76"/>
        <v>0</v>
      </c>
      <c r="BA60" s="27">
        <f t="shared" si="76"/>
        <v>0</v>
      </c>
      <c r="BB60" s="27">
        <f t="shared" si="76"/>
        <v>0</v>
      </c>
      <c r="BC60" s="27">
        <f t="shared" si="76"/>
        <v>0</v>
      </c>
      <c r="BD60" s="27">
        <f t="shared" si="76"/>
        <v>0</v>
      </c>
      <c r="BE60" s="27">
        <f t="shared" si="76"/>
        <v>0</v>
      </c>
      <c r="BF60" s="27">
        <f t="shared" si="76"/>
        <v>0</v>
      </c>
      <c r="BG60" s="27">
        <f t="shared" si="76"/>
        <v>0</v>
      </c>
      <c r="BH60" s="27">
        <f t="shared" si="76"/>
        <v>0</v>
      </c>
      <c r="BI60" s="27">
        <f t="shared" si="76"/>
        <v>0</v>
      </c>
      <c r="BJ60" s="27">
        <f t="shared" si="76"/>
        <v>1019720.8523597999</v>
      </c>
    </row>
    <row r="61" spans="1:62" s="1" customFormat="1" ht="13.5" x14ac:dyDescent="0.25">
      <c r="A61" s="33" t="str">
        <f>+'EF. Anuales'!A60</f>
        <v>Admtivos, Sociales, comisiones</v>
      </c>
      <c r="B61" s="27">
        <f>'EF. Anuales'!H60/12</f>
        <v>734858.92888889706</v>
      </c>
      <c r="C61" s="27">
        <f>+B61</f>
        <v>734858.92888889706</v>
      </c>
      <c r="D61" s="27">
        <f>+C61</f>
        <v>734858.92888889706</v>
      </c>
      <c r="E61" s="27">
        <f t="shared" ref="E61:N61" si="77">+D61</f>
        <v>734858.92888889706</v>
      </c>
      <c r="F61" s="27">
        <f t="shared" si="77"/>
        <v>734858.92888889706</v>
      </c>
      <c r="G61" s="27">
        <f t="shared" si="77"/>
        <v>734858.92888889706</v>
      </c>
      <c r="H61" s="27">
        <f t="shared" si="77"/>
        <v>734858.92888889706</v>
      </c>
      <c r="I61" s="27">
        <f t="shared" si="77"/>
        <v>734858.92888889706</v>
      </c>
      <c r="J61" s="27">
        <f t="shared" si="77"/>
        <v>734858.92888889706</v>
      </c>
      <c r="K61" s="27">
        <f t="shared" si="77"/>
        <v>734858.92888889706</v>
      </c>
      <c r="L61" s="27">
        <f t="shared" si="77"/>
        <v>734858.92888889706</v>
      </c>
      <c r="M61" s="27">
        <f t="shared" si="77"/>
        <v>734858.92888889706</v>
      </c>
      <c r="N61" s="27">
        <f t="shared" si="77"/>
        <v>734858.92888889706</v>
      </c>
      <c r="O61" s="27">
        <f>+C61*(1+PARÁMETROS!$C$2)</f>
        <v>793647.6432000089</v>
      </c>
      <c r="P61" s="27">
        <f>+D61*(1+PARÁMETROS!$C$2)</f>
        <v>793647.6432000089</v>
      </c>
      <c r="Q61" s="27">
        <f>+E61*(1+PARÁMETROS!$C$2)</f>
        <v>793647.6432000089</v>
      </c>
      <c r="R61" s="27">
        <f>+F61*(1+PARÁMETROS!$C$2)</f>
        <v>793647.6432000089</v>
      </c>
      <c r="S61" s="27">
        <f>+G61*(1+PARÁMETROS!$C$2)</f>
        <v>793647.6432000089</v>
      </c>
      <c r="T61" s="27">
        <f>+H61*(1+PARÁMETROS!$C$2)</f>
        <v>793647.6432000089</v>
      </c>
      <c r="U61" s="27">
        <f>+I61*(1+PARÁMETROS!$C$2)</f>
        <v>793647.6432000089</v>
      </c>
      <c r="V61" s="27">
        <f>+J61*(1+PARÁMETROS!$C$2)</f>
        <v>793647.6432000089</v>
      </c>
      <c r="W61" s="27">
        <f>+K61*(1+PARÁMETROS!$C$2)</f>
        <v>793647.6432000089</v>
      </c>
      <c r="X61" s="27">
        <f>+L61*(1+PARÁMETROS!$C$2)</f>
        <v>793647.6432000089</v>
      </c>
      <c r="Y61" s="27">
        <f>+M61*(1+PARÁMETROS!$C$2)</f>
        <v>793647.6432000089</v>
      </c>
      <c r="Z61" s="27">
        <f>+N61*(1+PARÁMETROS!$C$2)</f>
        <v>793647.6432000089</v>
      </c>
      <c r="AA61" s="27">
        <f>+O61*(1+PARÁMETROS!$D$2)</f>
        <v>841266.50179200945</v>
      </c>
      <c r="AB61" s="27">
        <f>+P61*(1+PARÁMETROS!$D$2)</f>
        <v>841266.50179200945</v>
      </c>
      <c r="AC61" s="27">
        <f>+Q61*(1+PARÁMETROS!$D$2)</f>
        <v>841266.50179200945</v>
      </c>
      <c r="AD61" s="27">
        <f>+R61*(1+PARÁMETROS!$D$2)</f>
        <v>841266.50179200945</v>
      </c>
      <c r="AE61" s="27">
        <f>+S61*(1+PARÁMETROS!$D$2)</f>
        <v>841266.50179200945</v>
      </c>
      <c r="AF61" s="27">
        <f>+T61*(1+PARÁMETROS!$D$2)</f>
        <v>841266.50179200945</v>
      </c>
      <c r="AG61" s="27">
        <f>+U61*(1+PARÁMETROS!$D$2)</f>
        <v>841266.50179200945</v>
      </c>
      <c r="AH61" s="27">
        <f>+V61*(1+PARÁMETROS!$D$2)</f>
        <v>841266.50179200945</v>
      </c>
      <c r="AI61" s="27">
        <f>+W61*(1+PARÁMETROS!$D$2)</f>
        <v>841266.50179200945</v>
      </c>
      <c r="AJ61" s="27">
        <f>+X61*(1+PARÁMETROS!$D$2)</f>
        <v>841266.50179200945</v>
      </c>
      <c r="AK61" s="27">
        <f>+Y61*(1+PARÁMETROS!$D$2)</f>
        <v>841266.50179200945</v>
      </c>
      <c r="AL61" s="27">
        <f>+Z61*(1+PARÁMETROS!$D$2)</f>
        <v>841266.50179200945</v>
      </c>
      <c r="AM61" s="27">
        <f>+AA61*(1+PARÁMETROS!$E$2)</f>
        <v>874917.16186368989</v>
      </c>
      <c r="AN61" s="27">
        <f>+AB61*(1+PARÁMETROS!$E$2)</f>
        <v>874917.16186368989</v>
      </c>
      <c r="AO61" s="27">
        <f>+AC61*(1+PARÁMETROS!$E$2)</f>
        <v>874917.16186368989</v>
      </c>
      <c r="AP61" s="27">
        <f>+AD61*(1+PARÁMETROS!$E$2)</f>
        <v>874917.16186368989</v>
      </c>
      <c r="AQ61" s="27">
        <f>+AE61*(1+PARÁMETROS!$E$2)</f>
        <v>874917.16186368989</v>
      </c>
      <c r="AR61" s="27">
        <f>+AF61*(1+PARÁMETROS!$E$2)</f>
        <v>874917.16186368989</v>
      </c>
      <c r="AS61" s="27">
        <f>+AG61*(1+PARÁMETROS!$E$2)</f>
        <v>874917.16186368989</v>
      </c>
      <c r="AT61" s="27">
        <f>+AH61*(1+PARÁMETROS!$E$2)</f>
        <v>874917.16186368989</v>
      </c>
      <c r="AU61" s="27">
        <f>+AI61*(1+PARÁMETROS!$E$2)</f>
        <v>874917.16186368989</v>
      </c>
      <c r="AV61" s="27">
        <f>+AJ61*(1+PARÁMETROS!$E$2)</f>
        <v>874917.16186368989</v>
      </c>
      <c r="AW61" s="27">
        <f>+AK61*(1+PARÁMETROS!$E$2)</f>
        <v>874917.16186368989</v>
      </c>
      <c r="AX61" s="27">
        <f>+AL61*(1+PARÁMETROS!$E$2)</f>
        <v>874917.16186368989</v>
      </c>
      <c r="AY61" s="27">
        <f>+AM61*(1+PARÁMETROS!$F$2)</f>
        <v>909913.8483382375</v>
      </c>
      <c r="AZ61" s="27">
        <f>+AN61*(1+PARÁMETROS!$F$2)</f>
        <v>909913.8483382375</v>
      </c>
      <c r="BA61" s="27">
        <f>+AO61*(1+PARÁMETROS!$F$2)</f>
        <v>909913.8483382375</v>
      </c>
      <c r="BB61" s="27">
        <f>+AP61*(1+PARÁMETROS!$F$2)</f>
        <v>909913.8483382375</v>
      </c>
      <c r="BC61" s="27">
        <f>+AQ61*(1+PARÁMETROS!$F$2)</f>
        <v>909913.8483382375</v>
      </c>
      <c r="BD61" s="27">
        <f>+AR61*(1+PARÁMETROS!$F$2)</f>
        <v>909913.8483382375</v>
      </c>
      <c r="BE61" s="27">
        <f>+AS61*(1+PARÁMETROS!$F$2)</f>
        <v>909913.8483382375</v>
      </c>
      <c r="BF61" s="27">
        <f>+AT61*(1+PARÁMETROS!$F$2)</f>
        <v>909913.8483382375</v>
      </c>
      <c r="BG61" s="27">
        <f>+AU61*(1+PARÁMETROS!$F$2)</f>
        <v>909913.8483382375</v>
      </c>
      <c r="BH61" s="27">
        <f>+AV61*(1+PARÁMETROS!$F$2)</f>
        <v>909913.8483382375</v>
      </c>
      <c r="BI61" s="27">
        <f>+AW61*(1+PARÁMETROS!$F$2)</f>
        <v>909913.8483382375</v>
      </c>
      <c r="BJ61" s="27">
        <f>+AX61*(1+PARÁMETROS!$F$2)</f>
        <v>909913.8483382375</v>
      </c>
    </row>
    <row r="62" spans="1:62" s="1" customFormat="1" ht="13.5" x14ac:dyDescent="0.25">
      <c r="A62" s="35" t="s">
        <v>71</v>
      </c>
      <c r="B62" s="29">
        <f t="shared" ref="B62:AG62" si="78">SUM(B58:B61)</f>
        <v>140972715.26555556</v>
      </c>
      <c r="C62" s="29">
        <f t="shared" si="78"/>
        <v>161218971.59954444</v>
      </c>
      <c r="D62" s="29">
        <f t="shared" si="78"/>
        <v>160845588.03335506</v>
      </c>
      <c r="E62" s="29">
        <f t="shared" si="78"/>
        <v>162430419.52621087</v>
      </c>
      <c r="F62" s="29">
        <f t="shared" si="78"/>
        <v>163959141.64389539</v>
      </c>
      <c r="G62" s="29">
        <f t="shared" si="78"/>
        <v>165386929.233749</v>
      </c>
      <c r="H62" s="29">
        <f t="shared" si="78"/>
        <v>166819864.18071252</v>
      </c>
      <c r="I62" s="29">
        <f t="shared" si="78"/>
        <v>166049212.40955675</v>
      </c>
      <c r="J62" s="29">
        <f t="shared" si="78"/>
        <v>168078624.69745976</v>
      </c>
      <c r="K62" s="29">
        <f t="shared" si="78"/>
        <v>169872416.81424144</v>
      </c>
      <c r="L62" s="29">
        <f t="shared" si="78"/>
        <v>175535154.50856864</v>
      </c>
      <c r="M62" s="29">
        <f t="shared" si="78"/>
        <v>180527336.81446239</v>
      </c>
      <c r="N62" s="29">
        <f t="shared" si="78"/>
        <v>186571574.63597593</v>
      </c>
      <c r="O62" s="29">
        <f t="shared" si="78"/>
        <v>199513377.73852745</v>
      </c>
      <c r="P62" s="29">
        <f t="shared" si="78"/>
        <v>199348996.9509699</v>
      </c>
      <c r="Q62" s="29">
        <f t="shared" si="78"/>
        <v>201838869.32941297</v>
      </c>
      <c r="R62" s="29">
        <f t="shared" si="78"/>
        <v>204321293.71790877</v>
      </c>
      <c r="S62" s="29">
        <f t="shared" si="78"/>
        <v>205340790.55019796</v>
      </c>
      <c r="T62" s="29">
        <f t="shared" si="78"/>
        <v>207806483.48252526</v>
      </c>
      <c r="U62" s="29">
        <f t="shared" si="78"/>
        <v>210264717.0206809</v>
      </c>
      <c r="V62" s="29">
        <f t="shared" si="78"/>
        <v>213811073.54297301</v>
      </c>
      <c r="W62" s="29">
        <f t="shared" si="78"/>
        <v>216335585.93439651</v>
      </c>
      <c r="X62" s="29">
        <f t="shared" si="78"/>
        <v>223760873.53030449</v>
      </c>
      <c r="Y62" s="29">
        <f t="shared" si="78"/>
        <v>228499590.35724303</v>
      </c>
      <c r="Z62" s="29">
        <f t="shared" si="78"/>
        <v>236521433.06387645</v>
      </c>
      <c r="AA62" s="29">
        <f t="shared" si="78"/>
        <v>255009705.62119588</v>
      </c>
      <c r="AB62" s="29">
        <f t="shared" si="78"/>
        <v>254899492.95794693</v>
      </c>
      <c r="AC62" s="29">
        <f t="shared" si="78"/>
        <v>258182947.99037072</v>
      </c>
      <c r="AD62" s="29">
        <f t="shared" si="78"/>
        <v>261450571.76602957</v>
      </c>
      <c r="AE62" s="29">
        <f t="shared" si="78"/>
        <v>262426925.41186425</v>
      </c>
      <c r="AF62" s="29">
        <f t="shared" si="78"/>
        <v>265587739.74136019</v>
      </c>
      <c r="AG62" s="29">
        <f t="shared" si="78"/>
        <v>269067543.87670201</v>
      </c>
      <c r="AH62" s="29">
        <f t="shared" ref="AH62:BJ62" si="79">SUM(AH58:AH61)</f>
        <v>273107547.89166611</v>
      </c>
      <c r="AI62" s="29">
        <f t="shared" si="79"/>
        <v>276380631.7782414</v>
      </c>
      <c r="AJ62" s="29">
        <f t="shared" si="79"/>
        <v>285048589.92117506</v>
      </c>
      <c r="AK62" s="29">
        <f t="shared" si="79"/>
        <v>290524550.58223796</v>
      </c>
      <c r="AL62" s="29">
        <f t="shared" si="79"/>
        <v>299919817.8663711</v>
      </c>
      <c r="AM62" s="29">
        <f t="shared" si="79"/>
        <v>297973538.09669983</v>
      </c>
      <c r="AN62" s="29">
        <f t="shared" si="79"/>
        <v>297776525.57337564</v>
      </c>
      <c r="AO62" s="29">
        <f t="shared" si="79"/>
        <v>301182479.82260096</v>
      </c>
      <c r="AP62" s="29">
        <f t="shared" si="79"/>
        <v>304577102.24954665</v>
      </c>
      <c r="AQ62" s="29">
        <f t="shared" si="79"/>
        <v>305263840.96507436</v>
      </c>
      <c r="AR62" s="29">
        <f t="shared" si="79"/>
        <v>308526831.63774383</v>
      </c>
      <c r="AS62" s="29">
        <f t="shared" si="79"/>
        <v>312167185.95169771</v>
      </c>
      <c r="AT62" s="29">
        <f t="shared" si="79"/>
        <v>316322272.89882588</v>
      </c>
      <c r="AU62" s="29">
        <f t="shared" si="79"/>
        <v>319734120.89731485</v>
      </c>
      <c r="AV62" s="29">
        <f t="shared" si="79"/>
        <v>328853016.64587331</v>
      </c>
      <c r="AW62" s="29">
        <f t="shared" si="79"/>
        <v>334352781.51590616</v>
      </c>
      <c r="AX62" s="29">
        <f t="shared" si="79"/>
        <v>344241000.78882778</v>
      </c>
      <c r="AY62" s="29">
        <f t="shared" si="79"/>
        <v>342018519.44967836</v>
      </c>
      <c r="AZ62" s="29">
        <f t="shared" si="79"/>
        <v>341727703.6437825</v>
      </c>
      <c r="BA62" s="29">
        <f t="shared" si="79"/>
        <v>345346206.81170917</v>
      </c>
      <c r="BB62" s="29">
        <f t="shared" si="79"/>
        <v>348951263.42574555</v>
      </c>
      <c r="BC62" s="29">
        <f t="shared" si="79"/>
        <v>349494124.58035606</v>
      </c>
      <c r="BD62" s="29">
        <f t="shared" si="79"/>
        <v>352969344.18360031</v>
      </c>
      <c r="BE62" s="29">
        <f t="shared" si="79"/>
        <v>356488213.59682882</v>
      </c>
      <c r="BF62" s="29">
        <f t="shared" si="79"/>
        <v>360937619.68109065</v>
      </c>
      <c r="BG62" s="29">
        <f t="shared" si="79"/>
        <v>364456051.22659558</v>
      </c>
      <c r="BH62" s="29">
        <f t="shared" si="79"/>
        <v>374067843.62691563</v>
      </c>
      <c r="BI62" s="29">
        <f t="shared" si="79"/>
        <v>383138172.53696698</v>
      </c>
      <c r="BJ62" s="29">
        <f t="shared" si="79"/>
        <v>393337178.43759578</v>
      </c>
    </row>
    <row r="63" spans="1:62" s="1" customFormat="1" ht="13.5" x14ac:dyDescent="0.25">
      <c r="A63" s="34" t="str">
        <f>+'EF. Anuales'!A62</f>
        <v>Cuatro por mil</v>
      </c>
      <c r="B63" s="27">
        <f>'EF. Anuales'!H62/12</f>
        <v>0</v>
      </c>
      <c r="C63" s="27">
        <f t="shared" ref="C63:AH63" si="80">+C45</f>
        <v>0</v>
      </c>
      <c r="D63" s="27">
        <f t="shared" si="80"/>
        <v>0</v>
      </c>
      <c r="E63" s="27">
        <f t="shared" si="80"/>
        <v>0</v>
      </c>
      <c r="F63" s="27">
        <f t="shared" si="80"/>
        <v>0</v>
      </c>
      <c r="G63" s="27">
        <f t="shared" si="80"/>
        <v>0</v>
      </c>
      <c r="H63" s="27">
        <f t="shared" si="80"/>
        <v>0</v>
      </c>
      <c r="I63" s="27">
        <f t="shared" si="80"/>
        <v>0</v>
      </c>
      <c r="J63" s="27">
        <f t="shared" si="80"/>
        <v>0</v>
      </c>
      <c r="K63" s="27">
        <f t="shared" si="80"/>
        <v>0</v>
      </c>
      <c r="L63" s="27">
        <f t="shared" si="80"/>
        <v>0</v>
      </c>
      <c r="M63" s="27">
        <f t="shared" si="80"/>
        <v>0</v>
      </c>
      <c r="N63" s="27">
        <f t="shared" si="80"/>
        <v>0</v>
      </c>
      <c r="O63" s="27">
        <f t="shared" si="80"/>
        <v>0</v>
      </c>
      <c r="P63" s="27">
        <f t="shared" si="80"/>
        <v>0</v>
      </c>
      <c r="Q63" s="27">
        <f t="shared" si="80"/>
        <v>0</v>
      </c>
      <c r="R63" s="27">
        <f t="shared" si="80"/>
        <v>0</v>
      </c>
      <c r="S63" s="27">
        <f t="shared" si="80"/>
        <v>0</v>
      </c>
      <c r="T63" s="27">
        <f t="shared" si="80"/>
        <v>0</v>
      </c>
      <c r="U63" s="27">
        <f t="shared" si="80"/>
        <v>0</v>
      </c>
      <c r="V63" s="27">
        <f t="shared" si="80"/>
        <v>0</v>
      </c>
      <c r="W63" s="27">
        <f t="shared" si="80"/>
        <v>0</v>
      </c>
      <c r="X63" s="27">
        <f t="shared" si="80"/>
        <v>0</v>
      </c>
      <c r="Y63" s="27">
        <f t="shared" si="80"/>
        <v>0</v>
      </c>
      <c r="Z63" s="27">
        <f t="shared" si="80"/>
        <v>0</v>
      </c>
      <c r="AA63" s="27">
        <f t="shared" si="80"/>
        <v>0</v>
      </c>
      <c r="AB63" s="27">
        <f t="shared" si="80"/>
        <v>0</v>
      </c>
      <c r="AC63" s="27">
        <f t="shared" si="80"/>
        <v>0</v>
      </c>
      <c r="AD63" s="27">
        <f t="shared" si="80"/>
        <v>0</v>
      </c>
      <c r="AE63" s="27">
        <f t="shared" si="80"/>
        <v>0</v>
      </c>
      <c r="AF63" s="27">
        <f t="shared" si="80"/>
        <v>0</v>
      </c>
      <c r="AG63" s="27">
        <f t="shared" si="80"/>
        <v>0</v>
      </c>
      <c r="AH63" s="27">
        <f t="shared" si="80"/>
        <v>0</v>
      </c>
      <c r="AI63" s="27">
        <f t="shared" ref="AI63:BJ63" si="81">+AI45</f>
        <v>0</v>
      </c>
      <c r="AJ63" s="27">
        <f t="shared" si="81"/>
        <v>0</v>
      </c>
      <c r="AK63" s="27">
        <f t="shared" si="81"/>
        <v>0</v>
      </c>
      <c r="AL63" s="27">
        <f t="shared" si="81"/>
        <v>0</v>
      </c>
      <c r="AM63" s="27">
        <f t="shared" si="81"/>
        <v>0</v>
      </c>
      <c r="AN63" s="27">
        <f t="shared" si="81"/>
        <v>0</v>
      </c>
      <c r="AO63" s="27">
        <f t="shared" si="81"/>
        <v>0</v>
      </c>
      <c r="AP63" s="27">
        <f t="shared" si="81"/>
        <v>0</v>
      </c>
      <c r="AQ63" s="27">
        <f t="shared" si="81"/>
        <v>0</v>
      </c>
      <c r="AR63" s="27">
        <f t="shared" si="81"/>
        <v>0</v>
      </c>
      <c r="AS63" s="27">
        <f t="shared" si="81"/>
        <v>0</v>
      </c>
      <c r="AT63" s="27">
        <f t="shared" si="81"/>
        <v>0</v>
      </c>
      <c r="AU63" s="27">
        <f t="shared" si="81"/>
        <v>0</v>
      </c>
      <c r="AV63" s="27">
        <f t="shared" si="81"/>
        <v>0</v>
      </c>
      <c r="AW63" s="27">
        <f t="shared" si="81"/>
        <v>0</v>
      </c>
      <c r="AX63" s="27">
        <f t="shared" si="81"/>
        <v>0</v>
      </c>
      <c r="AY63" s="27">
        <f t="shared" si="81"/>
        <v>0</v>
      </c>
      <c r="AZ63" s="27">
        <f t="shared" si="81"/>
        <v>0</v>
      </c>
      <c r="BA63" s="27">
        <f t="shared" si="81"/>
        <v>0</v>
      </c>
      <c r="BB63" s="27">
        <f t="shared" si="81"/>
        <v>0</v>
      </c>
      <c r="BC63" s="27">
        <f t="shared" si="81"/>
        <v>0</v>
      </c>
      <c r="BD63" s="27">
        <f t="shared" si="81"/>
        <v>0</v>
      </c>
      <c r="BE63" s="27">
        <f t="shared" si="81"/>
        <v>0</v>
      </c>
      <c r="BF63" s="27">
        <f t="shared" si="81"/>
        <v>0</v>
      </c>
      <c r="BG63" s="27">
        <f t="shared" si="81"/>
        <v>0</v>
      </c>
      <c r="BH63" s="27">
        <f t="shared" si="81"/>
        <v>0</v>
      </c>
      <c r="BI63" s="27">
        <f t="shared" si="81"/>
        <v>0</v>
      </c>
      <c r="BJ63" s="27">
        <f t="shared" si="81"/>
        <v>0</v>
      </c>
    </row>
    <row r="64" spans="1:62" s="1" customFormat="1" ht="13.5" x14ac:dyDescent="0.25">
      <c r="A64" s="34" t="s">
        <v>190</v>
      </c>
      <c r="B64" s="27">
        <f>'EF. Anuales'!H63/12</f>
        <v>6366639.8422222221</v>
      </c>
      <c r="C64" s="27">
        <f>+anexos!B87</f>
        <v>6666666.666666667</v>
      </c>
      <c r="D64" s="27">
        <f>+anexos!C87</f>
        <v>6481481.4814814813</v>
      </c>
      <c r="E64" s="27">
        <f>+anexos!D87</f>
        <v>6301440.3292181073</v>
      </c>
      <c r="F64" s="27">
        <f>+anexos!E87</f>
        <v>6126400.3200731603</v>
      </c>
      <c r="G64" s="27">
        <f>+anexos!F87</f>
        <v>5956222.5334044611</v>
      </c>
      <c r="H64" s="27">
        <f>+anexos!G87</f>
        <v>5790771.9074765593</v>
      </c>
      <c r="I64" s="27">
        <f>+anexos!H87</f>
        <v>5629917.1322688768</v>
      </c>
      <c r="J64" s="27">
        <f>+anexos!I87</f>
        <v>5762680.5656921566</v>
      </c>
      <c r="K64" s="27">
        <f>+anexos!J87</f>
        <v>6277684.410870879</v>
      </c>
      <c r="L64" s="27">
        <f>+anexos!K87</f>
        <v>9535601.6982540302</v>
      </c>
      <c r="M64" s="27">
        <f>+anexos!L87</f>
        <v>11802284.342271594</v>
      </c>
      <c r="N64" s="27">
        <f>+anexos!M87</f>
        <v>14443944.855977081</v>
      </c>
      <c r="O64" s="27">
        <f>+anexos!N87</f>
        <v>22819426.768991567</v>
      </c>
      <c r="P64" s="27">
        <f>+anexos!O87</f>
        <v>22185553.803186245</v>
      </c>
      <c r="Q64" s="27">
        <f>+anexos!P87</f>
        <v>21569288.419764407</v>
      </c>
      <c r="R64" s="27">
        <f>+anexos!Q87</f>
        <v>20970141.519215394</v>
      </c>
      <c r="S64" s="27">
        <f>+anexos!R87</f>
        <v>20387637.588126078</v>
      </c>
      <c r="T64" s="27">
        <f>+anexos!S87</f>
        <v>19821314.321789242</v>
      </c>
      <c r="U64" s="27">
        <f>+anexos!T87</f>
        <v>19270722.257295098</v>
      </c>
      <c r="V64" s="27">
        <f>+anexos!U87</f>
        <v>21226268.007725142</v>
      </c>
      <c r="W64" s="27">
        <f>+anexos!V87</f>
        <v>21094193.697798789</v>
      </c>
      <c r="X64" s="27">
        <f>+anexos!W87</f>
        <v>27324536.544871315</v>
      </c>
      <c r="Y64" s="27">
        <f>+anexos!X87</f>
        <v>29466356.481082667</v>
      </c>
      <c r="Z64" s="27">
        <f>+anexos!Y87</f>
        <v>35143704.572374992</v>
      </c>
      <c r="AA64" s="27">
        <f>+anexos!Z87</f>
        <v>31539222.052131407</v>
      </c>
      <c r="AB64" s="27">
        <f>+anexos!AA87</f>
        <v>30663132.550683312</v>
      </c>
      <c r="AC64" s="27">
        <f>+anexos!AB87</f>
        <v>29811378.868719887</v>
      </c>
      <c r="AD64" s="27">
        <f>+anexos!AC87</f>
        <v>28983285.011255447</v>
      </c>
      <c r="AE64" s="27">
        <f>+anexos!AD87</f>
        <v>28178193.760942794</v>
      </c>
      <c r="AF64" s="27">
        <f>+anexos!AE87</f>
        <v>27395466.156472158</v>
      </c>
      <c r="AG64" s="27">
        <f>+anexos!AF87</f>
        <v>28600239.873157684</v>
      </c>
      <c r="AH64" s="27">
        <f>+anexos!AG87</f>
        <v>29533409.750280872</v>
      </c>
      <c r="AI64" s="27">
        <f>+anexos!AH87</f>
        <v>29705007.566364747</v>
      </c>
      <c r="AJ64" s="27">
        <f>+anexos!AI87</f>
        <v>35586936.250141487</v>
      </c>
      <c r="AK64" s="27">
        <f>+anexos!AJ87</f>
        <v>37326907.410854653</v>
      </c>
      <c r="AL64" s="27">
        <f>+anexos!AK87</f>
        <v>42835925.572602876</v>
      </c>
      <c r="AM64" s="27">
        <f>+anexos!AL87</f>
        <v>34705032.292618074</v>
      </c>
      <c r="AN64" s="27">
        <f>+anexos!AM87</f>
        <v>33741003.617823124</v>
      </c>
      <c r="AO64" s="27">
        <f>+anexos!AN87</f>
        <v>32803753.517328035</v>
      </c>
      <c r="AP64" s="27">
        <f>+anexos!AO87</f>
        <v>31892538.141846702</v>
      </c>
      <c r="AQ64" s="27">
        <f>+anexos!AP87</f>
        <v>31006634.304573182</v>
      </c>
      <c r="AR64" s="27">
        <f>+anexos!AQ87</f>
        <v>30301227.053539116</v>
      </c>
      <c r="AS64" s="27">
        <f>+anexos!AR87</f>
        <v>31505375.289396815</v>
      </c>
      <c r="AT64" s="27">
        <f>+anexos!AS87</f>
        <v>32231119.968577415</v>
      </c>
      <c r="AU64" s="27">
        <f>+anexos!AT87</f>
        <v>32394042.486386478</v>
      </c>
      <c r="AV64" s="27">
        <f>+anexos!AU87</f>
        <v>37508511.622751951</v>
      </c>
      <c r="AW64" s="27">
        <f>+anexos!AV87</f>
        <v>38813950.065992221</v>
      </c>
      <c r="AX64" s="27">
        <f>+anexos!AW87</f>
        <v>43631911.209309973</v>
      </c>
      <c r="AY64" s="27">
        <f>+anexos!AX87</f>
        <v>36056926.62436033</v>
      </c>
      <c r="AZ64" s="27">
        <f>+anexos!AY87</f>
        <v>35055345.329239205</v>
      </c>
      <c r="BA64" s="27">
        <f>+anexos!AZ87</f>
        <v>34081585.736760341</v>
      </c>
      <c r="BB64" s="27">
        <f>+anexos!BA87</f>
        <v>33134875.021850329</v>
      </c>
      <c r="BC64" s="27">
        <f>+anexos!BB87</f>
        <v>32214461.826798934</v>
      </c>
      <c r="BD64" s="27">
        <f>+anexos!BC87</f>
        <v>31319615.664943404</v>
      </c>
      <c r="BE64" s="27">
        <f>+anexos!BD87</f>
        <v>30697731.834619284</v>
      </c>
      <c r="BF64" s="27">
        <f>+anexos!BE87</f>
        <v>31635163.34424758</v>
      </c>
      <c r="BG64" s="27">
        <f>+anexos!BF87</f>
        <v>31166742.651639454</v>
      </c>
      <c r="BH64" s="27">
        <f>+anexos!BG87</f>
        <v>35617401.779626325</v>
      </c>
      <c r="BI64" s="27">
        <f>+anexos!BH87</f>
        <v>38087953.660891294</v>
      </c>
      <c r="BJ64" s="27">
        <f>+anexos!BI87</f>
        <v>41330999.649231419</v>
      </c>
    </row>
    <row r="65" spans="1:66" s="1" customFormat="1" ht="13.5" x14ac:dyDescent="0.25">
      <c r="A65" s="34" t="s">
        <v>1498</v>
      </c>
      <c r="B65" s="27">
        <f>'EF. Anuales'!H64/12</f>
        <v>44212809.804444455</v>
      </c>
      <c r="C65" s="27">
        <f>+'Gastos Generales 2021-2024'!K92-'Gastos Generales 2021-2024'!K86</f>
        <v>48628292.083200008</v>
      </c>
      <c r="D65" s="27">
        <f>+'Gastos Generales 2021-2024'!L92-'Gastos Generales 2021-2024'!L86</f>
        <v>48628292.083200008</v>
      </c>
      <c r="E65" s="27">
        <f>+'Gastos Generales 2021-2024'!M92-'Gastos Generales 2021-2024'!M86</f>
        <v>63628292.083200008</v>
      </c>
      <c r="F65" s="27">
        <f>+'Gastos Generales 2021-2024'!N92-'Gastos Generales 2021-2024'!N86</f>
        <v>48628292.083200008</v>
      </c>
      <c r="G65" s="27">
        <f>+'Gastos Generales 2021-2024'!O92-'Gastos Generales 2021-2024'!O86</f>
        <v>48628292.083200008</v>
      </c>
      <c r="H65" s="27">
        <f>+'Gastos Generales 2021-2024'!P92-'Gastos Generales 2021-2024'!P86</f>
        <v>48628292.083200008</v>
      </c>
      <c r="I65" s="27">
        <f>+'Gastos Generales 2021-2024'!Q92-'Gastos Generales 2021-2024'!Q86</f>
        <v>48604395.869866677</v>
      </c>
      <c r="J65" s="27">
        <f>+'Gastos Generales 2021-2024'!R92-'Gastos Generales 2021-2024'!R86</f>
        <v>48604395.869866677</v>
      </c>
      <c r="K65" s="27">
        <f>+'Gastos Generales 2021-2024'!S92-'Gastos Generales 2021-2024'!S86</f>
        <v>48604395.869866677</v>
      </c>
      <c r="L65" s="27">
        <f>+'Gastos Generales 2021-2024'!T92-'Gastos Generales 2021-2024'!T86</f>
        <v>48604395.869866669</v>
      </c>
      <c r="M65" s="27">
        <f>+'Gastos Generales 2021-2024'!U92-'Gastos Generales 2021-2024'!U86</f>
        <v>48604395.869866669</v>
      </c>
      <c r="N65" s="27">
        <f>+'Gastos Generales 2021-2024'!V92-'Gastos Generales 2021-2024'!V86</f>
        <v>48604395.869866669</v>
      </c>
      <c r="O65" s="27">
        <f>+'Gastos Generales 2021-2024'!W92-'Gastos Generales 2021-2024'!W86</f>
        <v>54379790.919850662</v>
      </c>
      <c r="P65" s="27">
        <f>+'Gastos Generales 2021-2024'!X92-'Gastos Generales 2021-2024'!X86</f>
        <v>54379790.919850662</v>
      </c>
      <c r="Q65" s="27">
        <f>+'Gastos Generales 2021-2024'!Y92-'Gastos Generales 2021-2024'!Y86</f>
        <v>54379790.919850662</v>
      </c>
      <c r="R65" s="27">
        <f>+'Gastos Generales 2021-2024'!Z92-'Gastos Generales 2021-2024'!Z86</f>
        <v>54379790.919850662</v>
      </c>
      <c r="S65" s="27">
        <f>+'Gastos Generales 2021-2024'!AA92-'Gastos Generales 2021-2024'!AA86</f>
        <v>54379790.919850662</v>
      </c>
      <c r="T65" s="27">
        <f>+'Gastos Generales 2021-2024'!AB92-'Gastos Generales 2021-2024'!AB86</f>
        <v>54379790.919850662</v>
      </c>
      <c r="U65" s="27">
        <f>+'Gastos Generales 2021-2024'!AC92-'Gastos Generales 2021-2024'!AC86</f>
        <v>54436923.374250658</v>
      </c>
      <c r="V65" s="27">
        <f>+'Gastos Generales 2021-2024'!AD92-'Gastos Generales 2021-2024'!AD86</f>
        <v>54436923.374250658</v>
      </c>
      <c r="W65" s="27">
        <f>+'Gastos Generales 2021-2024'!AE92-'Gastos Generales 2021-2024'!AE86</f>
        <v>54436923.374250658</v>
      </c>
      <c r="X65" s="27">
        <f>+'Gastos Generales 2021-2024'!AF92-'Gastos Generales 2021-2024'!AF86</f>
        <v>54436923.374250673</v>
      </c>
      <c r="Y65" s="27">
        <f>+'Gastos Generales 2021-2024'!AG92-'Gastos Generales 2021-2024'!AG86</f>
        <v>54436923.374250673</v>
      </c>
      <c r="Z65" s="27">
        <f>+'Gastos Generales 2021-2024'!AH92-'Gastos Generales 2021-2024'!AH86</f>
        <v>54436923.374250673</v>
      </c>
      <c r="AA65" s="27">
        <f>+'Gastos Generales 2021-2024'!AI92-'Gastos Generales 2021-2024'!AI86</f>
        <v>54379790.919850662</v>
      </c>
      <c r="AB65" s="27">
        <f>+'Gastos Generales 2021-2024'!AJ92-'Gastos Generales 2021-2024'!AJ86</f>
        <v>54379790.919850662</v>
      </c>
      <c r="AC65" s="27">
        <f>+'Gastos Generales 2021-2024'!AK92-'Gastos Generales 2021-2024'!AK86</f>
        <v>54379790.919850662</v>
      </c>
      <c r="AD65" s="27">
        <f>+'Gastos Generales 2021-2024'!AL92-'Gastos Generales 2021-2024'!AL86</f>
        <v>54379790.919850662</v>
      </c>
      <c r="AE65" s="27">
        <f>+'Gastos Generales 2021-2024'!AM92-'Gastos Generales 2021-2024'!AM86</f>
        <v>54379790.919850662</v>
      </c>
      <c r="AF65" s="27">
        <f>+'Gastos Generales 2021-2024'!AN92-'Gastos Generales 2021-2024'!AN86</f>
        <v>54379790.919850662</v>
      </c>
      <c r="AG65" s="27">
        <f>+'Gastos Generales 2021-2024'!AO92-'Gastos Generales 2021-2024'!AO86</f>
        <v>54436923.374250658</v>
      </c>
      <c r="AH65" s="27">
        <f>+'Gastos Generales 2021-2024'!AP92-'Gastos Generales 2021-2024'!AP86</f>
        <v>54436923.374250658</v>
      </c>
      <c r="AI65" s="27">
        <f>+'Gastos Generales 2021-2024'!AQ92-'Gastos Generales 2021-2024'!AQ86</f>
        <v>54436923.374250658</v>
      </c>
      <c r="AJ65" s="27">
        <f>+'Gastos Generales 2021-2024'!AR92-'Gastos Generales 2021-2024'!AR86</f>
        <v>54436923.374250673</v>
      </c>
      <c r="AK65" s="27">
        <f>+'Gastos Generales 2021-2024'!AS92-'Gastos Generales 2021-2024'!AS86</f>
        <v>54436923.374250673</v>
      </c>
      <c r="AL65" s="27">
        <f>+'Gastos Generales 2021-2024'!AT92-'Gastos Generales 2021-2024'!AT86</f>
        <v>54436923.374250673</v>
      </c>
      <c r="AM65" s="27">
        <f>+'Gastos Generales 2021-2024'!AU92-'Gastos Generales 2021-2024'!AU86</f>
        <v>57642578.375041731</v>
      </c>
      <c r="AN65" s="27">
        <f>+'Gastos Generales 2021-2024'!AV92-'Gastos Generales 2021-2024'!AV86</f>
        <v>57642578.375041731</v>
      </c>
      <c r="AO65" s="27">
        <f>+'Gastos Generales 2021-2024'!AW92-'Gastos Generales 2021-2024'!AW86</f>
        <v>57642578.375041731</v>
      </c>
      <c r="AP65" s="27">
        <f>+'Gastos Generales 2021-2024'!AX92-'Gastos Generales 2021-2024'!AX86</f>
        <v>57642578.375041731</v>
      </c>
      <c r="AQ65" s="27">
        <f>+'Gastos Generales 2021-2024'!AY92-'Gastos Generales 2021-2024'!AY86</f>
        <v>57642578.375041731</v>
      </c>
      <c r="AR65" s="27">
        <f>+'Gastos Generales 2021-2024'!AZ92-'Gastos Generales 2021-2024'!AZ86</f>
        <v>57642578.375041731</v>
      </c>
      <c r="AS65" s="27">
        <f>+'Gastos Generales 2021-2024'!BA92-'Gastos Generales 2021-2024'!BA86</f>
        <v>57703138.776705727</v>
      </c>
      <c r="AT65" s="27">
        <f>+'Gastos Generales 2021-2024'!BB92-'Gastos Generales 2021-2024'!BB86</f>
        <v>57703138.776705727</v>
      </c>
      <c r="AU65" s="27">
        <f>+'Gastos Generales 2021-2024'!BC92-'Gastos Generales 2021-2024'!BC86</f>
        <v>57703138.776705727</v>
      </c>
      <c r="AV65" s="27">
        <f>+'Gastos Generales 2021-2024'!BD92-'Gastos Generales 2021-2024'!BD86</f>
        <v>57703138.77670572</v>
      </c>
      <c r="AW65" s="27">
        <f>+'Gastos Generales 2021-2024'!BE92-'Gastos Generales 2021-2024'!BE86</f>
        <v>57703138.77670572</v>
      </c>
      <c r="AX65" s="27">
        <f>+'Gastos Generales 2021-2024'!BF92-'Gastos Generales 2021-2024'!BF86</f>
        <v>57703138.77670572</v>
      </c>
      <c r="AY65" s="27">
        <f>+'Gastos Generales 2021-2024'!BG92-'Gastos Generales 2021-2024'!BG86</f>
        <v>59948281.51004339</v>
      </c>
      <c r="AZ65" s="27">
        <f>+'Gastos Generales 2021-2024'!BH92-'Gastos Generales 2021-2024'!BH86</f>
        <v>59948281.51004339</v>
      </c>
      <c r="BA65" s="27">
        <f>+'Gastos Generales 2021-2024'!BI92-'Gastos Generales 2021-2024'!BI86</f>
        <v>59948281.51004339</v>
      </c>
      <c r="BB65" s="27">
        <f>+'Gastos Generales 2021-2024'!BJ92-'Gastos Generales 2021-2024'!BJ86</f>
        <v>59948281.51004339</v>
      </c>
      <c r="BC65" s="27">
        <f>+'Gastos Generales 2021-2024'!BK92-'Gastos Generales 2021-2024'!BK86</f>
        <v>59948281.51004339</v>
      </c>
      <c r="BD65" s="27">
        <f>+'Gastos Generales 2021-2024'!BL92-'Gastos Generales 2021-2024'!BL86</f>
        <v>59948281.51004339</v>
      </c>
      <c r="BE65" s="27">
        <f>+'Gastos Generales 2021-2024'!BM92-'Gastos Generales 2021-2024'!BM86</f>
        <v>60011264.327773951</v>
      </c>
      <c r="BF65" s="27">
        <f>+'Gastos Generales 2021-2024'!BN92-'Gastos Generales 2021-2024'!BN86</f>
        <v>60011264.327773951</v>
      </c>
      <c r="BG65" s="27">
        <f>+'Gastos Generales 2021-2024'!BO92-'Gastos Generales 2021-2024'!BO86</f>
        <v>60011264.327773951</v>
      </c>
      <c r="BH65" s="27">
        <f>+'Gastos Generales 2021-2024'!BP92-'Gastos Generales 2021-2024'!BP86</f>
        <v>60011264.327773951</v>
      </c>
      <c r="BI65" s="27">
        <f>+'Gastos Generales 2021-2024'!BQ92-'Gastos Generales 2021-2024'!BQ86</f>
        <v>60011264.327773951</v>
      </c>
      <c r="BJ65" s="27">
        <f>+'Gastos Generales 2021-2024'!BR92-'Gastos Generales 2021-2024'!BR86</f>
        <v>60011264.327773951</v>
      </c>
    </row>
    <row r="66" spans="1:66" s="1" customFormat="1" ht="13.5" x14ac:dyDescent="0.25">
      <c r="A66" s="34" t="str">
        <f>+'EF. Anuales'!A65</f>
        <v>Gastos TC</v>
      </c>
      <c r="B66" s="27">
        <f>'EF. Anuales'!H65/12</f>
        <v>0</v>
      </c>
      <c r="C66" s="27">
        <v>0</v>
      </c>
      <c r="D66" s="27">
        <v>0</v>
      </c>
      <c r="E66" s="27">
        <v>0</v>
      </c>
      <c r="F66" s="27">
        <v>0</v>
      </c>
      <c r="G66" s="27">
        <f>+'FLUJO DE CARTERA'!G107+'FLUJO DE CARTERA'!G103+'FLUJO DE CARTERA'!G105</f>
        <v>0</v>
      </c>
      <c r="H66" s="27">
        <f>+'FLUJO DE CARTERA'!H107+'FLUJO DE CARTERA'!H103+'FLUJO DE CARTERA'!H105</f>
        <v>0</v>
      </c>
      <c r="I66" s="27">
        <f>+'FLUJO DE CARTERA'!I107+'FLUJO DE CARTERA'!I103+'FLUJO DE CARTERA'!I105</f>
        <v>0</v>
      </c>
      <c r="J66" s="27">
        <f>+'FLUJO DE CARTERA'!J107+'FLUJO DE CARTERA'!J103+'FLUJO DE CARTERA'!J105</f>
        <v>0</v>
      </c>
      <c r="K66" s="27">
        <f>+'FLUJO DE CARTERA'!K107+'FLUJO DE CARTERA'!K103+'FLUJO DE CARTERA'!K105</f>
        <v>0</v>
      </c>
      <c r="L66" s="27">
        <f>+'FLUJO DE CARTERA'!L107+'FLUJO DE CARTERA'!L103+'FLUJO DE CARTERA'!L105</f>
        <v>0</v>
      </c>
      <c r="M66" s="27">
        <f>+'FLUJO DE CARTERA'!M107+'FLUJO DE CARTERA'!M103+'FLUJO DE CARTERA'!M105</f>
        <v>0</v>
      </c>
      <c r="N66" s="27">
        <f>+'FLUJO DE CARTERA'!N107+'FLUJO DE CARTERA'!N103+'FLUJO DE CARTERA'!N105</f>
        <v>0</v>
      </c>
      <c r="O66" s="27">
        <f>+'FLUJO DE CARTERA'!O107+'FLUJO DE CARTERA'!O103+'FLUJO DE CARTERA'!O105</f>
        <v>0</v>
      </c>
      <c r="P66" s="27">
        <f>+'FLUJO DE CARTERA'!P107+'FLUJO DE CARTERA'!P103+'FLUJO DE CARTERA'!P105</f>
        <v>0</v>
      </c>
      <c r="Q66" s="27">
        <f>+'FLUJO DE CARTERA'!Q107+'FLUJO DE CARTERA'!Q103+'FLUJO DE CARTERA'!Q105</f>
        <v>0</v>
      </c>
      <c r="R66" s="27">
        <f>+'FLUJO DE CARTERA'!R107+'FLUJO DE CARTERA'!R103+'FLUJO DE CARTERA'!R105</f>
        <v>0</v>
      </c>
      <c r="S66" s="27">
        <f>+'FLUJO DE CARTERA'!S107+'FLUJO DE CARTERA'!S103+'FLUJO DE CARTERA'!S105</f>
        <v>0</v>
      </c>
      <c r="T66" s="27">
        <f>+'FLUJO DE CARTERA'!T107+'FLUJO DE CARTERA'!T103+'FLUJO DE CARTERA'!T105</f>
        <v>0</v>
      </c>
      <c r="U66" s="27">
        <f>+'FLUJO DE CARTERA'!U107+'FLUJO DE CARTERA'!U103+'FLUJO DE CARTERA'!U105</f>
        <v>0</v>
      </c>
      <c r="V66" s="27">
        <f>+'FLUJO DE CARTERA'!V107+'FLUJO DE CARTERA'!V103+'FLUJO DE CARTERA'!V105</f>
        <v>0</v>
      </c>
      <c r="W66" s="27">
        <f>+'FLUJO DE CARTERA'!W107+'FLUJO DE CARTERA'!W103+'FLUJO DE CARTERA'!W105</f>
        <v>0</v>
      </c>
      <c r="X66" s="27">
        <f>+'FLUJO DE CARTERA'!X107+'FLUJO DE CARTERA'!X103+'FLUJO DE CARTERA'!X105</f>
        <v>0</v>
      </c>
      <c r="Y66" s="27">
        <f>+'FLUJO DE CARTERA'!Y107+'FLUJO DE CARTERA'!Y103+'FLUJO DE CARTERA'!Y105</f>
        <v>0</v>
      </c>
      <c r="Z66" s="27">
        <f>+'FLUJO DE CARTERA'!Z107+'FLUJO DE CARTERA'!Z103+'FLUJO DE CARTERA'!Z105</f>
        <v>0</v>
      </c>
      <c r="AA66" s="27">
        <f>+'FLUJO DE CARTERA'!AA107+'FLUJO DE CARTERA'!AA103+'FLUJO DE CARTERA'!AA105</f>
        <v>0</v>
      </c>
      <c r="AB66" s="27">
        <f>+'FLUJO DE CARTERA'!AB107+'FLUJO DE CARTERA'!AB103+'FLUJO DE CARTERA'!AB105</f>
        <v>0</v>
      </c>
      <c r="AC66" s="27">
        <f>+'FLUJO DE CARTERA'!AC107+'FLUJO DE CARTERA'!AC103+'FLUJO DE CARTERA'!AC105</f>
        <v>0</v>
      </c>
      <c r="AD66" s="27">
        <f>+'FLUJO DE CARTERA'!AD107+'FLUJO DE CARTERA'!AD103+'FLUJO DE CARTERA'!AD105</f>
        <v>0</v>
      </c>
      <c r="AE66" s="27">
        <f>+'FLUJO DE CARTERA'!AE107+'FLUJO DE CARTERA'!AE103+'FLUJO DE CARTERA'!AE105</f>
        <v>0</v>
      </c>
      <c r="AF66" s="27">
        <f>+'FLUJO DE CARTERA'!AF107+'FLUJO DE CARTERA'!AF103+'FLUJO DE CARTERA'!AF105</f>
        <v>0</v>
      </c>
      <c r="AG66" s="27">
        <f>+'FLUJO DE CARTERA'!AG107+'FLUJO DE CARTERA'!AG103+'FLUJO DE CARTERA'!AG105</f>
        <v>0</v>
      </c>
      <c r="AH66" s="27">
        <f>+'FLUJO DE CARTERA'!AH107+'FLUJO DE CARTERA'!AH103+'FLUJO DE CARTERA'!AH105</f>
        <v>0</v>
      </c>
      <c r="AI66" s="27">
        <f>+'FLUJO DE CARTERA'!AI107+'FLUJO DE CARTERA'!AI103+'FLUJO DE CARTERA'!AI105</f>
        <v>0</v>
      </c>
      <c r="AJ66" s="27">
        <f>+'FLUJO DE CARTERA'!AJ107+'FLUJO DE CARTERA'!AJ103+'FLUJO DE CARTERA'!AJ105</f>
        <v>0</v>
      </c>
      <c r="AK66" s="27">
        <f>+'FLUJO DE CARTERA'!AK107+'FLUJO DE CARTERA'!AK103+'FLUJO DE CARTERA'!AK105</f>
        <v>0</v>
      </c>
      <c r="AL66" s="27">
        <f>+'FLUJO DE CARTERA'!AL107+'FLUJO DE CARTERA'!AL103+'FLUJO DE CARTERA'!AL105</f>
        <v>0</v>
      </c>
      <c r="AM66" s="27">
        <f>+'FLUJO DE CARTERA'!AM107+'FLUJO DE CARTERA'!AM103+'FLUJO DE CARTERA'!AM105</f>
        <v>0</v>
      </c>
      <c r="AN66" s="27">
        <f>+'FLUJO DE CARTERA'!AN107+'FLUJO DE CARTERA'!AN103+'FLUJO DE CARTERA'!AN105</f>
        <v>0</v>
      </c>
      <c r="AO66" s="27">
        <f>+'FLUJO DE CARTERA'!AO107+'FLUJO DE CARTERA'!AO103+'FLUJO DE CARTERA'!AO105</f>
        <v>0</v>
      </c>
      <c r="AP66" s="27">
        <f>+'FLUJO DE CARTERA'!AP107+'FLUJO DE CARTERA'!AP103+'FLUJO DE CARTERA'!AP105</f>
        <v>0</v>
      </c>
      <c r="AQ66" s="27">
        <f>+'FLUJO DE CARTERA'!AQ107+'FLUJO DE CARTERA'!AQ103+'FLUJO DE CARTERA'!AQ105</f>
        <v>0</v>
      </c>
      <c r="AR66" s="27">
        <f>+'FLUJO DE CARTERA'!AR107+'FLUJO DE CARTERA'!AR103+'FLUJO DE CARTERA'!AR105</f>
        <v>0</v>
      </c>
      <c r="AS66" s="27">
        <f>+'FLUJO DE CARTERA'!AS107+'FLUJO DE CARTERA'!AS103+'FLUJO DE CARTERA'!AS105</f>
        <v>0</v>
      </c>
      <c r="AT66" s="27">
        <f>+'FLUJO DE CARTERA'!AT107+'FLUJO DE CARTERA'!AT103+'FLUJO DE CARTERA'!AT105</f>
        <v>0</v>
      </c>
      <c r="AU66" s="27">
        <f>+'FLUJO DE CARTERA'!AU107+'FLUJO DE CARTERA'!AU103+'FLUJO DE CARTERA'!AU105</f>
        <v>0</v>
      </c>
      <c r="AV66" s="27">
        <f>+'FLUJO DE CARTERA'!AV107+'FLUJO DE CARTERA'!AV103+'FLUJO DE CARTERA'!AV105</f>
        <v>0</v>
      </c>
      <c r="AW66" s="27">
        <f>+'FLUJO DE CARTERA'!AW107+'FLUJO DE CARTERA'!AW103+'FLUJO DE CARTERA'!AW105</f>
        <v>0</v>
      </c>
      <c r="AX66" s="27">
        <f>+'FLUJO DE CARTERA'!AX107+'FLUJO DE CARTERA'!AX103+'FLUJO DE CARTERA'!AX105</f>
        <v>0</v>
      </c>
      <c r="AY66" s="27">
        <f>+'FLUJO DE CARTERA'!AY107+'FLUJO DE CARTERA'!AY103+'FLUJO DE CARTERA'!AY105</f>
        <v>0</v>
      </c>
      <c r="AZ66" s="27">
        <f>+'FLUJO DE CARTERA'!AZ107+'FLUJO DE CARTERA'!AZ103+'FLUJO DE CARTERA'!AZ105</f>
        <v>0</v>
      </c>
      <c r="BA66" s="27">
        <f>+'FLUJO DE CARTERA'!BA107+'FLUJO DE CARTERA'!BA103+'FLUJO DE CARTERA'!BA105</f>
        <v>0</v>
      </c>
      <c r="BB66" s="27">
        <f>+'FLUJO DE CARTERA'!BB107+'FLUJO DE CARTERA'!BB103+'FLUJO DE CARTERA'!BB105</f>
        <v>0</v>
      </c>
      <c r="BC66" s="27">
        <f>+'FLUJO DE CARTERA'!BC107+'FLUJO DE CARTERA'!BC103+'FLUJO DE CARTERA'!BC105</f>
        <v>0</v>
      </c>
      <c r="BD66" s="27">
        <f>+'FLUJO DE CARTERA'!BD107+'FLUJO DE CARTERA'!BD103+'FLUJO DE CARTERA'!BD105</f>
        <v>0</v>
      </c>
      <c r="BE66" s="27">
        <f>+'FLUJO DE CARTERA'!BE107+'FLUJO DE CARTERA'!BE103+'FLUJO DE CARTERA'!BE105</f>
        <v>0</v>
      </c>
      <c r="BF66" s="27">
        <f>+'FLUJO DE CARTERA'!BF107+'FLUJO DE CARTERA'!BF103+'FLUJO DE CARTERA'!BF105</f>
        <v>0</v>
      </c>
      <c r="BG66" s="27">
        <f>+'FLUJO DE CARTERA'!BG107+'FLUJO DE CARTERA'!BG103+'FLUJO DE CARTERA'!BG105</f>
        <v>0</v>
      </c>
      <c r="BH66" s="27">
        <f>+'FLUJO DE CARTERA'!BH107+'FLUJO DE CARTERA'!BH103+'FLUJO DE CARTERA'!BH105</f>
        <v>0</v>
      </c>
      <c r="BI66" s="27">
        <f>+'FLUJO DE CARTERA'!BI107+'FLUJO DE CARTERA'!BI103+'FLUJO DE CARTERA'!BI105</f>
        <v>0</v>
      </c>
      <c r="BJ66" s="27">
        <f>+'FLUJO DE CARTERA'!BJ107+'FLUJO DE CARTERA'!BJ103+'FLUJO DE CARTERA'!BJ105</f>
        <v>0</v>
      </c>
    </row>
    <row r="67" spans="1:66" s="1" customFormat="1" ht="13.5" x14ac:dyDescent="0.25">
      <c r="A67" s="34" t="str">
        <f>+'EF. Anuales'!A66</f>
        <v>Depreciaciones y Amortizaciones</v>
      </c>
      <c r="B67" s="27">
        <f>'EF. Anuales'!H66/12</f>
        <v>2668741.4444444445</v>
      </c>
      <c r="C67" s="36">
        <f>+anexos!B39+anexos!B46</f>
        <v>2046666.6666666667</v>
      </c>
      <c r="D67" s="36">
        <f>+anexos!C39+anexos!C46</f>
        <v>2046666.6666666667</v>
      </c>
      <c r="E67" s="36">
        <f>+anexos!D39+anexos!D46</f>
        <v>2046666.6666666667</v>
      </c>
      <c r="F67" s="36">
        <f>+anexos!E39+anexos!E46</f>
        <v>2046666.6666666667</v>
      </c>
      <c r="G67" s="36">
        <f>+anexos!F39+anexos!F46</f>
        <v>2046666.6666666667</v>
      </c>
      <c r="H67" s="36">
        <f>+anexos!G39+anexos!G46</f>
        <v>2046666.6666666667</v>
      </c>
      <c r="I67" s="36">
        <f>+anexos!H39+anexos!H46</f>
        <v>2046666.6666666667</v>
      </c>
      <c r="J67" s="36">
        <f>+anexos!I39+anexos!I46</f>
        <v>2046666.6666666667</v>
      </c>
      <c r="K67" s="36">
        <f>+anexos!J39+anexos!J46</f>
        <v>2046666.6666666667</v>
      </c>
      <c r="L67" s="36">
        <f>+anexos!K39+anexos!K46</f>
        <v>2046666.6666666667</v>
      </c>
      <c r="M67" s="36">
        <f>+anexos!L39+anexos!L46</f>
        <v>2046666.6666666667</v>
      </c>
      <c r="N67" s="36">
        <f>+anexos!M39+anexos!M46</f>
        <v>2046666.6666666667</v>
      </c>
      <c r="O67" s="36">
        <f>+anexos!N39+anexos!N46</f>
        <v>2420416.6666666665</v>
      </c>
      <c r="P67" s="36">
        <f>+anexos!O39+anexos!O46</f>
        <v>2420416.6666666665</v>
      </c>
      <c r="Q67" s="36">
        <f>+anexos!P39+anexos!P46</f>
        <v>2420416.6666666665</v>
      </c>
      <c r="R67" s="36">
        <f>+anexos!Q39+anexos!Q46</f>
        <v>2420416.6666666665</v>
      </c>
      <c r="S67" s="36">
        <f>+anexos!R39+anexos!R46</f>
        <v>2420416.6666666665</v>
      </c>
      <c r="T67" s="36">
        <f>+anexos!S39+anexos!S46</f>
        <v>2420416.6666666665</v>
      </c>
      <c r="U67" s="36">
        <f>+anexos!T39+anexos!T46</f>
        <v>2420416.6666666665</v>
      </c>
      <c r="V67" s="36">
        <f>+anexos!U39+anexos!U46</f>
        <v>2420416.6666666665</v>
      </c>
      <c r="W67" s="36">
        <f>+anexos!V39+anexos!V46</f>
        <v>2420416.6666666665</v>
      </c>
      <c r="X67" s="36">
        <f>+anexos!W39+anexos!W46</f>
        <v>2420416.6666666665</v>
      </c>
      <c r="Y67" s="36">
        <f>+anexos!X39+anexos!X46</f>
        <v>2420416.6666666665</v>
      </c>
      <c r="Z67" s="36">
        <f>+anexos!Y39+anexos!Y46</f>
        <v>2420416.6666666665</v>
      </c>
      <c r="AA67" s="36">
        <f>+anexos!Z39+anexos!Z46</f>
        <v>2787697.9166666665</v>
      </c>
      <c r="AB67" s="36">
        <f>+anexos!AA39+anexos!AA46</f>
        <v>2787697.9166666665</v>
      </c>
      <c r="AC67" s="36">
        <f>+anexos!AB39+anexos!AB46</f>
        <v>2787697.9166666665</v>
      </c>
      <c r="AD67" s="36">
        <f>+anexos!AC39+anexos!AC46</f>
        <v>2787697.9166666665</v>
      </c>
      <c r="AE67" s="36">
        <f>+anexos!AD39+anexos!AD46</f>
        <v>2787697.9166666665</v>
      </c>
      <c r="AF67" s="36">
        <f>+anexos!AE39+anexos!AE46</f>
        <v>2787697.9166666665</v>
      </c>
      <c r="AG67" s="36">
        <f>+anexos!AF39+anexos!AF46</f>
        <v>2787697.9166666665</v>
      </c>
      <c r="AH67" s="36">
        <f>+anexos!AG39+anexos!AG46</f>
        <v>2787697.9166666665</v>
      </c>
      <c r="AI67" s="36">
        <f>+anexos!AH39+anexos!AH46</f>
        <v>2787697.9166666665</v>
      </c>
      <c r="AJ67" s="36">
        <f>+anexos!AI39+anexos!AI46</f>
        <v>2787697.9166666665</v>
      </c>
      <c r="AK67" s="36">
        <f>+anexos!AJ39+anexos!AJ46</f>
        <v>2787697.9166666665</v>
      </c>
      <c r="AL67" s="36">
        <f>+anexos!AK39+anexos!AK46</f>
        <v>2787697.9166666665</v>
      </c>
      <c r="AM67" s="36">
        <f>+anexos!AL39+anexos!AL46</f>
        <v>3137402.1354166665</v>
      </c>
      <c r="AN67" s="36">
        <f>+anexos!AM39+anexos!AM46</f>
        <v>3137402.1354166665</v>
      </c>
      <c r="AO67" s="36">
        <f>+anexos!AN39+anexos!AN46</f>
        <v>3137402.1354166665</v>
      </c>
      <c r="AP67" s="36">
        <f>+anexos!AO39+anexos!AO46</f>
        <v>3137402.1354166665</v>
      </c>
      <c r="AQ67" s="36">
        <f>+anexos!AP39+anexos!AP46</f>
        <v>3137402.1354166665</v>
      </c>
      <c r="AR67" s="36">
        <f>+anexos!AQ39+anexos!AQ46</f>
        <v>3137402.1354166665</v>
      </c>
      <c r="AS67" s="36">
        <f>+anexos!AR39+anexos!AR46</f>
        <v>3137402.1354166665</v>
      </c>
      <c r="AT67" s="36">
        <f>+anexos!AS39+anexos!AS46</f>
        <v>3137402.1354166665</v>
      </c>
      <c r="AU67" s="36">
        <f>+anexos!AT39+anexos!AT46</f>
        <v>3137402.1354166665</v>
      </c>
      <c r="AV67" s="36">
        <f>+anexos!AU39+anexos!AU46</f>
        <v>3137402.1354166665</v>
      </c>
      <c r="AW67" s="36">
        <f>+anexos!AV39+anexos!AV46</f>
        <v>3137402.1354166665</v>
      </c>
      <c r="AX67" s="36">
        <f>+anexos!AW39+anexos!AW46</f>
        <v>3137402.1354166665</v>
      </c>
      <c r="AY67" s="36">
        <f>+anexos!AX39+anexos!AX46</f>
        <v>3506340.0861979164</v>
      </c>
      <c r="AZ67" s="36">
        <f>+anexos!AY39+anexos!AY46</f>
        <v>3506340.0861979164</v>
      </c>
      <c r="BA67" s="36">
        <f>+anexos!AZ39+anexos!AZ46</f>
        <v>3506340.0861979164</v>
      </c>
      <c r="BB67" s="36">
        <f>+anexos!BA39+anexos!BA46</f>
        <v>3506340.0861979164</v>
      </c>
      <c r="BC67" s="36">
        <f>+anexos!BB39+anexos!BB46</f>
        <v>3506340.0861979164</v>
      </c>
      <c r="BD67" s="36">
        <f>+anexos!BC39+anexos!BC46</f>
        <v>3506340.0861979164</v>
      </c>
      <c r="BE67" s="36">
        <f>+anexos!BD39+anexos!BD46</f>
        <v>3506340.0861979164</v>
      </c>
      <c r="BF67" s="36">
        <f>+anexos!BE39+anexos!BE46</f>
        <v>3506340.0861979164</v>
      </c>
      <c r="BG67" s="36">
        <f>+anexos!BF39+anexos!BF46</f>
        <v>3506340.0861979164</v>
      </c>
      <c r="BH67" s="36">
        <f>+anexos!BG39+anexos!BG46</f>
        <v>3506340.0861979164</v>
      </c>
      <c r="BI67" s="36">
        <f>+anexos!BH39+anexos!BH46</f>
        <v>3506340.0861979164</v>
      </c>
      <c r="BJ67" s="36">
        <f>+anexos!BI39+anexos!BI46</f>
        <v>3506340.0861979164</v>
      </c>
    </row>
    <row r="68" spans="1:66" s="143" customFormat="1" ht="13.5" x14ac:dyDescent="0.25">
      <c r="A68" s="141" t="str">
        <f>+'EF. Anuales'!A67</f>
        <v>Gastos Varios y otros gastos</v>
      </c>
      <c r="B68" s="27">
        <f>'EF. Anuales'!H67/12</f>
        <v>10047714.782222223</v>
      </c>
      <c r="C68" s="142">
        <f>+'Gastos Generales 2021-2024'!K86</f>
        <v>0</v>
      </c>
      <c r="D68" s="142">
        <f>+'Gastos Generales 2021-2024'!L86</f>
        <v>0</v>
      </c>
      <c r="E68" s="142">
        <f>+'Gastos Generales 2021-2024'!M86</f>
        <v>0</v>
      </c>
      <c r="F68" s="142">
        <f>+'Gastos Generales 2021-2024'!N86</f>
        <v>0</v>
      </c>
      <c r="G68" s="142">
        <f>+'Gastos Generales 2021-2024'!O86</f>
        <v>0</v>
      </c>
      <c r="H68" s="142">
        <f>+'Gastos Generales 2021-2024'!P86</f>
        <v>0</v>
      </c>
      <c r="I68" s="142">
        <f>+'Gastos Generales 2021-2024'!Q86</f>
        <v>0</v>
      </c>
      <c r="J68" s="142">
        <f>+'Gastos Generales 2021-2024'!R86</f>
        <v>0</v>
      </c>
      <c r="K68" s="142">
        <f>+'Gastos Generales 2021-2024'!S86</f>
        <v>0</v>
      </c>
      <c r="L68" s="142">
        <f>+'Gastos Generales 2021-2024'!T86</f>
        <v>45000000</v>
      </c>
      <c r="M68" s="142">
        <f>+'Gastos Generales 2021-2024'!U86</f>
        <v>45000000</v>
      </c>
      <c r="N68" s="142">
        <f>+'Gastos Generales 2021-2024'!V86</f>
        <v>45000000</v>
      </c>
      <c r="O68" s="142">
        <f>+'Gastos Generales 2021-2024'!W86</f>
        <v>0</v>
      </c>
      <c r="P68" s="142">
        <f>+'Gastos Generales 2021-2024'!X86</f>
        <v>0</v>
      </c>
      <c r="Q68" s="142">
        <f>+'Gastos Generales 2021-2024'!Y86</f>
        <v>0</v>
      </c>
      <c r="R68" s="142">
        <f>+'Gastos Generales 2021-2024'!Z86</f>
        <v>0</v>
      </c>
      <c r="S68" s="142">
        <f>+'Gastos Generales 2021-2024'!AA86</f>
        <v>0</v>
      </c>
      <c r="T68" s="142">
        <f>+'Gastos Generales 2021-2024'!AB86</f>
        <v>0</v>
      </c>
      <c r="U68" s="142">
        <f>+'Gastos Generales 2021-2024'!AC86</f>
        <v>0</v>
      </c>
      <c r="V68" s="142">
        <f>+'Gastos Generales 2021-2024'!AD86</f>
        <v>0</v>
      </c>
      <c r="W68" s="142">
        <f>+'Gastos Generales 2021-2024'!AE86</f>
        <v>0</v>
      </c>
      <c r="X68" s="142">
        <f>+'Gastos Generales 2021-2024'!AF86</f>
        <v>50400000.000000007</v>
      </c>
      <c r="Y68" s="142">
        <f>+'Gastos Generales 2021-2024'!AG86</f>
        <v>50400000.000000007</v>
      </c>
      <c r="Z68" s="142">
        <f>+'Gastos Generales 2021-2024'!AH86</f>
        <v>50400000.000000007</v>
      </c>
      <c r="AA68" s="142">
        <f>+'Gastos Generales 2021-2024'!AI86</f>
        <v>0</v>
      </c>
      <c r="AB68" s="142">
        <f>+'Gastos Generales 2021-2024'!AJ86</f>
        <v>0</v>
      </c>
      <c r="AC68" s="142">
        <f>+'Gastos Generales 2021-2024'!AK86</f>
        <v>0</v>
      </c>
      <c r="AD68" s="142">
        <f>+'Gastos Generales 2021-2024'!AL86</f>
        <v>0</v>
      </c>
      <c r="AE68" s="142">
        <f>+'Gastos Generales 2021-2024'!AM86</f>
        <v>0</v>
      </c>
      <c r="AF68" s="142">
        <f>+'Gastos Generales 2021-2024'!AN86</f>
        <v>0</v>
      </c>
      <c r="AG68" s="142">
        <f>+'Gastos Generales 2021-2024'!AO86</f>
        <v>0</v>
      </c>
      <c r="AH68" s="142">
        <f>+'Gastos Generales 2021-2024'!AP86</f>
        <v>0</v>
      </c>
      <c r="AI68" s="142">
        <f>+'Gastos Generales 2021-2024'!AQ86</f>
        <v>0</v>
      </c>
      <c r="AJ68" s="142">
        <f>+'Gastos Generales 2021-2024'!AR86</f>
        <v>50400000.000000007</v>
      </c>
      <c r="AK68" s="142">
        <f>+'Gastos Generales 2021-2024'!AS86</f>
        <v>50400000.000000007</v>
      </c>
      <c r="AL68" s="142">
        <f>+'Gastos Generales 2021-2024'!AT86</f>
        <v>50400000.000000007</v>
      </c>
      <c r="AM68" s="142">
        <f>+'Gastos Generales 2021-2024'!AU86</f>
        <v>0</v>
      </c>
      <c r="AN68" s="142">
        <f>+'Gastos Generales 2021-2024'!AV86</f>
        <v>0</v>
      </c>
      <c r="AO68" s="142">
        <f>+'Gastos Generales 2021-2024'!AW86</f>
        <v>0</v>
      </c>
      <c r="AP68" s="142">
        <f>+'Gastos Generales 2021-2024'!AX86</f>
        <v>0</v>
      </c>
      <c r="AQ68" s="142">
        <f>+'Gastos Generales 2021-2024'!AY86</f>
        <v>0</v>
      </c>
      <c r="AR68" s="142">
        <f>+'Gastos Generales 2021-2024'!AZ86</f>
        <v>0</v>
      </c>
      <c r="AS68" s="142">
        <f>+'Gastos Generales 2021-2024'!BA86</f>
        <v>0</v>
      </c>
      <c r="AT68" s="142">
        <f>+'Gastos Generales 2021-2024'!BB86</f>
        <v>0</v>
      </c>
      <c r="AU68" s="142">
        <f>+'Gastos Generales 2021-2024'!BC86</f>
        <v>0</v>
      </c>
      <c r="AV68" s="142">
        <f>+'Gastos Generales 2021-2024'!BD86</f>
        <v>53424000.000000007</v>
      </c>
      <c r="AW68" s="142">
        <f>+'Gastos Generales 2021-2024'!BE86</f>
        <v>53424000.000000007</v>
      </c>
      <c r="AX68" s="142">
        <f>+'Gastos Generales 2021-2024'!BF86</f>
        <v>53424000.000000007</v>
      </c>
      <c r="AY68" s="142">
        <f>+'Gastos Generales 2021-2024'!BG86</f>
        <v>0</v>
      </c>
      <c r="AZ68" s="142">
        <f>+'Gastos Generales 2021-2024'!BH86</f>
        <v>0</v>
      </c>
      <c r="BA68" s="142">
        <f>+'Gastos Generales 2021-2024'!BI86</f>
        <v>0</v>
      </c>
      <c r="BB68" s="142">
        <f>+'Gastos Generales 2021-2024'!BJ86</f>
        <v>0</v>
      </c>
      <c r="BC68" s="142">
        <f>+'Gastos Generales 2021-2024'!BK86</f>
        <v>0</v>
      </c>
      <c r="BD68" s="142">
        <f>+'Gastos Generales 2021-2024'!BL86</f>
        <v>0</v>
      </c>
      <c r="BE68" s="142">
        <f>+'Gastos Generales 2021-2024'!BM86</f>
        <v>0</v>
      </c>
      <c r="BF68" s="142">
        <f>+'Gastos Generales 2021-2024'!BN86</f>
        <v>0</v>
      </c>
      <c r="BG68" s="142">
        <f>+'Gastos Generales 2021-2024'!BO86</f>
        <v>0</v>
      </c>
      <c r="BH68" s="142">
        <f>+'Gastos Generales 2021-2024'!BP86</f>
        <v>55560960.000000007</v>
      </c>
      <c r="BI68" s="142">
        <f>+'Gastos Generales 2021-2024'!BQ86</f>
        <v>55560960.000000007</v>
      </c>
      <c r="BJ68" s="142">
        <f>+'Gastos Generales 2021-2024'!BR86</f>
        <v>55560960.000000007</v>
      </c>
    </row>
    <row r="69" spans="1:66" s="143" customFormat="1" ht="13.5" x14ac:dyDescent="0.25">
      <c r="A69" s="141" t="str">
        <f>+'EF. Anuales'!A68</f>
        <v>Multas sanciones y litigios</v>
      </c>
      <c r="B69" s="27">
        <f>'EF. Anuales'!H68/12</f>
        <v>0</v>
      </c>
      <c r="C69" s="142">
        <f>+anexos!B115</f>
        <v>0</v>
      </c>
      <c r="D69" s="142">
        <f>+anexos!C115</f>
        <v>0</v>
      </c>
      <c r="E69" s="142">
        <f>+anexos!D115</f>
        <v>0</v>
      </c>
      <c r="F69" s="142">
        <f>+anexos!E115</f>
        <v>0</v>
      </c>
      <c r="G69" s="142">
        <f>+anexos!F115</f>
        <v>0</v>
      </c>
      <c r="H69" s="142">
        <f>+anexos!G115</f>
        <v>0</v>
      </c>
      <c r="I69" s="142">
        <f>+anexos!H115</f>
        <v>0</v>
      </c>
      <c r="J69" s="142">
        <f>+anexos!I115</f>
        <v>0</v>
      </c>
      <c r="K69" s="142">
        <f>+anexos!J115</f>
        <v>0</v>
      </c>
      <c r="L69" s="142">
        <f>+anexos!K115</f>
        <v>0</v>
      </c>
      <c r="M69" s="142">
        <f>+anexos!L115</f>
        <v>0</v>
      </c>
      <c r="N69" s="142">
        <f>+anexos!M115</f>
        <v>0</v>
      </c>
      <c r="O69" s="142">
        <f>+anexos!N115</f>
        <v>0</v>
      </c>
      <c r="P69" s="142">
        <f>+anexos!O115</f>
        <v>0</v>
      </c>
      <c r="Q69" s="142">
        <f>+anexos!P115</f>
        <v>0</v>
      </c>
      <c r="R69" s="142">
        <f>+anexos!Q115</f>
        <v>0</v>
      </c>
      <c r="S69" s="142">
        <f>+anexos!R115</f>
        <v>0</v>
      </c>
      <c r="T69" s="142">
        <f>+anexos!S115</f>
        <v>0</v>
      </c>
      <c r="U69" s="142">
        <f>+anexos!T115</f>
        <v>0</v>
      </c>
      <c r="V69" s="142">
        <f>+anexos!U115</f>
        <v>0</v>
      </c>
      <c r="W69" s="142">
        <f>+anexos!V115</f>
        <v>0</v>
      </c>
      <c r="X69" s="142">
        <f>+anexos!W115</f>
        <v>0</v>
      </c>
      <c r="Y69" s="142">
        <f>+anexos!X115</f>
        <v>0</v>
      </c>
      <c r="Z69" s="142">
        <f>+anexos!Y115</f>
        <v>0</v>
      </c>
      <c r="AA69" s="142">
        <f>+anexos!Z115</f>
        <v>0</v>
      </c>
      <c r="AB69" s="142">
        <f>+anexos!AA115</f>
        <v>0</v>
      </c>
      <c r="AC69" s="142">
        <f>+anexos!AB115</f>
        <v>0</v>
      </c>
      <c r="AD69" s="142">
        <f>+anexos!AC115</f>
        <v>0</v>
      </c>
      <c r="AE69" s="142">
        <f>+anexos!AD115</f>
        <v>0</v>
      </c>
      <c r="AF69" s="142">
        <f>+anexos!AE115</f>
        <v>0</v>
      </c>
      <c r="AG69" s="142">
        <f>+anexos!AF115</f>
        <v>0</v>
      </c>
      <c r="AH69" s="142">
        <f>+anexos!AG115</f>
        <v>0</v>
      </c>
      <c r="AI69" s="142">
        <f>+anexos!AH115</f>
        <v>0</v>
      </c>
      <c r="AJ69" s="142">
        <f>+anexos!AI115</f>
        <v>0</v>
      </c>
      <c r="AK69" s="142">
        <f>+anexos!AJ115</f>
        <v>0</v>
      </c>
      <c r="AL69" s="142">
        <f>+anexos!AK115</f>
        <v>0</v>
      </c>
      <c r="AM69" s="142">
        <f>+anexos!AL115</f>
        <v>0</v>
      </c>
      <c r="AN69" s="142">
        <f>+anexos!AM115</f>
        <v>0</v>
      </c>
      <c r="AO69" s="142">
        <f>+anexos!AN115</f>
        <v>0</v>
      </c>
      <c r="AP69" s="142">
        <f>+anexos!AO115</f>
        <v>0</v>
      </c>
      <c r="AQ69" s="142">
        <f>+anexos!AP115</f>
        <v>0</v>
      </c>
      <c r="AR69" s="142">
        <f>+anexos!AQ115</f>
        <v>0</v>
      </c>
      <c r="AS69" s="142">
        <f>+anexos!AR115</f>
        <v>0</v>
      </c>
      <c r="AT69" s="142">
        <f>+anexos!AS115</f>
        <v>0</v>
      </c>
      <c r="AU69" s="142">
        <f>+anexos!AT115</f>
        <v>0</v>
      </c>
      <c r="AV69" s="142">
        <f>+anexos!AU115</f>
        <v>0</v>
      </c>
      <c r="AW69" s="142">
        <f>+anexos!AV115</f>
        <v>0</v>
      </c>
      <c r="AX69" s="142">
        <f>+anexos!AW115</f>
        <v>0</v>
      </c>
      <c r="AY69" s="142">
        <f>+anexos!AX115</f>
        <v>0</v>
      </c>
      <c r="AZ69" s="142">
        <f>+anexos!AY115</f>
        <v>0</v>
      </c>
      <c r="BA69" s="142">
        <f>+anexos!AZ115</f>
        <v>0</v>
      </c>
      <c r="BB69" s="142">
        <f>+anexos!BA115</f>
        <v>0</v>
      </c>
      <c r="BC69" s="142">
        <f>+anexos!BB115</f>
        <v>0</v>
      </c>
      <c r="BD69" s="142">
        <f>+anexos!BC115</f>
        <v>0</v>
      </c>
      <c r="BE69" s="142">
        <f>+anexos!BD115</f>
        <v>0</v>
      </c>
      <c r="BF69" s="142">
        <f>+anexos!BE115</f>
        <v>0</v>
      </c>
      <c r="BG69" s="142">
        <f>+anexos!BF115</f>
        <v>0</v>
      </c>
      <c r="BH69" s="142">
        <f>+anexos!BG115</f>
        <v>0</v>
      </c>
      <c r="BI69" s="142">
        <f>+anexos!BH115</f>
        <v>0</v>
      </c>
      <c r="BJ69" s="142">
        <f>+anexos!BI115</f>
        <v>0</v>
      </c>
    </row>
    <row r="70" spans="1:66" s="1" customFormat="1" ht="13.5" x14ac:dyDescent="0.25">
      <c r="A70" s="34" t="str">
        <f>+'EF. Anuales'!A69</f>
        <v>Gastos Financieros</v>
      </c>
      <c r="B70" s="27">
        <f>'EF. Anuales'!H69/12</f>
        <v>209886.74555555556</v>
      </c>
      <c r="C70" s="27">
        <f t="shared" ref="C70:AH70" si="82">+C51</f>
        <v>214780.14541937775</v>
      </c>
      <c r="D70" s="27">
        <f t="shared" si="82"/>
        <v>326193.9578416833</v>
      </c>
      <c r="E70" s="27">
        <f t="shared" si="82"/>
        <v>333063.1878224524</v>
      </c>
      <c r="F70" s="27">
        <f t="shared" si="82"/>
        <v>346676.15123458672</v>
      </c>
      <c r="G70" s="27">
        <f t="shared" si="82"/>
        <v>344384.32433383685</v>
      </c>
      <c r="H70" s="27">
        <f t="shared" si="82"/>
        <v>342308.09389471501</v>
      </c>
      <c r="I70" s="27">
        <f t="shared" si="82"/>
        <v>364701.64289903198</v>
      </c>
      <c r="J70" s="27">
        <f t="shared" si="82"/>
        <v>339471.46679477254</v>
      </c>
      <c r="K70" s="27">
        <f t="shared" si="82"/>
        <v>489169.62130612647</v>
      </c>
      <c r="L70" s="27">
        <f t="shared" si="82"/>
        <v>519098.84230185417</v>
      </c>
      <c r="M70" s="27">
        <f t="shared" si="82"/>
        <v>524100.94794658409</v>
      </c>
      <c r="N70" s="27">
        <f t="shared" si="82"/>
        <v>256111.56879815771</v>
      </c>
      <c r="O70" s="27">
        <f t="shared" si="82"/>
        <v>264763.97338974412</v>
      </c>
      <c r="P70" s="27">
        <f t="shared" si="82"/>
        <v>388445.34387243079</v>
      </c>
      <c r="Q70" s="27">
        <f t="shared" si="82"/>
        <v>386678.8447470892</v>
      </c>
      <c r="R70" s="27">
        <f t="shared" si="82"/>
        <v>387567.42459404055</v>
      </c>
      <c r="S70" s="27">
        <f t="shared" si="82"/>
        <v>385827.78805983788</v>
      </c>
      <c r="T70" s="27">
        <f t="shared" si="82"/>
        <v>384212.82125977078</v>
      </c>
      <c r="U70" s="27">
        <f t="shared" si="82"/>
        <v>407357.89100363659</v>
      </c>
      <c r="V70" s="27">
        <f t="shared" si="82"/>
        <v>385790.749287254</v>
      </c>
      <c r="W70" s="27">
        <f t="shared" si="82"/>
        <v>552633.19184919796</v>
      </c>
      <c r="X70" s="27">
        <f t="shared" si="82"/>
        <v>588642.30713398429</v>
      </c>
      <c r="Y70" s="27">
        <f t="shared" si="82"/>
        <v>592228.52101761685</v>
      </c>
      <c r="Z70" s="27">
        <f t="shared" si="82"/>
        <v>292509.97609115008</v>
      </c>
      <c r="AA70" s="27">
        <f t="shared" si="82"/>
        <v>291876.51395105332</v>
      </c>
      <c r="AB70" s="27">
        <f t="shared" si="82"/>
        <v>426834.89597119839</v>
      </c>
      <c r="AC70" s="27">
        <f t="shared" si="82"/>
        <v>425009.24572040339</v>
      </c>
      <c r="AD70" s="27">
        <f t="shared" si="82"/>
        <v>452983.085277459</v>
      </c>
      <c r="AE70" s="27">
        <f t="shared" si="82"/>
        <v>448862.16888497648</v>
      </c>
      <c r="AF70" s="27">
        <f t="shared" si="82"/>
        <v>445030.42431000923</v>
      </c>
      <c r="AG70" s="27">
        <f t="shared" si="82"/>
        <v>469975.81708143896</v>
      </c>
      <c r="AH70" s="27">
        <f t="shared" si="82"/>
        <v>445051.61534215446</v>
      </c>
      <c r="AI70" s="27">
        <f t="shared" ref="AI70:BJ70" si="83">+AI51</f>
        <v>626157.01408398815</v>
      </c>
      <c r="AJ70" s="27">
        <f t="shared" si="83"/>
        <v>660913.89782211115</v>
      </c>
      <c r="AK70" s="27">
        <f t="shared" si="83"/>
        <v>662807.57307762711</v>
      </c>
      <c r="AL70" s="27">
        <f t="shared" si="83"/>
        <v>332275.43657487881</v>
      </c>
      <c r="AM70" s="27">
        <f t="shared" si="83"/>
        <v>330185.18256019778</v>
      </c>
      <c r="AN70" s="27">
        <f t="shared" si="83"/>
        <v>472124.7603658252</v>
      </c>
      <c r="AO70" s="27">
        <f t="shared" si="83"/>
        <v>469140.58776434785</v>
      </c>
      <c r="AP70" s="27">
        <f t="shared" si="83"/>
        <v>517522.43070854747</v>
      </c>
      <c r="AQ70" s="27">
        <f t="shared" si="83"/>
        <v>510581.82385935221</v>
      </c>
      <c r="AR70" s="27">
        <f t="shared" si="83"/>
        <v>504475.46906692529</v>
      </c>
      <c r="AS70" s="27">
        <f t="shared" si="83"/>
        <v>527662.94528735999</v>
      </c>
      <c r="AT70" s="27">
        <f t="shared" si="83"/>
        <v>500716.49939964828</v>
      </c>
      <c r="AU70" s="27">
        <f t="shared" si="83"/>
        <v>691072.24719915248</v>
      </c>
      <c r="AV70" s="27">
        <f t="shared" si="83"/>
        <v>725721.42600800248</v>
      </c>
      <c r="AW70" s="27">
        <f t="shared" si="83"/>
        <v>725692.95493626094</v>
      </c>
      <c r="AX70" s="27">
        <f t="shared" si="83"/>
        <v>371845.79691649991</v>
      </c>
      <c r="AY70" s="27">
        <f t="shared" si="83"/>
        <v>370048.51951795537</v>
      </c>
      <c r="AZ70" s="27">
        <f t="shared" si="83"/>
        <v>509440.87785762956</v>
      </c>
      <c r="BA70" s="27">
        <f t="shared" si="83"/>
        <v>506370.26669261762</v>
      </c>
      <c r="BB70" s="27">
        <f t="shared" si="83"/>
        <v>547807.46972534142</v>
      </c>
      <c r="BC70" s="27">
        <f t="shared" si="83"/>
        <v>542508.72765439271</v>
      </c>
      <c r="BD70" s="27">
        <f t="shared" si="83"/>
        <v>537458.85898943583</v>
      </c>
      <c r="BE70" s="27">
        <f t="shared" si="83"/>
        <v>557792.12670824199</v>
      </c>
      <c r="BF70" s="27">
        <f t="shared" si="83"/>
        <v>533088.554028288</v>
      </c>
      <c r="BG70" s="27">
        <f t="shared" si="83"/>
        <v>734654.3686617011</v>
      </c>
      <c r="BH70" s="27">
        <f t="shared" si="83"/>
        <v>771185.88053274876</v>
      </c>
      <c r="BI70" s="27">
        <f t="shared" si="83"/>
        <v>775204.34160294291</v>
      </c>
      <c r="BJ70" s="27">
        <f t="shared" si="83"/>
        <v>396111.26625434245</v>
      </c>
      <c r="BK70" s="143"/>
      <c r="BL70" s="143"/>
      <c r="BM70" s="143"/>
      <c r="BN70" s="143"/>
    </row>
    <row r="71" spans="1:66" s="1" customFormat="1" ht="13.5" x14ac:dyDescent="0.25">
      <c r="A71" s="34" t="str">
        <f>+'EF. Anuales'!A70</f>
        <v>Deterioro</v>
      </c>
      <c r="B71" s="27">
        <f>'EF. Anuales'!H70/12</f>
        <v>1074529.888888889</v>
      </c>
      <c r="C71" s="439">
        <f>-anexos!B32</f>
        <v>500000000</v>
      </c>
      <c r="D71" s="27">
        <f>-anexos!C32</f>
        <v>8303857.1109094024</v>
      </c>
      <c r="E71" s="27">
        <f>-anexos!D32</f>
        <v>8314069.0725157261</v>
      </c>
      <c r="F71" s="27">
        <f>-anexos!E32</f>
        <v>8325143.360481739</v>
      </c>
      <c r="G71" s="27">
        <f>-anexos!F32</f>
        <v>8336951.7941939831</v>
      </c>
      <c r="H71" s="27">
        <f>-anexos!G32</f>
        <v>2945264.8774420023</v>
      </c>
      <c r="I71" s="27">
        <f>-anexos!H32</f>
        <v>9806105.2611826658</v>
      </c>
      <c r="J71" s="27">
        <f>-anexos!I32</f>
        <v>8378747.602414012</v>
      </c>
      <c r="K71" s="27">
        <f>-anexos!J32</f>
        <v>17422667.207351804</v>
      </c>
      <c r="L71" s="27">
        <f>-anexos!K32</f>
        <v>17486960.845516622</v>
      </c>
      <c r="M71" s="27">
        <f>-anexos!L32</f>
        <v>17552329.193750799</v>
      </c>
      <c r="N71" s="27">
        <f>-anexos!M32</f>
        <v>-5571663.3281981945</v>
      </c>
      <c r="O71" s="27">
        <f>-anexos!N32</f>
        <v>3031978.3668390512</v>
      </c>
      <c r="P71" s="27">
        <f>-anexos!O32</f>
        <v>10952981.339240432</v>
      </c>
      <c r="Q71" s="27">
        <f>-anexos!P32</f>
        <v>10992499.77145642</v>
      </c>
      <c r="R71" s="27">
        <f>-anexos!Q32</f>
        <v>7976400.1127214432</v>
      </c>
      <c r="S71" s="27">
        <f>-anexos!R32</f>
        <v>11065407.715471327</v>
      </c>
      <c r="T71" s="27">
        <f>-anexos!S32</f>
        <v>11104572.866874993</v>
      </c>
      <c r="U71" s="27">
        <f>-anexos!T32</f>
        <v>12765574.059125841</v>
      </c>
      <c r="V71" s="27">
        <f>-anexos!U32</f>
        <v>11181573.997102141</v>
      </c>
      <c r="W71" s="27">
        <f>-anexos!V32</f>
        <v>22438176.130831122</v>
      </c>
      <c r="X71" s="27">
        <f>-anexos!W32</f>
        <v>19033518.274450779</v>
      </c>
      <c r="Y71" s="27">
        <f>-anexos!X32</f>
        <v>22629648.660100698</v>
      </c>
      <c r="Z71" s="27">
        <f>-anexos!Y32</f>
        <v>1471067.7967076302</v>
      </c>
      <c r="AA71" s="27">
        <f>-anexos!Z32</f>
        <v>3685968.0478631258</v>
      </c>
      <c r="AB71" s="27">
        <f>-anexos!AA32</f>
        <v>13236479.84784615</v>
      </c>
      <c r="AC71" s="27">
        <f>-anexos!AB32</f>
        <v>13285337.758441687</v>
      </c>
      <c r="AD71" s="27">
        <f>-anexos!AC32</f>
        <v>9128301.3804967403</v>
      </c>
      <c r="AE71" s="27">
        <f>-anexos!AD32</f>
        <v>13374247.205882668</v>
      </c>
      <c r="AF71" s="27">
        <f>-anexos!AE32</f>
        <v>13421652.143973231</v>
      </c>
      <c r="AG71" s="27">
        <f>-anexos!AF32</f>
        <v>15264077.861354589</v>
      </c>
      <c r="AH71" s="27">
        <f>-anexos!AG32</f>
        <v>13513373.210392952</v>
      </c>
      <c r="AI71" s="27">
        <f>-anexos!AH32</f>
        <v>26991522.116377592</v>
      </c>
      <c r="AJ71" s="27">
        <f>-anexos!AI32</f>
        <v>22305933.002187729</v>
      </c>
      <c r="AK71" s="27">
        <f>-anexos!AJ32</f>
        <v>27189319.23526597</v>
      </c>
      <c r="AL71" s="27">
        <f>-anexos!AK32</f>
        <v>1731618.8159937859</v>
      </c>
      <c r="AM71" s="27">
        <f>-anexos!AL32</f>
        <v>4050147.6602817774</v>
      </c>
      <c r="AN71" s="27">
        <f>-anexos!AM32</f>
        <v>15139332.904958963</v>
      </c>
      <c r="AO71" s="27">
        <f>-anexos!AN32</f>
        <v>15188572.001760125</v>
      </c>
      <c r="AP71" s="27">
        <f>-anexos!AO32</f>
        <v>9902453.8828719854</v>
      </c>
      <c r="AQ71" s="27">
        <f>-anexos!AP32</f>
        <v>15279295.117535472</v>
      </c>
      <c r="AR71" s="27">
        <f>-anexos!AQ32</f>
        <v>15326407.960195303</v>
      </c>
      <c r="AS71" s="27">
        <f>-anexos!AR32</f>
        <v>17328005.466369867</v>
      </c>
      <c r="AT71" s="27">
        <f>-anexos!AS32</f>
        <v>15415735.150157928</v>
      </c>
      <c r="AU71" s="27">
        <f>-anexos!AT32</f>
        <v>30975837.72326088</v>
      </c>
      <c r="AV71" s="27">
        <f>-anexos!AU32</f>
        <v>25069723.337571383</v>
      </c>
      <c r="AW71" s="27">
        <f>-anexos!AV32</f>
        <v>31154256.040288687</v>
      </c>
      <c r="AX71" s="27">
        <f>-anexos!AW32</f>
        <v>1643661.1642038822</v>
      </c>
      <c r="AY71" s="27">
        <f>-anexos!AX32</f>
        <v>4459697.5598670244</v>
      </c>
      <c r="AZ71" s="27">
        <f>-anexos!AY32</f>
        <v>17235243.181449533</v>
      </c>
      <c r="BA71" s="27">
        <f>-anexos!AZ32</f>
        <v>17282278.89710474</v>
      </c>
      <c r="BB71" s="27">
        <f>-anexos!BA32</f>
        <v>10712219.386684418</v>
      </c>
      <c r="BC71" s="27">
        <f>-anexos!BB32</f>
        <v>17370887.377728224</v>
      </c>
      <c r="BD71" s="27">
        <f>-anexos!BC32</f>
        <v>17415527.916966677</v>
      </c>
      <c r="BE71" s="27">
        <f>-anexos!BD32</f>
        <v>19559238.635255337</v>
      </c>
      <c r="BF71" s="27">
        <f>-anexos!BE32</f>
        <v>17498489.830675125</v>
      </c>
      <c r="BG71" s="27">
        <f>-anexos!BF32</f>
        <v>35340254.259734154</v>
      </c>
      <c r="BH71" s="27">
        <f>-anexos!BG32</f>
        <v>35416411.811311007</v>
      </c>
      <c r="BI71" s="27">
        <f>-anexos!BH32</f>
        <v>35494848.261162519</v>
      </c>
      <c r="BJ71" s="27">
        <f>-anexos!BI32</f>
        <v>1509138.5590376854</v>
      </c>
    </row>
    <row r="72" spans="1:66" s="1" customFormat="1" ht="13.5" x14ac:dyDescent="0.25">
      <c r="A72" s="34" t="str">
        <f>+'EF. Anuales'!A71</f>
        <v>Intereses Depósitos</v>
      </c>
      <c r="B72" s="27">
        <f>'EF. Anuales'!H71/12</f>
        <v>22220269.333333332</v>
      </c>
      <c r="C72" s="27">
        <f>+anexos!B65+anexos!B73+anexos!B79</f>
        <v>39166666.666666672</v>
      </c>
      <c r="D72" s="27">
        <f>+anexos!C65+anexos!C73+anexos!C79</f>
        <v>39566068.435555555</v>
      </c>
      <c r="E72" s="27">
        <f>+anexos!D65+anexos!D73+anexos!D79</f>
        <v>39967826.006051436</v>
      </c>
      <c r="F72" s="27">
        <f>+anexos!E65+anexos!E73+anexos!E79</f>
        <v>40371989.893721282</v>
      </c>
      <c r="G72" s="27">
        <f>+anexos!F65+anexos!F73+anexos!F79</f>
        <v>40778610.860114381</v>
      </c>
      <c r="H72" s="27">
        <f>+anexos!G65+anexos!G73+anexos!G79</f>
        <v>41187739.918649696</v>
      </c>
      <c r="I72" s="27">
        <f>+anexos!H65+anexos!H73+anexos!H79</f>
        <v>41599428.340533257</v>
      </c>
      <c r="J72" s="27">
        <f>+anexos!I65+anexos!I73+anexos!I79</f>
        <v>42013727.660705961</v>
      </c>
      <c r="K72" s="27">
        <f>+anexos!J65+anexos!J73+anexos!J79</f>
        <v>42430689.683822602</v>
      </c>
      <c r="L72" s="27">
        <f>+anexos!K65+anexos!K73+anexos!K79</f>
        <v>42850366.490262777</v>
      </c>
      <c r="M72" s="27">
        <f>+anexos!L65+anexos!L73+anexos!L79</f>
        <v>43272810.442174196</v>
      </c>
      <c r="N72" s="27">
        <f>+anexos!M65+anexos!M73+anexos!M79</f>
        <v>43698074.18954929</v>
      </c>
      <c r="O72" s="27">
        <f>+anexos!N65+anexos!N73+anexos!N79</f>
        <v>31336505.799435019</v>
      </c>
      <c r="P72" s="27">
        <f>+anexos!O65+anexos!O73+anexos!O79</f>
        <v>31576904.139456332</v>
      </c>
      <c r="Q72" s="27">
        <f>+anexos!P65+anexos!P73+anexos!P79</f>
        <v>31818035.818611629</v>
      </c>
      <c r="R72" s="27">
        <f>+anexos!Q65+anexos!Q73+anexos!Q79</f>
        <v>32059919.144766051</v>
      </c>
      <c r="S72" s="27">
        <f>+anexos!R65+anexos!R73+anexos!R79</f>
        <v>32302572.376956403</v>
      </c>
      <c r="T72" s="27">
        <f>+anexos!S65+anexos!S73+anexos!S79</f>
        <v>32546013.727774128</v>
      </c>
      <c r="U72" s="27">
        <f>+anexos!T65+anexos!T73+anexos!T79</f>
        <v>32790261.365723599</v>
      </c>
      <c r="V72" s="27">
        <f>+anexos!U65+anexos!U73+anexos!U79</f>
        <v>33035333.417555995</v>
      </c>
      <c r="W72" s="27">
        <f>+anexos!V65+anexos!V73+anexos!V79</f>
        <v>33281247.970579412</v>
      </c>
      <c r="X72" s="27">
        <f>+anexos!W65+anexos!W73+anexos!W79</f>
        <v>33528023.07494561</v>
      </c>
      <c r="Y72" s="27">
        <f>+anexos!X65+anexos!X73+anexos!X79</f>
        <v>33775676.745913953</v>
      </c>
      <c r="Z72" s="27">
        <f>+anexos!Y65+anexos!Y73+anexos!Y79</f>
        <v>34024226.966092899</v>
      </c>
      <c r="AA72" s="27">
        <f>+anexos!Z65+anexos!Z73+anexos!Z79</f>
        <v>25676487.787430972</v>
      </c>
      <c r="AB72" s="27">
        <f>+anexos!AA65+anexos!AA73+anexos!AA79</f>
        <v>25838437.378053453</v>
      </c>
      <c r="AC72" s="27">
        <f>+anexos!AB65+anexos!AB73+anexos!AB79</f>
        <v>26000842.978898875</v>
      </c>
      <c r="AD72" s="27">
        <f>+anexos!AC65+anexos!AC73+anexos!AC79</f>
        <v>26163712.61764323</v>
      </c>
      <c r="AE72" s="27">
        <f>+anexos!AD65+anexos!AD73+anexos!AD79</f>
        <v>26327054.272387642</v>
      </c>
      <c r="AF72" s="27">
        <f>+anexos!AE65+anexos!AE73+anexos!AE79</f>
        <v>26490875.873173375</v>
      </c>
      <c r="AG72" s="27">
        <f>+anexos!AF65+anexos!AF73+anexos!AF79</f>
        <v>26655185.303468503</v>
      </c>
      <c r="AH72" s="27">
        <f>+anexos!AG65+anexos!AG73+anexos!AG79</f>
        <v>26819990.401626814</v>
      </c>
      <c r="AI72" s="27">
        <f>+anexos!AH65+anexos!AH73+anexos!AH79</f>
        <v>26985298.962319642</v>
      </c>
      <c r="AJ72" s="27">
        <f>+anexos!AI65+anexos!AI73+anexos!AI79</f>
        <v>27151118.737941276</v>
      </c>
      <c r="AK72" s="27">
        <f>+anexos!AJ65+anexos!AJ73+anexos!AJ79</f>
        <v>27317457.439988516</v>
      </c>
      <c r="AL72" s="27">
        <f>+anexos!AK65+anexos!AK73+anexos!AK79</f>
        <v>27484322.740415052</v>
      </c>
      <c r="AM72" s="27">
        <f>+anexos!AL65+anexos!AL73+anexos!AL79</f>
        <v>21867703.394682288</v>
      </c>
      <c r="AN72" s="27">
        <f>+anexos!AM65+anexos!AM73+anexos!AM79</f>
        <v>21985214.703396767</v>
      </c>
      <c r="AO72" s="27">
        <f>+anexos!AN65+anexos!AN73+anexos!AN79</f>
        <v>22102986.827051658</v>
      </c>
      <c r="AP72" s="27">
        <f>+anexos!AO65+anexos!AO73+anexos!AO79</f>
        <v>22221023.398667514</v>
      </c>
      <c r="AQ72" s="27">
        <f>+anexos!AP65+anexos!AP73+anexos!AP79</f>
        <v>22339328.007504728</v>
      </c>
      <c r="AR72" s="27">
        <f>+anexos!AQ65+anexos!AQ73+anexos!AQ79</f>
        <v>22457904.200202703</v>
      </c>
      <c r="AS72" s="27">
        <f>+anexos!AR65+anexos!AR73+anexos!AR79</f>
        <v>22576755.481890045</v>
      </c>
      <c r="AT72" s="27">
        <f>+anexos!AS65+anexos!AS73+anexos!AS79</f>
        <v>22695885.317266848</v>
      </c>
      <c r="AU72" s="27">
        <f>+anexos!AT65+anexos!AT73+anexos!AT79</f>
        <v>22815297.131659653</v>
      </c>
      <c r="AV72" s="27">
        <f>+anexos!AU65+anexos!AU73+anexos!AU79</f>
        <v>22934994.312050015</v>
      </c>
      <c r="AW72" s="27">
        <f>+anexos!AV65+anexos!AV73+anexos!AV79</f>
        <v>23054980.208077382</v>
      </c>
      <c r="AX72" s="27">
        <f>+anexos!AW65+anexos!AW73+anexos!AW79</f>
        <v>23175258.133017026</v>
      </c>
      <c r="AY72" s="27">
        <f>+anexos!AX65+anexos!AX73+anexos!AX79</f>
        <v>22337832.180044875</v>
      </c>
      <c r="AZ72" s="27">
        <f>+anexos!AY65+anexos!AY73+anexos!AY79</f>
        <v>22457893.011672933</v>
      </c>
      <c r="BA72" s="27">
        <f>+anexos!AZ65+anexos!AZ73+anexos!AZ79</f>
        <v>22578384.484746631</v>
      </c>
      <c r="BB72" s="27">
        <f>+anexos!BA65+anexos!BA73+anexos!BA79</f>
        <v>22699308.703687903</v>
      </c>
      <c r="BC72" s="27">
        <f>+anexos!BB65+anexos!BB73+anexos!BB79</f>
        <v>22820667.757913269</v>
      </c>
      <c r="BD72" s="27">
        <f>+anexos!BC65+anexos!BC73+anexos!BC79</f>
        <v>22942463.722375628</v>
      </c>
      <c r="BE72" s="27">
        <f>+anexos!BD65+anexos!BD73+anexos!BD79</f>
        <v>23064698.658090554</v>
      </c>
      <c r="BF72" s="27">
        <f>+anexos!BE65+anexos!BE73+anexos!BE79</f>
        <v>23187374.61264744</v>
      </c>
      <c r="BG72" s="27">
        <f>+anexos!BF65+anexos!BF73+anexos!BF79</f>
        <v>23310493.620706212</v>
      </c>
      <c r="BH72" s="27">
        <f>+anexos!BG65+anexos!BG73+anexos!BG79</f>
        <v>23434057.704479937</v>
      </c>
      <c r="BI72" s="27">
        <f>+anexos!BH65+anexos!BH73+anexos!BH79</f>
        <v>23558068.874203909</v>
      </c>
      <c r="BJ72" s="27">
        <f>+anexos!BI65+anexos!BI73+anexos!BI79</f>
        <v>23682529.128591612</v>
      </c>
    </row>
    <row r="73" spans="1:66" s="1" customFormat="1" ht="13.5" x14ac:dyDescent="0.25">
      <c r="A73" s="34" t="str">
        <f>+'EF. Anuales'!A72</f>
        <v>Otros Costos</v>
      </c>
      <c r="B73" s="27">
        <f>'EF. Anuales'!H72/12</f>
        <v>0</v>
      </c>
      <c r="C73" s="142">
        <v>0</v>
      </c>
      <c r="D73" s="142">
        <v>0</v>
      </c>
      <c r="E73" s="142">
        <v>0</v>
      </c>
      <c r="F73" s="142">
        <v>0</v>
      </c>
      <c r="G73" s="142">
        <v>0</v>
      </c>
      <c r="H73" s="142">
        <v>0</v>
      </c>
      <c r="I73" s="142">
        <v>0</v>
      </c>
      <c r="J73" s="142">
        <v>0</v>
      </c>
      <c r="K73" s="142">
        <v>0</v>
      </c>
      <c r="L73" s="142">
        <v>0</v>
      </c>
      <c r="M73" s="142">
        <v>0</v>
      </c>
      <c r="N73" s="142">
        <v>0</v>
      </c>
      <c r="O73" s="142">
        <v>0</v>
      </c>
      <c r="P73" s="142">
        <v>0</v>
      </c>
      <c r="Q73" s="142">
        <v>0</v>
      </c>
      <c r="R73" s="142">
        <v>0</v>
      </c>
      <c r="S73" s="142">
        <v>0</v>
      </c>
      <c r="T73" s="142">
        <v>0</v>
      </c>
      <c r="U73" s="142">
        <v>0</v>
      </c>
      <c r="V73" s="142">
        <v>0</v>
      </c>
      <c r="W73" s="142">
        <v>0</v>
      </c>
      <c r="X73" s="142">
        <v>0</v>
      </c>
      <c r="Y73" s="142">
        <v>0</v>
      </c>
      <c r="Z73" s="142">
        <v>0</v>
      </c>
      <c r="AA73" s="142">
        <v>0</v>
      </c>
      <c r="AB73" s="142">
        <v>0</v>
      </c>
      <c r="AC73" s="142">
        <v>0</v>
      </c>
      <c r="AD73" s="142">
        <v>0</v>
      </c>
      <c r="AE73" s="142">
        <v>0</v>
      </c>
      <c r="AF73" s="142">
        <v>0</v>
      </c>
      <c r="AG73" s="142">
        <v>0</v>
      </c>
      <c r="AH73" s="142">
        <v>0</v>
      </c>
      <c r="AI73" s="142">
        <v>0</v>
      </c>
      <c r="AJ73" s="142">
        <v>0</v>
      </c>
      <c r="AK73" s="142">
        <v>0</v>
      </c>
      <c r="AL73" s="142">
        <v>0</v>
      </c>
      <c r="AM73" s="142">
        <v>0</v>
      </c>
      <c r="AN73" s="142">
        <v>0</v>
      </c>
      <c r="AO73" s="142">
        <v>0</v>
      </c>
      <c r="AP73" s="142">
        <v>0</v>
      </c>
      <c r="AQ73" s="142">
        <v>0</v>
      </c>
      <c r="AR73" s="142">
        <v>0</v>
      </c>
      <c r="AS73" s="142">
        <v>0</v>
      </c>
      <c r="AT73" s="142">
        <v>0</v>
      </c>
      <c r="AU73" s="142">
        <v>0</v>
      </c>
      <c r="AV73" s="142">
        <v>0</v>
      </c>
      <c r="AW73" s="142">
        <v>0</v>
      </c>
      <c r="AX73" s="142">
        <v>0</v>
      </c>
      <c r="AY73" s="142">
        <v>0</v>
      </c>
      <c r="AZ73" s="142">
        <v>0</v>
      </c>
      <c r="BA73" s="142">
        <v>0</v>
      </c>
      <c r="BB73" s="142">
        <v>0</v>
      </c>
      <c r="BC73" s="142">
        <v>0</v>
      </c>
      <c r="BD73" s="142">
        <v>0</v>
      </c>
      <c r="BE73" s="142">
        <v>0</v>
      </c>
      <c r="BF73" s="142">
        <v>0</v>
      </c>
      <c r="BG73" s="142">
        <v>0</v>
      </c>
      <c r="BH73" s="142">
        <v>0</v>
      </c>
      <c r="BI73" s="142">
        <v>0</v>
      </c>
      <c r="BJ73" s="142">
        <v>0</v>
      </c>
    </row>
    <row r="74" spans="1:66" s="1" customFormat="1" ht="13.5" x14ac:dyDescent="0.25">
      <c r="A74" s="37" t="s">
        <v>73</v>
      </c>
      <c r="B74" s="29">
        <f t="shared" ref="B74:AG74" si="84">SUM(B63:B73)</f>
        <v>86800591.841111124</v>
      </c>
      <c r="C74" s="29">
        <f t="shared" si="84"/>
        <v>596723072.22861934</v>
      </c>
      <c r="D74" s="29">
        <f t="shared" si="84"/>
        <v>105352559.7356548</v>
      </c>
      <c r="E74" s="29">
        <f t="shared" si="84"/>
        <v>120591357.34547439</v>
      </c>
      <c r="F74" s="29">
        <f t="shared" si="84"/>
        <v>105845168.47537744</v>
      </c>
      <c r="G74" s="29">
        <f t="shared" si="84"/>
        <v>106091128.26191333</v>
      </c>
      <c r="H74" s="29">
        <f t="shared" si="84"/>
        <v>100941043.54732963</v>
      </c>
      <c r="I74" s="29">
        <f t="shared" si="84"/>
        <v>108051214.91341716</v>
      </c>
      <c r="J74" s="29">
        <f t="shared" si="84"/>
        <v>107145689.83214024</v>
      </c>
      <c r="K74" s="29">
        <f t="shared" si="84"/>
        <v>117271273.45988476</v>
      </c>
      <c r="L74" s="29">
        <f t="shared" si="84"/>
        <v>166043090.41286862</v>
      </c>
      <c r="M74" s="29">
        <f t="shared" si="84"/>
        <v>168802587.4626765</v>
      </c>
      <c r="N74" s="29">
        <f t="shared" si="84"/>
        <v>148477529.82265967</v>
      </c>
      <c r="O74" s="29">
        <f t="shared" si="84"/>
        <v>114252882.49517272</v>
      </c>
      <c r="P74" s="29">
        <f t="shared" si="84"/>
        <v>121904092.21227278</v>
      </c>
      <c r="Q74" s="29">
        <f t="shared" si="84"/>
        <v>121566710.4410969</v>
      </c>
      <c r="R74" s="29">
        <f t="shared" si="84"/>
        <v>118194235.78781426</v>
      </c>
      <c r="S74" s="29">
        <f t="shared" si="84"/>
        <v>120941653.05513097</v>
      </c>
      <c r="T74" s="29">
        <f t="shared" si="84"/>
        <v>120656321.32421547</v>
      </c>
      <c r="U74" s="29">
        <f t="shared" si="84"/>
        <v>122091255.6140655</v>
      </c>
      <c r="V74" s="29">
        <f t="shared" si="84"/>
        <v>122686306.21258786</v>
      </c>
      <c r="W74" s="29">
        <f t="shared" si="84"/>
        <v>134223591.03197584</v>
      </c>
      <c r="X74" s="29">
        <f t="shared" si="84"/>
        <v>187732060.24231902</v>
      </c>
      <c r="Y74" s="29">
        <f t="shared" si="84"/>
        <v>193721250.44903228</v>
      </c>
      <c r="Z74" s="29">
        <f t="shared" si="84"/>
        <v>178188849.352184</v>
      </c>
      <c r="AA74" s="29">
        <f t="shared" si="84"/>
        <v>118361043.23789388</v>
      </c>
      <c r="AB74" s="29">
        <f t="shared" si="84"/>
        <v>127332373.50907144</v>
      </c>
      <c r="AC74" s="29">
        <f t="shared" si="84"/>
        <v>126690057.6882982</v>
      </c>
      <c r="AD74" s="29">
        <f t="shared" si="84"/>
        <v>121895770.93119019</v>
      </c>
      <c r="AE74" s="29">
        <f t="shared" si="84"/>
        <v>125495846.24461542</v>
      </c>
      <c r="AF74" s="29">
        <f t="shared" si="84"/>
        <v>124920513.43444611</v>
      </c>
      <c r="AG74" s="29">
        <f t="shared" si="84"/>
        <v>128214100.14597955</v>
      </c>
      <c r="AH74" s="29">
        <f t="shared" ref="AH74:BJ74" si="85">SUM(AH63:AH73)</f>
        <v>127536446.26856013</v>
      </c>
      <c r="AI74" s="29">
        <f t="shared" si="85"/>
        <v>141532606.95006329</v>
      </c>
      <c r="AJ74" s="29">
        <f t="shared" si="85"/>
        <v>193329523.17900994</v>
      </c>
      <c r="AK74" s="29">
        <f t="shared" si="85"/>
        <v>200121112.95010412</v>
      </c>
      <c r="AL74" s="29">
        <f t="shared" si="85"/>
        <v>180008763.85650396</v>
      </c>
      <c r="AM74" s="29">
        <f t="shared" si="85"/>
        <v>121733049.04060073</v>
      </c>
      <c r="AN74" s="29">
        <f t="shared" si="85"/>
        <v>132117656.49700308</v>
      </c>
      <c r="AO74" s="29">
        <f t="shared" si="85"/>
        <v>131344433.44436257</v>
      </c>
      <c r="AP74" s="29">
        <f t="shared" si="85"/>
        <v>125313518.36455315</v>
      </c>
      <c r="AQ74" s="29">
        <f t="shared" si="85"/>
        <v>129915819.76393114</v>
      </c>
      <c r="AR74" s="29">
        <f t="shared" si="85"/>
        <v>129369995.19346245</v>
      </c>
      <c r="AS74" s="29">
        <f t="shared" si="85"/>
        <v>132778340.09506649</v>
      </c>
      <c r="AT74" s="29">
        <f t="shared" si="85"/>
        <v>131683997.84752424</v>
      </c>
      <c r="AU74" s="29">
        <f t="shared" si="85"/>
        <v>147716790.50062856</v>
      </c>
      <c r="AV74" s="29">
        <f t="shared" si="85"/>
        <v>200503491.61050376</v>
      </c>
      <c r="AW74" s="29">
        <f t="shared" si="85"/>
        <v>208013420.18141696</v>
      </c>
      <c r="AX74" s="29">
        <f t="shared" si="85"/>
        <v>183087217.21556979</v>
      </c>
      <c r="AY74" s="29">
        <f t="shared" si="85"/>
        <v>126679126.48003149</v>
      </c>
      <c r="AZ74" s="29">
        <f t="shared" si="85"/>
        <v>138712543.99646062</v>
      </c>
      <c r="BA74" s="29">
        <f t="shared" si="85"/>
        <v>137903240.98154563</v>
      </c>
      <c r="BB74" s="29">
        <f t="shared" si="85"/>
        <v>130548832.17818929</v>
      </c>
      <c r="BC74" s="29">
        <f t="shared" si="85"/>
        <v>136403147.28633612</v>
      </c>
      <c r="BD74" s="29">
        <f t="shared" si="85"/>
        <v>135669687.75951645</v>
      </c>
      <c r="BE74" s="29">
        <f t="shared" si="85"/>
        <v>137397065.66864529</v>
      </c>
      <c r="BF74" s="29">
        <f t="shared" si="85"/>
        <v>136371720.75557029</v>
      </c>
      <c r="BG74" s="29">
        <f t="shared" si="85"/>
        <v>154069749.31471339</v>
      </c>
      <c r="BH74" s="29">
        <f t="shared" si="85"/>
        <v>214317621.58992186</v>
      </c>
      <c r="BI74" s="29">
        <f t="shared" si="85"/>
        <v>216994639.55183256</v>
      </c>
      <c r="BJ74" s="29">
        <f t="shared" si="85"/>
        <v>185997343.01708692</v>
      </c>
    </row>
    <row r="75" spans="1:66" s="1" customFormat="1" ht="13.5" x14ac:dyDescent="0.25">
      <c r="A75" s="60" t="s">
        <v>0</v>
      </c>
      <c r="B75" s="38">
        <f>B62-B74</f>
        <v>54172123.424444437</v>
      </c>
      <c r="C75" s="38">
        <f t="shared" ref="C75:AH75" si="86">+C62-C74</f>
        <v>-435504100.62907493</v>
      </c>
      <c r="D75" s="38">
        <f t="shared" si="86"/>
        <v>55493028.297700256</v>
      </c>
      <c r="E75" s="38">
        <f t="shared" si="86"/>
        <v>41839062.180736482</v>
      </c>
      <c r="F75" s="38">
        <f t="shared" si="86"/>
        <v>58113973.168517947</v>
      </c>
      <c r="G75" s="38">
        <f t="shared" si="86"/>
        <v>59295800.971835673</v>
      </c>
      <c r="H75" s="38">
        <f t="shared" si="86"/>
        <v>65878820.633382887</v>
      </c>
      <c r="I75" s="38">
        <f t="shared" si="86"/>
        <v>57997997.496139586</v>
      </c>
      <c r="J75" s="38">
        <f t="shared" si="86"/>
        <v>60932934.86531952</v>
      </c>
      <c r="K75" s="38">
        <f t="shared" si="86"/>
        <v>52601143.354356676</v>
      </c>
      <c r="L75" s="38">
        <f t="shared" si="86"/>
        <v>9492064.0957000256</v>
      </c>
      <c r="M75" s="38">
        <f t="shared" si="86"/>
        <v>11724749.351785898</v>
      </c>
      <c r="N75" s="38">
        <f t="shared" si="86"/>
        <v>38094044.813316256</v>
      </c>
      <c r="O75" s="38">
        <f t="shared" si="86"/>
        <v>85260495.243354723</v>
      </c>
      <c r="P75" s="38">
        <f t="shared" si="86"/>
        <v>77444904.738697127</v>
      </c>
      <c r="Q75" s="38">
        <f t="shared" si="86"/>
        <v>80272158.888316065</v>
      </c>
      <c r="R75" s="38">
        <f t="shared" si="86"/>
        <v>86127057.93009451</v>
      </c>
      <c r="S75" s="38">
        <f t="shared" si="86"/>
        <v>84399137.495066985</v>
      </c>
      <c r="T75" s="38">
        <f t="shared" si="86"/>
        <v>87150162.158309788</v>
      </c>
      <c r="U75" s="38">
        <f t="shared" si="86"/>
        <v>88173461.406615406</v>
      </c>
      <c r="V75" s="38">
        <f t="shared" si="86"/>
        <v>91124767.330385149</v>
      </c>
      <c r="W75" s="38">
        <f t="shared" si="86"/>
        <v>82111994.90242067</v>
      </c>
      <c r="X75" s="38">
        <f t="shared" si="86"/>
        <v>36028813.287985474</v>
      </c>
      <c r="Y75" s="38">
        <f t="shared" si="86"/>
        <v>34778339.908210754</v>
      </c>
      <c r="Z75" s="38">
        <f t="shared" si="86"/>
        <v>58332583.711692452</v>
      </c>
      <c r="AA75" s="38">
        <f t="shared" si="86"/>
        <v>136648662.383302</v>
      </c>
      <c r="AB75" s="38">
        <f t="shared" si="86"/>
        <v>127567119.44887549</v>
      </c>
      <c r="AC75" s="38">
        <f t="shared" si="86"/>
        <v>131492890.30207253</v>
      </c>
      <c r="AD75" s="38">
        <f t="shared" si="86"/>
        <v>139554800.83483937</v>
      </c>
      <c r="AE75" s="38">
        <f t="shared" si="86"/>
        <v>136931079.16724885</v>
      </c>
      <c r="AF75" s="38">
        <f t="shared" si="86"/>
        <v>140667226.30691409</v>
      </c>
      <c r="AG75" s="38">
        <f t="shared" si="86"/>
        <v>140853443.73072246</v>
      </c>
      <c r="AH75" s="38">
        <f t="shared" si="86"/>
        <v>145571101.623106</v>
      </c>
      <c r="AI75" s="38">
        <f t="shared" ref="AI75:BJ75" si="87">+AI62-AI74</f>
        <v>134848024.82817811</v>
      </c>
      <c r="AJ75" s="38">
        <f t="shared" si="87"/>
        <v>91719066.742165118</v>
      </c>
      <c r="AK75" s="38">
        <f t="shared" si="87"/>
        <v>90403437.632133842</v>
      </c>
      <c r="AL75" s="38">
        <f t="shared" si="87"/>
        <v>119911054.00986713</v>
      </c>
      <c r="AM75" s="38">
        <f t="shared" si="87"/>
        <v>176240489.05609912</v>
      </c>
      <c r="AN75" s="38">
        <f t="shared" si="87"/>
        <v>165658869.07637256</v>
      </c>
      <c r="AO75" s="38">
        <f t="shared" si="87"/>
        <v>169838046.37823838</v>
      </c>
      <c r="AP75" s="38">
        <f t="shared" si="87"/>
        <v>179263583.88499349</v>
      </c>
      <c r="AQ75" s="38">
        <f t="shared" si="87"/>
        <v>175348021.20114321</v>
      </c>
      <c r="AR75" s="38">
        <f t="shared" si="87"/>
        <v>179156836.4442814</v>
      </c>
      <c r="AS75" s="38">
        <f t="shared" si="87"/>
        <v>179388845.85663122</v>
      </c>
      <c r="AT75" s="38">
        <f t="shared" si="87"/>
        <v>184638275.05130166</v>
      </c>
      <c r="AU75" s="38">
        <f t="shared" si="87"/>
        <v>172017330.39668629</v>
      </c>
      <c r="AV75" s="38">
        <f t="shared" si="87"/>
        <v>128349525.03536955</v>
      </c>
      <c r="AW75" s="38">
        <f t="shared" si="87"/>
        <v>126339361.3344892</v>
      </c>
      <c r="AX75" s="38">
        <f t="shared" si="87"/>
        <v>161153783.57325798</v>
      </c>
      <c r="AY75" s="38">
        <f t="shared" si="87"/>
        <v>215339392.96964687</v>
      </c>
      <c r="AZ75" s="38">
        <f t="shared" si="87"/>
        <v>203015159.64732188</v>
      </c>
      <c r="BA75" s="38">
        <f t="shared" si="87"/>
        <v>207442965.83016354</v>
      </c>
      <c r="BB75" s="38">
        <f t="shared" si="87"/>
        <v>218402431.24755627</v>
      </c>
      <c r="BC75" s="38">
        <f t="shared" si="87"/>
        <v>213090977.29401994</v>
      </c>
      <c r="BD75" s="38">
        <f t="shared" si="87"/>
        <v>217299656.42408386</v>
      </c>
      <c r="BE75" s="38">
        <f t="shared" si="87"/>
        <v>219091147.92818353</v>
      </c>
      <c r="BF75" s="38">
        <f t="shared" si="87"/>
        <v>224565898.92552036</v>
      </c>
      <c r="BG75" s="38">
        <f t="shared" si="87"/>
        <v>210386301.91188219</v>
      </c>
      <c r="BH75" s="38">
        <f t="shared" si="87"/>
        <v>159750222.03699377</v>
      </c>
      <c r="BI75" s="38">
        <f t="shared" si="87"/>
        <v>166143532.98513442</v>
      </c>
      <c r="BJ75" s="38">
        <f t="shared" si="87"/>
        <v>207339835.42050886</v>
      </c>
    </row>
    <row r="76" spans="1:66" s="1" customFormat="1" ht="13.5" x14ac:dyDescent="0.25">
      <c r="A76" s="60" t="s">
        <v>1</v>
      </c>
      <c r="B76" s="38">
        <f>B75</f>
        <v>54172123.424444437</v>
      </c>
      <c r="C76" s="38">
        <f>+C75</f>
        <v>-435504100.62907493</v>
      </c>
      <c r="D76" s="38">
        <f>+C76+D75</f>
        <v>-380011072.33137465</v>
      </c>
      <c r="E76" s="38">
        <f t="shared" ref="E76:N76" si="88">+D76+E75</f>
        <v>-338172010.15063816</v>
      </c>
      <c r="F76" s="38">
        <f t="shared" si="88"/>
        <v>-280058036.98212022</v>
      </c>
      <c r="G76" s="38">
        <f t="shared" si="88"/>
        <v>-220762236.01028454</v>
      </c>
      <c r="H76" s="38">
        <f t="shared" si="88"/>
        <v>-154883415.37690166</v>
      </c>
      <c r="I76" s="38">
        <f t="shared" si="88"/>
        <v>-96885417.88076207</v>
      </c>
      <c r="J76" s="38">
        <f t="shared" si="88"/>
        <v>-35952483.01544255</v>
      </c>
      <c r="K76" s="38">
        <f t="shared" si="88"/>
        <v>16648660.338914126</v>
      </c>
      <c r="L76" s="38">
        <f t="shared" si="88"/>
        <v>26140724.434614152</v>
      </c>
      <c r="M76" s="38">
        <f t="shared" si="88"/>
        <v>37865473.78640005</v>
      </c>
      <c r="N76" s="38">
        <f t="shared" si="88"/>
        <v>75959518.599716306</v>
      </c>
      <c r="O76" s="38">
        <f>+O75</f>
        <v>85260495.243354723</v>
      </c>
      <c r="P76" s="38">
        <f>+O76+P75</f>
        <v>162705399.98205185</v>
      </c>
      <c r="Q76" s="38">
        <f t="shared" ref="Q76" si="89">+P76+Q75</f>
        <v>242977558.87036791</v>
      </c>
      <c r="R76" s="38">
        <f t="shared" ref="R76" si="90">+Q76+R75</f>
        <v>329104616.80046242</v>
      </c>
      <c r="S76" s="38">
        <f t="shared" ref="S76" si="91">+R76+S75</f>
        <v>413503754.29552943</v>
      </c>
      <c r="T76" s="38">
        <f t="shared" ref="T76" si="92">+S76+T75</f>
        <v>500653916.45383918</v>
      </c>
      <c r="U76" s="38">
        <f t="shared" ref="U76" si="93">+T76+U75</f>
        <v>588827377.86045456</v>
      </c>
      <c r="V76" s="38">
        <f t="shared" ref="V76" si="94">+U76+V75</f>
        <v>679952145.19083977</v>
      </c>
      <c r="W76" s="38">
        <f t="shared" ref="W76" si="95">+V76+W75</f>
        <v>762064140.09326041</v>
      </c>
      <c r="X76" s="38">
        <f t="shared" ref="X76" si="96">+W76+X75</f>
        <v>798092953.38124585</v>
      </c>
      <c r="Y76" s="38">
        <f t="shared" ref="Y76" si="97">+X76+Y75</f>
        <v>832871293.28945661</v>
      </c>
      <c r="Z76" s="38">
        <f t="shared" ref="Z76" si="98">+Y76+Z75</f>
        <v>891203877.00114906</v>
      </c>
      <c r="AA76" s="38">
        <f>+AA75</f>
        <v>136648662.383302</v>
      </c>
      <c r="AB76" s="38">
        <f>+AA76+AB75</f>
        <v>264215781.83217749</v>
      </c>
      <c r="AC76" s="38">
        <f t="shared" ref="AC76" si="99">+AB76+AC75</f>
        <v>395708672.13425004</v>
      </c>
      <c r="AD76" s="38">
        <f t="shared" ref="AD76" si="100">+AC76+AD75</f>
        <v>535263472.96908939</v>
      </c>
      <c r="AE76" s="38">
        <f t="shared" ref="AE76" si="101">+AD76+AE75</f>
        <v>672194552.13633823</v>
      </c>
      <c r="AF76" s="38">
        <f t="shared" ref="AF76" si="102">+AE76+AF75</f>
        <v>812861778.44325233</v>
      </c>
      <c r="AG76" s="38">
        <f t="shared" ref="AG76" si="103">+AF76+AG75</f>
        <v>953715222.17397475</v>
      </c>
      <c r="AH76" s="38">
        <f t="shared" ref="AH76" si="104">+AG76+AH75</f>
        <v>1099286323.7970808</v>
      </c>
      <c r="AI76" s="38">
        <f t="shared" ref="AI76" si="105">+AH76+AI75</f>
        <v>1234134348.6252589</v>
      </c>
      <c r="AJ76" s="38">
        <f t="shared" ref="AJ76" si="106">+AI76+AJ75</f>
        <v>1325853415.367424</v>
      </c>
      <c r="AK76" s="38">
        <f t="shared" ref="AK76" si="107">+AJ76+AK75</f>
        <v>1416256852.999558</v>
      </c>
      <c r="AL76" s="38">
        <f t="shared" ref="AL76" si="108">+AK76+AL75</f>
        <v>1536167907.0094252</v>
      </c>
      <c r="AM76" s="38">
        <f>+AM75</f>
        <v>176240489.05609912</v>
      </c>
      <c r="AN76" s="38">
        <f>+AM76+AN75</f>
        <v>341899358.13247168</v>
      </c>
      <c r="AO76" s="38">
        <f t="shared" ref="AO76" si="109">+AN76+AO75</f>
        <v>511737404.51071006</v>
      </c>
      <c r="AP76" s="38">
        <f t="shared" ref="AP76" si="110">+AO76+AP75</f>
        <v>691000988.39570355</v>
      </c>
      <c r="AQ76" s="38">
        <f t="shared" ref="AQ76" si="111">+AP76+AQ75</f>
        <v>866349009.59684682</v>
      </c>
      <c r="AR76" s="38">
        <f t="shared" ref="AR76" si="112">+AQ76+AR75</f>
        <v>1045505846.0411282</v>
      </c>
      <c r="AS76" s="38">
        <f t="shared" ref="AS76" si="113">+AR76+AS75</f>
        <v>1224894691.8977594</v>
      </c>
      <c r="AT76" s="38">
        <f t="shared" ref="AT76" si="114">+AS76+AT75</f>
        <v>1409532966.9490612</v>
      </c>
      <c r="AU76" s="38">
        <f t="shared" ref="AU76" si="115">+AT76+AU75</f>
        <v>1581550297.3457475</v>
      </c>
      <c r="AV76" s="38">
        <f t="shared" ref="AV76" si="116">+AU76+AV75</f>
        <v>1709899822.3811171</v>
      </c>
      <c r="AW76" s="38">
        <f t="shared" ref="AW76" si="117">+AV76+AW75</f>
        <v>1836239183.7156062</v>
      </c>
      <c r="AX76" s="38">
        <f>+AW76+AX75</f>
        <v>1997392967.2888641</v>
      </c>
      <c r="AY76" s="38">
        <f>+AY75</f>
        <v>215339392.96964687</v>
      </c>
      <c r="AZ76" s="38">
        <f>+AY76+AZ75</f>
        <v>418354552.61696875</v>
      </c>
      <c r="BA76" s="38">
        <f t="shared" ref="BA76" si="118">+AZ76+BA75</f>
        <v>625797518.44713235</v>
      </c>
      <c r="BB76" s="38">
        <f t="shared" ref="BB76" si="119">+BA76+BB75</f>
        <v>844199949.69468856</v>
      </c>
      <c r="BC76" s="38">
        <f t="shared" ref="BC76" si="120">+BB76+BC75</f>
        <v>1057290926.9887085</v>
      </c>
      <c r="BD76" s="38">
        <f t="shared" ref="BD76" si="121">+BC76+BD75</f>
        <v>1274590583.4127924</v>
      </c>
      <c r="BE76" s="38">
        <f t="shared" ref="BE76" si="122">+BD76+BE75</f>
        <v>1493681731.340976</v>
      </c>
      <c r="BF76" s="38">
        <f t="shared" ref="BF76" si="123">+BE76+BF75</f>
        <v>1718247630.2664964</v>
      </c>
      <c r="BG76" s="38">
        <f t="shared" ref="BG76" si="124">+BF76+BG75</f>
        <v>1928633932.1783786</v>
      </c>
      <c r="BH76" s="38">
        <f t="shared" ref="BH76" si="125">+BG76+BH75</f>
        <v>2088384154.2153723</v>
      </c>
      <c r="BI76" s="38">
        <f t="shared" ref="BI76" si="126">+BH76+BI75</f>
        <v>2254527687.2005067</v>
      </c>
      <c r="BJ76" s="38">
        <f t="shared" ref="BJ76" si="127">+BI76+BJ75</f>
        <v>2461867522.6210155</v>
      </c>
    </row>
    <row r="77" spans="1:66" s="77" customFormat="1" x14ac:dyDescent="0.2">
      <c r="A77" s="77" t="s">
        <v>58</v>
      </c>
      <c r="B77" s="78"/>
      <c r="C77" s="78">
        <f t="shared" ref="C77:AH77" si="128">+C72/B11</f>
        <v>3.2638888888888891E-2</v>
      </c>
      <c r="D77" s="78">
        <f t="shared" si="128"/>
        <v>3.2678585024337382E-2</v>
      </c>
      <c r="E77" s="78">
        <f t="shared" si="128"/>
        <v>3.2724005172198881E-2</v>
      </c>
      <c r="F77" s="78">
        <f t="shared" si="128"/>
        <v>3.2775007543825875E-2</v>
      </c>
      <c r="G77" s="78">
        <f t="shared" si="128"/>
        <v>3.2831460107843387E-2</v>
      </c>
      <c r="H77" s="78">
        <f t="shared" si="128"/>
        <v>3.2893239925077804E-2</v>
      </c>
      <c r="I77" s="78">
        <f t="shared" si="128"/>
        <v>3.2960232539400558E-2</v>
      </c>
      <c r="J77" s="78">
        <f t="shared" si="128"/>
        <v>3.3032331419115359E-2</v>
      </c>
      <c r="K77" s="78">
        <f t="shared" si="128"/>
        <v>3.3109437444099991E-2</v>
      </c>
      <c r="L77" s="78">
        <f t="shared" si="128"/>
        <v>3.3191458434425974E-2</v>
      </c>
      <c r="M77" s="78">
        <f t="shared" si="128"/>
        <v>3.3278308716630678E-2</v>
      </c>
      <c r="N77" s="78">
        <f t="shared" si="128"/>
        <v>3.3369908724215136E-2</v>
      </c>
      <c r="O77" s="78">
        <f t="shared" si="128"/>
        <v>2.3766221314879855E-2</v>
      </c>
      <c r="P77" s="78">
        <f t="shared" si="128"/>
        <v>2.3735860165766249E-2</v>
      </c>
      <c r="Q77" s="78">
        <f t="shared" si="128"/>
        <v>2.3708705985160703E-2</v>
      </c>
      <c r="R77" s="78">
        <f t="shared" si="128"/>
        <v>2.3684652404482778E-2</v>
      </c>
      <c r="S77" s="78">
        <f t="shared" si="128"/>
        <v>2.3663598812953206E-2</v>
      </c>
      <c r="T77" s="78">
        <f t="shared" si="128"/>
        <v>2.3645449985717926E-2</v>
      </c>
      <c r="U77" s="78">
        <f t="shared" si="128"/>
        <v>2.3630115740534464E-2</v>
      </c>
      <c r="V77" s="78">
        <f t="shared" si="128"/>
        <v>2.3617510620494608E-2</v>
      </c>
      <c r="W77" s="78">
        <f t="shared" si="128"/>
        <v>2.3607553600509486E-2</v>
      </c>
      <c r="X77" s="78">
        <f t="shared" si="128"/>
        <v>2.3600167815507368E-2</v>
      </c>
      <c r="Y77" s="78">
        <f t="shared" si="128"/>
        <v>2.3595280308494095E-2</v>
      </c>
      <c r="Z77" s="78">
        <f t="shared" si="128"/>
        <v>2.3592821796804036E-2</v>
      </c>
      <c r="AA77" s="78">
        <f t="shared" si="128"/>
        <v>1.7674733093104463E-2</v>
      </c>
      <c r="AB77" s="78">
        <f t="shared" si="128"/>
        <v>1.76272267220552E-2</v>
      </c>
      <c r="AC77" s="78">
        <f t="shared" si="128"/>
        <v>1.7581656312991783E-2</v>
      </c>
      <c r="AD77" s="78">
        <f t="shared" si="128"/>
        <v>1.753795583963497E-2</v>
      </c>
      <c r="AE77" s="78">
        <f t="shared" si="128"/>
        <v>1.7496062407471868E-2</v>
      </c>
      <c r="AF77" s="78">
        <f t="shared" si="128"/>
        <v>1.7455916071592897E-2</v>
      </c>
      <c r="AG77" s="78">
        <f t="shared" si="128"/>
        <v>1.7417459667109066E-2</v>
      </c>
      <c r="AH77" s="78">
        <f t="shared" si="128"/>
        <v>1.7380638651147296E-2</v>
      </c>
      <c r="AI77" s="78">
        <f t="shared" ref="AI77:BJ77" si="129">+AI72/AH11</f>
        <v>1.7345400955512E-2</v>
      </c>
      <c r="AJ77" s="78">
        <f t="shared" si="129"/>
        <v>1.7311696849182098E-2</v>
      </c>
      <c r="AK77" s="78">
        <f t="shared" si="129"/>
        <v>1.7279478809885916E-2</v>
      </c>
      <c r="AL77" s="78">
        <f t="shared" si="129"/>
        <v>1.7248701404062317E-2</v>
      </c>
      <c r="AM77" s="78">
        <f t="shared" si="129"/>
        <v>1.3617488429340987E-2</v>
      </c>
      <c r="AN77" s="78">
        <f t="shared" si="129"/>
        <v>1.3567232588653886E-2</v>
      </c>
      <c r="AO77" s="78">
        <f t="shared" si="129"/>
        <v>1.3518098601605246E-2</v>
      </c>
      <c r="AP77" s="78">
        <f t="shared" si="129"/>
        <v>1.3470052212700086E-2</v>
      </c>
      <c r="AQ77" s="78">
        <f t="shared" si="129"/>
        <v>1.3423060573072925E-2</v>
      </c>
      <c r="AR77" s="78">
        <f t="shared" si="129"/>
        <v>1.3377092169372024E-2</v>
      </c>
      <c r="AS77" s="78">
        <f t="shared" si="129"/>
        <v>1.3332116756906638E-2</v>
      </c>
      <c r="AT77" s="78">
        <f t="shared" si="129"/>
        <v>1.3288105296762375E-2</v>
      </c>
      <c r="AU77" s="78">
        <f t="shared" si="129"/>
        <v>1.3245029896612628E-2</v>
      </c>
      <c r="AV77" s="78">
        <f t="shared" si="129"/>
        <v>1.3202863754975305E-2</v>
      </c>
      <c r="AW77" s="78">
        <f t="shared" si="129"/>
        <v>1.3161581108683313E-2</v>
      </c>
      <c r="AX77" s="78">
        <f t="shared" si="129"/>
        <v>1.31211571833548E-2</v>
      </c>
      <c r="AY77" s="78">
        <f t="shared" si="129"/>
        <v>1.2543612174081847E-2</v>
      </c>
      <c r="AZ77" s="78">
        <f t="shared" si="129"/>
        <v>1.2492127658794899E-2</v>
      </c>
      <c r="BA77" s="78">
        <f t="shared" si="129"/>
        <v>1.2441514511696511E-2</v>
      </c>
      <c r="BB77" s="78">
        <f t="shared" si="129"/>
        <v>1.2391751493546359E-2</v>
      </c>
      <c r="BC77" s="78">
        <f t="shared" si="129"/>
        <v>1.2342818085739218E-2</v>
      </c>
      <c r="BD77" s="78">
        <f t="shared" si="129"/>
        <v>1.2294694459534006E-2</v>
      </c>
      <c r="BE77" s="78">
        <f t="shared" si="129"/>
        <v>1.2247361446853428E-2</v>
      </c>
      <c r="BF77" s="78">
        <f t="shared" si="129"/>
        <v>1.2200800512561297E-2</v>
      </c>
      <c r="BG77" s="78">
        <f t="shared" si="129"/>
        <v>1.2154993728131162E-2</v>
      </c>
      <c r="BH77" s="78">
        <f t="shared" si="129"/>
        <v>1.2109923746625333E-2</v>
      </c>
      <c r="BI77" s="78">
        <f t="shared" si="129"/>
        <v>1.2065573778908871E-2</v>
      </c>
      <c r="BJ77" s="78">
        <f t="shared" si="129"/>
        <v>1.2021927571027987E-2</v>
      </c>
    </row>
    <row r="78" spans="1:66" s="77" customFormat="1" x14ac:dyDescent="0.2">
      <c r="A78" s="91" t="s">
        <v>67</v>
      </c>
      <c r="B78" s="78"/>
      <c r="C78" s="78">
        <f t="shared" ref="C78:AH78" si="130">+C58/B5</f>
        <v>1.2166256410256409E-2</v>
      </c>
      <c r="D78" s="78">
        <f t="shared" si="130"/>
        <v>1.2158213263743939E-2</v>
      </c>
      <c r="E78" s="78">
        <f t="shared" si="130"/>
        <v>1.2142533114590036E-2</v>
      </c>
      <c r="F78" s="78">
        <f t="shared" si="130"/>
        <v>1.2127900226939057E-2</v>
      </c>
      <c r="G78" s="78">
        <f t="shared" si="130"/>
        <v>1.2114214353976567E-2</v>
      </c>
      <c r="H78" s="78">
        <f t="shared" si="130"/>
        <v>1.2101386589604187E-2</v>
      </c>
      <c r="I78" s="78">
        <f t="shared" si="130"/>
        <v>1.2045361788674875E-2</v>
      </c>
      <c r="J78" s="78">
        <f t="shared" si="130"/>
        <v>1.203535333986616E-2</v>
      </c>
      <c r="K78" s="78">
        <f t="shared" si="130"/>
        <v>1.202594112427416E-2</v>
      </c>
      <c r="L78" s="78">
        <f t="shared" si="130"/>
        <v>1.2010378492697737E-2</v>
      </c>
      <c r="M78" s="78">
        <f t="shared" si="130"/>
        <v>1.1996513790610955E-2</v>
      </c>
      <c r="N78" s="78">
        <f t="shared" si="130"/>
        <v>1.1984107500559065E-2</v>
      </c>
      <c r="O78" s="78">
        <f t="shared" si="130"/>
        <v>1.311309368477232E-2</v>
      </c>
      <c r="P78" s="78">
        <f t="shared" si="130"/>
        <v>1.3117836503994201E-2</v>
      </c>
      <c r="Q78" s="78">
        <f t="shared" si="130"/>
        <v>1.3116687900202732E-2</v>
      </c>
      <c r="R78" s="78">
        <f t="shared" si="130"/>
        <v>1.3115785615689903E-2</v>
      </c>
      <c r="S78" s="78">
        <f t="shared" si="130"/>
        <v>1.308709837738866E-2</v>
      </c>
      <c r="T78" s="78">
        <f t="shared" si="130"/>
        <v>1.3087452022395534E-2</v>
      </c>
      <c r="U78" s="78">
        <f t="shared" si="130"/>
        <v>1.3087933434133496E-2</v>
      </c>
      <c r="V78" s="78">
        <f t="shared" si="130"/>
        <v>1.308852214490961E-2</v>
      </c>
      <c r="W78" s="78">
        <f t="shared" si="130"/>
        <v>1.3089230137668276E-2</v>
      </c>
      <c r="X78" s="78">
        <f t="shared" si="130"/>
        <v>1.3084016739705434E-2</v>
      </c>
      <c r="Y78" s="78">
        <f t="shared" si="130"/>
        <v>1.3052315628329968E-2</v>
      </c>
      <c r="Z78" s="78">
        <f t="shared" si="130"/>
        <v>1.3050189754037737E-2</v>
      </c>
      <c r="AA78" s="78">
        <f t="shared" si="130"/>
        <v>1.4214363692422566E-2</v>
      </c>
      <c r="AB78" s="78">
        <f t="shared" si="130"/>
        <v>1.4223614641271655E-2</v>
      </c>
      <c r="AC78" s="78">
        <f t="shared" si="130"/>
        <v>1.4226975166412409E-2</v>
      </c>
      <c r="AD78" s="78">
        <f t="shared" si="130"/>
        <v>1.423033446543691E-2</v>
      </c>
      <c r="AE78" s="78">
        <f t="shared" si="130"/>
        <v>1.4196245550296211E-2</v>
      </c>
      <c r="AF78" s="78">
        <f t="shared" si="130"/>
        <v>1.4200638533614866E-2</v>
      </c>
      <c r="AG78" s="78">
        <f t="shared" si="130"/>
        <v>1.4204965985996187E-2</v>
      </c>
      <c r="AH78" s="78">
        <f t="shared" si="130"/>
        <v>1.4209214465707252E-2</v>
      </c>
      <c r="AI78" s="78">
        <f t="shared" ref="AI78:BJ78" si="131">+AI58/AH5</f>
        <v>1.4213425802359547E-2</v>
      </c>
      <c r="AJ78" s="78">
        <f t="shared" si="131"/>
        <v>1.4211362033081645E-2</v>
      </c>
      <c r="AK78" s="78">
        <f t="shared" si="131"/>
        <v>1.4173286956070076E-2</v>
      </c>
      <c r="AL78" s="78">
        <f t="shared" si="131"/>
        <v>1.417426532394628E-2</v>
      </c>
      <c r="AM78" s="78">
        <f t="shared" si="131"/>
        <v>1.4186095273292681E-2</v>
      </c>
      <c r="AN78" s="78">
        <f t="shared" si="131"/>
        <v>1.419567060936147E-2</v>
      </c>
      <c r="AO78" s="78">
        <f t="shared" si="131"/>
        <v>1.4200244430379103E-2</v>
      </c>
      <c r="AP78" s="78">
        <f t="shared" si="131"/>
        <v>1.4204727568470023E-2</v>
      </c>
      <c r="AQ78" s="78">
        <f t="shared" si="131"/>
        <v>1.4171711668655452E-2</v>
      </c>
      <c r="AR78" s="78">
        <f t="shared" si="131"/>
        <v>1.4176983630683905E-2</v>
      </c>
      <c r="AS78" s="78">
        <f t="shared" si="131"/>
        <v>1.4182132168236647E-2</v>
      </c>
      <c r="AT78" s="78">
        <f t="shared" si="131"/>
        <v>1.4187149414304479E-2</v>
      </c>
      <c r="AU78" s="78">
        <f t="shared" si="131"/>
        <v>1.4192076967139778E-2</v>
      </c>
      <c r="AV78" s="78">
        <f t="shared" si="131"/>
        <v>1.4191552506652822E-2</v>
      </c>
      <c r="AW78" s="78">
        <f t="shared" si="131"/>
        <v>1.4154802948480757E-2</v>
      </c>
      <c r="AX78" s="78">
        <f t="shared" si="131"/>
        <v>1.4156851543411085E-2</v>
      </c>
      <c r="AY78" s="78">
        <f t="shared" si="131"/>
        <v>1.4168279454752823E-2</v>
      </c>
      <c r="AZ78" s="78">
        <f t="shared" si="131"/>
        <v>1.4177700433716163E-2</v>
      </c>
      <c r="BA78" s="78">
        <f t="shared" si="131"/>
        <v>1.4182730375084987E-2</v>
      </c>
      <c r="BB78" s="78">
        <f t="shared" si="131"/>
        <v>1.4187648558208083E-2</v>
      </c>
      <c r="BC78" s="78">
        <f t="shared" si="131"/>
        <v>1.4155068229139516E-2</v>
      </c>
      <c r="BD78" s="78">
        <f t="shared" si="131"/>
        <v>1.4160667707101136E-2</v>
      </c>
      <c r="BE78" s="78">
        <f t="shared" si="131"/>
        <v>1.4166132949220336E-2</v>
      </c>
      <c r="BF78" s="78">
        <f t="shared" si="131"/>
        <v>1.4171457936820231E-2</v>
      </c>
      <c r="BG78" s="78">
        <f t="shared" si="131"/>
        <v>1.4176679637424701E-2</v>
      </c>
      <c r="BH78" s="78">
        <f t="shared" si="131"/>
        <v>1.4177051272040988E-2</v>
      </c>
      <c r="BI78" s="78">
        <f t="shared" si="131"/>
        <v>1.4177942527138894E-2</v>
      </c>
      <c r="BJ78" s="78">
        <f t="shared" si="131"/>
        <v>1.4179271198118014E-2</v>
      </c>
    </row>
    <row r="79" spans="1:66" s="162" customFormat="1" x14ac:dyDescent="0.2">
      <c r="B79" s="164"/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4"/>
      <c r="S79" s="164"/>
      <c r="T79" s="164"/>
      <c r="U79" s="164"/>
      <c r="V79" s="164"/>
      <c r="W79" s="164"/>
      <c r="X79" s="164"/>
      <c r="Y79" s="164"/>
      <c r="Z79" s="164"/>
      <c r="AA79" s="164"/>
      <c r="AB79" s="164"/>
      <c r="AC79" s="164"/>
      <c r="AD79" s="164"/>
      <c r="AE79" s="164"/>
      <c r="AF79" s="164"/>
      <c r="AG79" s="164"/>
      <c r="AH79" s="164"/>
      <c r="AI79" s="164"/>
      <c r="AJ79" s="164"/>
      <c r="AK79" s="164"/>
      <c r="AL79" s="164"/>
      <c r="AM79" s="164"/>
      <c r="AN79" s="164"/>
      <c r="AO79" s="164"/>
      <c r="AP79" s="164"/>
      <c r="AQ79" s="164"/>
      <c r="AR79" s="164"/>
      <c r="AS79" s="164"/>
      <c r="AT79" s="164"/>
      <c r="AU79" s="164"/>
      <c r="AV79" s="164"/>
      <c r="AW79" s="164"/>
      <c r="AX79" s="164"/>
      <c r="AY79" s="164"/>
      <c r="AZ79" s="164"/>
      <c r="BA79" s="164"/>
      <c r="BB79" s="164"/>
      <c r="BC79" s="164"/>
      <c r="BD79" s="164"/>
      <c r="BE79" s="164"/>
      <c r="BF79" s="164"/>
      <c r="BG79" s="164"/>
      <c r="BH79" s="164"/>
      <c r="BI79" s="164"/>
      <c r="BJ79" s="164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6FF3-1FDE-446F-8B51-D6A6DCBA62AA}">
  <dimension ref="A1:H27"/>
  <sheetViews>
    <sheetView workbookViewId="0">
      <selection activeCell="D16" sqref="D16"/>
    </sheetView>
  </sheetViews>
  <sheetFormatPr baseColWidth="10" defaultRowHeight="12.75" x14ac:dyDescent="0.2"/>
  <cols>
    <col min="1" max="1" width="4" bestFit="1" customWidth="1"/>
    <col min="2" max="2" width="11" bestFit="1" customWidth="1"/>
    <col min="3" max="3" width="35.7109375" bestFit="1" customWidth="1"/>
    <col min="4" max="8" width="15.5703125" style="321" bestFit="1" customWidth="1"/>
  </cols>
  <sheetData>
    <row r="1" spans="1:8" ht="15" x14ac:dyDescent="0.25">
      <c r="A1" s="317" t="s">
        <v>1482</v>
      </c>
      <c r="B1" s="317" t="s">
        <v>1483</v>
      </c>
      <c r="C1" s="317" t="s">
        <v>1484</v>
      </c>
      <c r="D1" s="320" t="s">
        <v>1485</v>
      </c>
      <c r="E1" s="320" t="s">
        <v>1486</v>
      </c>
      <c r="F1" s="320" t="s">
        <v>1487</v>
      </c>
      <c r="G1" s="320" t="s">
        <v>102</v>
      </c>
      <c r="H1" s="320" t="s">
        <v>1488</v>
      </c>
    </row>
    <row r="2" spans="1:8" x14ac:dyDescent="0.2">
      <c r="B2" s="318"/>
      <c r="C2" s="319"/>
    </row>
    <row r="3" spans="1:8" x14ac:dyDescent="0.2">
      <c r="B3" s="318"/>
      <c r="C3" s="319"/>
    </row>
    <row r="4" spans="1:8" x14ac:dyDescent="0.2">
      <c r="B4" s="318"/>
      <c r="C4" s="319"/>
    </row>
    <row r="5" spans="1:8" x14ac:dyDescent="0.2">
      <c r="B5" s="318"/>
      <c r="C5" s="319"/>
    </row>
    <row r="6" spans="1:8" x14ac:dyDescent="0.2">
      <c r="B6" s="318"/>
      <c r="C6" s="319"/>
    </row>
    <row r="7" spans="1:8" x14ac:dyDescent="0.2">
      <c r="B7" s="318"/>
      <c r="C7" s="319"/>
    </row>
    <row r="8" spans="1:8" x14ac:dyDescent="0.2">
      <c r="B8" s="318"/>
      <c r="C8" s="319"/>
    </row>
    <row r="9" spans="1:8" x14ac:dyDescent="0.2">
      <c r="B9" s="318"/>
      <c r="C9" s="319"/>
    </row>
    <row r="10" spans="1:8" x14ac:dyDescent="0.2">
      <c r="B10" s="318"/>
      <c r="C10" s="319"/>
    </row>
    <row r="11" spans="1:8" x14ac:dyDescent="0.2">
      <c r="B11" s="318"/>
      <c r="C11" s="319"/>
    </row>
    <row r="12" spans="1:8" x14ac:dyDescent="0.2">
      <c r="B12" s="318"/>
      <c r="C12" s="319"/>
    </row>
    <row r="13" spans="1:8" x14ac:dyDescent="0.2">
      <c r="B13" s="318"/>
      <c r="C13" s="319"/>
    </row>
    <row r="14" spans="1:8" x14ac:dyDescent="0.2">
      <c r="B14" s="318"/>
      <c r="C14" s="319"/>
    </row>
    <row r="15" spans="1:8" x14ac:dyDescent="0.2">
      <c r="B15" s="318"/>
      <c r="C15" s="319"/>
    </row>
    <row r="16" spans="1:8" x14ac:dyDescent="0.2">
      <c r="B16" s="318"/>
      <c r="C16" s="319"/>
    </row>
    <row r="17" spans="2:8" x14ac:dyDescent="0.2">
      <c r="B17" s="318"/>
      <c r="C17" s="319"/>
    </row>
    <row r="18" spans="2:8" x14ac:dyDescent="0.2">
      <c r="B18" s="318"/>
      <c r="C18" s="319"/>
    </row>
    <row r="19" spans="2:8" x14ac:dyDescent="0.2">
      <c r="B19" s="318"/>
      <c r="C19" s="319"/>
    </row>
    <row r="20" spans="2:8" x14ac:dyDescent="0.2">
      <c r="B20" s="318"/>
      <c r="C20" s="319"/>
    </row>
    <row r="21" spans="2:8" x14ac:dyDescent="0.2">
      <c r="B21" s="318"/>
      <c r="C21" s="319"/>
    </row>
    <row r="22" spans="2:8" x14ac:dyDescent="0.2">
      <c r="B22" s="318"/>
      <c r="C22" s="319"/>
    </row>
    <row r="23" spans="2:8" x14ac:dyDescent="0.2">
      <c r="B23" s="318"/>
      <c r="C23" s="319"/>
    </row>
    <row r="24" spans="2:8" x14ac:dyDescent="0.2">
      <c r="B24" s="318"/>
      <c r="C24" s="319"/>
    </row>
    <row r="25" spans="2:8" x14ac:dyDescent="0.2">
      <c r="B25" s="318"/>
      <c r="C25" s="319"/>
    </row>
    <row r="27" spans="2:8" x14ac:dyDescent="0.2">
      <c r="D27" s="321">
        <f>SUM(D2:D26)</f>
        <v>0</v>
      </c>
      <c r="E27" s="321">
        <f t="shared" ref="E27:H27" si="0">SUM(E2:E26)</f>
        <v>0</v>
      </c>
      <c r="F27" s="321">
        <f t="shared" si="0"/>
        <v>0</v>
      </c>
      <c r="G27" s="321">
        <f t="shared" si="0"/>
        <v>0</v>
      </c>
      <c r="H27" s="321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8"/>
  <dimension ref="A1:U41"/>
  <sheetViews>
    <sheetView showGridLines="0" zoomScale="150" zoomScaleNormal="150" workbookViewId="0">
      <pane xSplit="1" ySplit="1" topLeftCell="B2" activePane="bottomRight" state="frozen"/>
      <selection activeCell="F95" sqref="F95"/>
      <selection pane="topRight" activeCell="F95" sqref="F95"/>
      <selection pane="bottomLeft" activeCell="F95" sqref="F95"/>
      <selection pane="bottomRight" activeCell="B9" sqref="B9"/>
    </sheetView>
  </sheetViews>
  <sheetFormatPr baseColWidth="10" defaultColWidth="20.28515625" defaultRowHeight="12.75" x14ac:dyDescent="0.2"/>
  <cols>
    <col min="1" max="1" width="17" style="1" bestFit="1" customWidth="1"/>
    <col min="2" max="9" width="11.5703125" style="1" bestFit="1" customWidth="1"/>
    <col min="10" max="12" width="12.85546875" style="1" bestFit="1" customWidth="1"/>
    <col min="13" max="13" width="11.5703125" style="1" bestFit="1" customWidth="1"/>
    <col min="14" max="14" width="11.28515625" style="239" bestFit="1" customWidth="1"/>
    <col min="15" max="16" width="7.28515625" style="239" bestFit="1" customWidth="1"/>
    <col min="17" max="17" width="7.85546875" style="239" bestFit="1" customWidth="1"/>
    <col min="18" max="18" width="5.85546875" style="1" bestFit="1" customWidth="1"/>
    <col min="19" max="20" width="20.28515625" style="1"/>
    <col min="21" max="21" width="20.28515625" style="215"/>
    <col min="22" max="16384" width="20.28515625" style="1"/>
  </cols>
  <sheetData>
    <row r="1" spans="1:21" x14ac:dyDescent="0.2">
      <c r="A1" s="227" t="s">
        <v>1489</v>
      </c>
      <c r="B1" s="228">
        <f>+anexos!B2</f>
        <v>44957</v>
      </c>
      <c r="C1" s="228">
        <f>+anexos!C2</f>
        <v>44985</v>
      </c>
      <c r="D1" s="228">
        <f>+anexos!D2</f>
        <v>45016</v>
      </c>
      <c r="E1" s="228">
        <f>+anexos!E2</f>
        <v>45046</v>
      </c>
      <c r="F1" s="228">
        <f>+anexos!F2</f>
        <v>45077</v>
      </c>
      <c r="G1" s="228">
        <f>+anexos!G2</f>
        <v>45107</v>
      </c>
      <c r="H1" s="228">
        <f>+anexos!H2</f>
        <v>45138</v>
      </c>
      <c r="I1" s="228">
        <f>+anexos!I2</f>
        <v>45169</v>
      </c>
      <c r="J1" s="228">
        <f>+anexos!J2</f>
        <v>45199</v>
      </c>
      <c r="K1" s="228">
        <f>+anexos!K2</f>
        <v>45230</v>
      </c>
      <c r="L1" s="228">
        <f>+anexos!L2</f>
        <v>45260</v>
      </c>
      <c r="M1" s="228">
        <f>+anexos!M2</f>
        <v>45291</v>
      </c>
      <c r="N1" s="237"/>
      <c r="O1" s="238"/>
      <c r="P1" s="235"/>
      <c r="Q1" s="236"/>
      <c r="R1" s="92"/>
      <c r="S1" s="92"/>
      <c r="T1" s="95"/>
    </row>
    <row r="2" spans="1:21" x14ac:dyDescent="0.2">
      <c r="A2" s="6" t="s">
        <v>1563</v>
      </c>
      <c r="B2" s="226">
        <v>150000000</v>
      </c>
      <c r="C2" s="226">
        <v>300000000</v>
      </c>
      <c r="D2" s="226">
        <f t="shared" ref="D2:L2" si="0">+C2</f>
        <v>300000000</v>
      </c>
      <c r="E2" s="226">
        <f t="shared" si="0"/>
        <v>300000000</v>
      </c>
      <c r="F2" s="226">
        <f t="shared" si="0"/>
        <v>300000000</v>
      </c>
      <c r="G2" s="226">
        <f t="shared" si="0"/>
        <v>300000000</v>
      </c>
      <c r="H2" s="226">
        <f t="shared" si="0"/>
        <v>300000000</v>
      </c>
      <c r="I2" s="226">
        <f t="shared" si="0"/>
        <v>300000000</v>
      </c>
      <c r="J2" s="226">
        <v>500000000</v>
      </c>
      <c r="K2" s="226">
        <f t="shared" si="0"/>
        <v>500000000</v>
      </c>
      <c r="L2" s="226">
        <f t="shared" si="0"/>
        <v>500000000</v>
      </c>
      <c r="M2" s="226">
        <v>100000000</v>
      </c>
      <c r="N2" s="237"/>
      <c r="O2" s="238"/>
      <c r="P2" s="235"/>
      <c r="Q2" s="236"/>
      <c r="R2" s="92"/>
      <c r="S2" s="92"/>
      <c r="T2" s="95"/>
    </row>
    <row r="3" spans="1:21" s="143" customFormat="1" x14ac:dyDescent="0.2">
      <c r="A3" s="6" t="s">
        <v>1564</v>
      </c>
      <c r="B3" s="226">
        <f>+B2/20</f>
        <v>7500000</v>
      </c>
      <c r="C3" s="226">
        <f t="shared" ref="C3:M3" si="1">+C2/20</f>
        <v>15000000</v>
      </c>
      <c r="D3" s="226">
        <f t="shared" si="1"/>
        <v>15000000</v>
      </c>
      <c r="E3" s="226">
        <f t="shared" si="1"/>
        <v>15000000</v>
      </c>
      <c r="F3" s="226">
        <f t="shared" si="1"/>
        <v>15000000</v>
      </c>
      <c r="G3" s="226">
        <f t="shared" si="1"/>
        <v>15000000</v>
      </c>
      <c r="H3" s="226">
        <f t="shared" si="1"/>
        <v>15000000</v>
      </c>
      <c r="I3" s="226">
        <f t="shared" si="1"/>
        <v>15000000</v>
      </c>
      <c r="J3" s="226">
        <f t="shared" si="1"/>
        <v>25000000</v>
      </c>
      <c r="K3" s="226">
        <f t="shared" si="1"/>
        <v>25000000</v>
      </c>
      <c r="L3" s="226">
        <f t="shared" si="1"/>
        <v>25000000</v>
      </c>
      <c r="M3" s="226">
        <f t="shared" si="1"/>
        <v>5000000</v>
      </c>
      <c r="N3" s="301"/>
      <c r="O3" s="302"/>
      <c r="P3" s="303"/>
      <c r="Q3" s="304"/>
      <c r="R3" s="305"/>
      <c r="S3" s="305"/>
      <c r="T3" s="95"/>
      <c r="U3" s="215"/>
    </row>
    <row r="4" spans="1:21" x14ac:dyDescent="0.2">
      <c r="A4" s="6" t="s">
        <v>1565</v>
      </c>
      <c r="B4" s="226">
        <f>+B2/5</f>
        <v>30000000</v>
      </c>
      <c r="C4" s="226">
        <f t="shared" ref="C4:M4" si="2">+C2/5</f>
        <v>60000000</v>
      </c>
      <c r="D4" s="226">
        <f t="shared" si="2"/>
        <v>60000000</v>
      </c>
      <c r="E4" s="226">
        <f t="shared" si="2"/>
        <v>60000000</v>
      </c>
      <c r="F4" s="226">
        <f t="shared" si="2"/>
        <v>60000000</v>
      </c>
      <c r="G4" s="226">
        <f t="shared" si="2"/>
        <v>60000000</v>
      </c>
      <c r="H4" s="226">
        <f t="shared" si="2"/>
        <v>60000000</v>
      </c>
      <c r="I4" s="226">
        <f t="shared" si="2"/>
        <v>60000000</v>
      </c>
      <c r="J4" s="226">
        <f t="shared" si="2"/>
        <v>100000000</v>
      </c>
      <c r="K4" s="226">
        <f t="shared" si="2"/>
        <v>100000000</v>
      </c>
      <c r="L4" s="226">
        <f t="shared" si="2"/>
        <v>100000000</v>
      </c>
      <c r="M4" s="226">
        <f t="shared" si="2"/>
        <v>20000000</v>
      </c>
      <c r="N4" s="237"/>
      <c r="O4" s="238"/>
      <c r="P4" s="235"/>
      <c r="Q4" s="236"/>
      <c r="R4" s="92"/>
      <c r="S4" s="92"/>
      <c r="T4" s="95"/>
    </row>
    <row r="5" spans="1:21" s="143" customFormat="1" x14ac:dyDescent="0.2">
      <c r="A5" s="6" t="s">
        <v>1566</v>
      </c>
      <c r="B5" s="226">
        <f>+B4</f>
        <v>30000000</v>
      </c>
      <c r="C5" s="226">
        <f t="shared" ref="C5:M5" si="3">+C4</f>
        <v>60000000</v>
      </c>
      <c r="D5" s="226">
        <f t="shared" si="3"/>
        <v>60000000</v>
      </c>
      <c r="E5" s="226">
        <f t="shared" si="3"/>
        <v>60000000</v>
      </c>
      <c r="F5" s="226">
        <f t="shared" si="3"/>
        <v>60000000</v>
      </c>
      <c r="G5" s="226">
        <f t="shared" si="3"/>
        <v>60000000</v>
      </c>
      <c r="H5" s="226">
        <f t="shared" si="3"/>
        <v>60000000</v>
      </c>
      <c r="I5" s="226">
        <f t="shared" si="3"/>
        <v>60000000</v>
      </c>
      <c r="J5" s="226">
        <f t="shared" si="3"/>
        <v>100000000</v>
      </c>
      <c r="K5" s="226">
        <f t="shared" si="3"/>
        <v>100000000</v>
      </c>
      <c r="L5" s="226">
        <f t="shared" si="3"/>
        <v>100000000</v>
      </c>
      <c r="M5" s="226">
        <f t="shared" si="3"/>
        <v>20000000</v>
      </c>
      <c r="N5" s="301"/>
      <c r="O5" s="302"/>
      <c r="P5" s="303"/>
      <c r="Q5" s="304"/>
      <c r="R5" s="305"/>
      <c r="S5" s="305"/>
      <c r="T5" s="95"/>
      <c r="U5" s="215"/>
    </row>
    <row r="6" spans="1:21" x14ac:dyDescent="0.2">
      <c r="A6" s="6" t="s">
        <v>1567</v>
      </c>
      <c r="B6" s="226">
        <f>+B3</f>
        <v>7500000</v>
      </c>
      <c r="C6" s="226">
        <f t="shared" ref="C6:M6" si="4">+C3</f>
        <v>15000000</v>
      </c>
      <c r="D6" s="226">
        <f t="shared" si="4"/>
        <v>15000000</v>
      </c>
      <c r="E6" s="226">
        <f t="shared" si="4"/>
        <v>15000000</v>
      </c>
      <c r="F6" s="226">
        <f t="shared" si="4"/>
        <v>15000000</v>
      </c>
      <c r="G6" s="226">
        <f t="shared" si="4"/>
        <v>15000000</v>
      </c>
      <c r="H6" s="226">
        <f t="shared" si="4"/>
        <v>15000000</v>
      </c>
      <c r="I6" s="226">
        <f t="shared" si="4"/>
        <v>15000000</v>
      </c>
      <c r="J6" s="226">
        <f t="shared" si="4"/>
        <v>25000000</v>
      </c>
      <c r="K6" s="226">
        <f t="shared" si="4"/>
        <v>25000000</v>
      </c>
      <c r="L6" s="226">
        <f t="shared" si="4"/>
        <v>25000000</v>
      </c>
      <c r="M6" s="226">
        <f t="shared" si="4"/>
        <v>5000000</v>
      </c>
      <c r="N6" s="237"/>
      <c r="O6" s="238"/>
      <c r="P6" s="235"/>
      <c r="Q6" s="236"/>
      <c r="R6" s="92"/>
      <c r="S6" s="92"/>
      <c r="T6" s="95"/>
    </row>
    <row r="7" spans="1:21" ht="15" x14ac:dyDescent="0.25">
      <c r="A7" s="6" t="s">
        <v>1568</v>
      </c>
      <c r="B7" s="226">
        <f>+B6</f>
        <v>7500000</v>
      </c>
      <c r="C7" s="226">
        <f t="shared" ref="C7:M7" si="5">+C6</f>
        <v>15000000</v>
      </c>
      <c r="D7" s="226">
        <f t="shared" si="5"/>
        <v>15000000</v>
      </c>
      <c r="E7" s="226">
        <f t="shared" si="5"/>
        <v>15000000</v>
      </c>
      <c r="F7" s="226">
        <f t="shared" si="5"/>
        <v>15000000</v>
      </c>
      <c r="G7" s="226">
        <f t="shared" si="5"/>
        <v>15000000</v>
      </c>
      <c r="H7" s="226">
        <f t="shared" si="5"/>
        <v>15000000</v>
      </c>
      <c r="I7" s="226">
        <f t="shared" si="5"/>
        <v>15000000</v>
      </c>
      <c r="J7" s="226">
        <f t="shared" si="5"/>
        <v>25000000</v>
      </c>
      <c r="K7" s="226">
        <f t="shared" si="5"/>
        <v>25000000</v>
      </c>
      <c r="L7" s="226">
        <f t="shared" si="5"/>
        <v>25000000</v>
      </c>
      <c r="M7" s="226">
        <f t="shared" si="5"/>
        <v>5000000</v>
      </c>
      <c r="N7" s="237"/>
      <c r="O7" s="238"/>
      <c r="P7" s="235"/>
      <c r="Q7" s="236"/>
      <c r="R7" s="92"/>
      <c r="S7" s="92"/>
      <c r="T7" s="161"/>
    </row>
    <row r="8" spans="1:21" x14ac:dyDescent="0.2">
      <c r="A8" s="6" t="s">
        <v>1569</v>
      </c>
      <c r="B8" s="226">
        <f>+B2/2</f>
        <v>75000000</v>
      </c>
      <c r="C8" s="226">
        <f t="shared" ref="C8:M8" si="6">+C2/2</f>
        <v>150000000</v>
      </c>
      <c r="D8" s="226">
        <f t="shared" si="6"/>
        <v>150000000</v>
      </c>
      <c r="E8" s="226">
        <f t="shared" si="6"/>
        <v>150000000</v>
      </c>
      <c r="F8" s="226">
        <f t="shared" si="6"/>
        <v>150000000</v>
      </c>
      <c r="G8" s="226">
        <f t="shared" si="6"/>
        <v>150000000</v>
      </c>
      <c r="H8" s="226">
        <f t="shared" si="6"/>
        <v>150000000</v>
      </c>
      <c r="I8" s="226">
        <f t="shared" si="6"/>
        <v>150000000</v>
      </c>
      <c r="J8" s="226">
        <f t="shared" si="6"/>
        <v>250000000</v>
      </c>
      <c r="K8" s="226">
        <f t="shared" si="6"/>
        <v>250000000</v>
      </c>
      <c r="L8" s="226">
        <f t="shared" si="6"/>
        <v>250000000</v>
      </c>
      <c r="M8" s="226">
        <f t="shared" si="6"/>
        <v>50000000</v>
      </c>
      <c r="N8" s="237"/>
      <c r="O8" s="238"/>
      <c r="P8" s="235"/>
      <c r="Q8" s="236"/>
      <c r="R8" s="92"/>
      <c r="S8" s="92"/>
      <c r="T8" s="95"/>
    </row>
    <row r="9" spans="1:21" x14ac:dyDescent="0.2">
      <c r="A9" s="6" t="s">
        <v>1570</v>
      </c>
      <c r="B9" s="226">
        <v>0</v>
      </c>
      <c r="C9" s="226">
        <f t="shared" ref="C9:M9" si="7">+B9</f>
        <v>0</v>
      </c>
      <c r="D9" s="226">
        <f t="shared" si="7"/>
        <v>0</v>
      </c>
      <c r="E9" s="226">
        <f t="shared" si="7"/>
        <v>0</v>
      </c>
      <c r="F9" s="226">
        <f t="shared" si="7"/>
        <v>0</v>
      </c>
      <c r="G9" s="226">
        <f t="shared" si="7"/>
        <v>0</v>
      </c>
      <c r="H9" s="226">
        <f t="shared" ref="H9" si="8">+G9</f>
        <v>0</v>
      </c>
      <c r="I9" s="226">
        <f t="shared" si="7"/>
        <v>0</v>
      </c>
      <c r="J9" s="226">
        <f t="shared" si="7"/>
        <v>0</v>
      </c>
      <c r="K9" s="226">
        <f t="shared" si="7"/>
        <v>0</v>
      </c>
      <c r="L9" s="226">
        <f t="shared" si="7"/>
        <v>0</v>
      </c>
      <c r="M9" s="226">
        <f t="shared" si="7"/>
        <v>0</v>
      </c>
      <c r="N9" s="237"/>
      <c r="O9" s="238"/>
      <c r="P9" s="235"/>
      <c r="Q9" s="236"/>
      <c r="R9" s="92"/>
      <c r="S9" s="92"/>
      <c r="T9" s="95"/>
    </row>
    <row r="10" spans="1:21" x14ac:dyDescent="0.2">
      <c r="A10" s="232" t="s">
        <v>180</v>
      </c>
      <c r="B10" s="233">
        <f t="shared" ref="B10:M10" si="9">SUM(B2:B9)</f>
        <v>307500000</v>
      </c>
      <c r="C10" s="233">
        <f t="shared" si="9"/>
        <v>615000000</v>
      </c>
      <c r="D10" s="233">
        <f t="shared" si="9"/>
        <v>615000000</v>
      </c>
      <c r="E10" s="233">
        <f t="shared" si="9"/>
        <v>615000000</v>
      </c>
      <c r="F10" s="233">
        <f t="shared" si="9"/>
        <v>615000000</v>
      </c>
      <c r="G10" s="233">
        <f t="shared" si="9"/>
        <v>615000000</v>
      </c>
      <c r="H10" s="233">
        <f t="shared" si="9"/>
        <v>615000000</v>
      </c>
      <c r="I10" s="233">
        <f t="shared" si="9"/>
        <v>615000000</v>
      </c>
      <c r="J10" s="233">
        <f t="shared" si="9"/>
        <v>1025000000</v>
      </c>
      <c r="K10" s="233">
        <f t="shared" si="9"/>
        <v>1025000000</v>
      </c>
      <c r="L10" s="233">
        <f t="shared" si="9"/>
        <v>1025000000</v>
      </c>
      <c r="M10" s="233">
        <f t="shared" si="9"/>
        <v>205000000</v>
      </c>
      <c r="N10" s="237"/>
      <c r="O10" s="238"/>
      <c r="P10" s="235"/>
      <c r="Q10" s="236"/>
      <c r="R10" s="92"/>
      <c r="S10" s="92"/>
      <c r="T10" s="306"/>
      <c r="U10" s="294"/>
    </row>
    <row r="11" spans="1:21" x14ac:dyDescent="0.2">
      <c r="C11" s="67"/>
      <c r="N11" s="237"/>
      <c r="O11" s="238"/>
      <c r="P11" s="235"/>
      <c r="Q11" s="236"/>
      <c r="R11" s="92"/>
      <c r="S11" s="92"/>
      <c r="T11" s="95"/>
    </row>
    <row r="12" spans="1:21" x14ac:dyDescent="0.2">
      <c r="C12" s="67"/>
      <c r="N12" s="237"/>
      <c r="O12" s="238"/>
      <c r="P12" s="235"/>
      <c r="Q12" s="236"/>
      <c r="R12" s="92"/>
      <c r="S12" s="92"/>
      <c r="T12" s="95"/>
    </row>
    <row r="13" spans="1:21" x14ac:dyDescent="0.2">
      <c r="A13" s="131" t="s">
        <v>137</v>
      </c>
      <c r="B13" s="128">
        <f>+B1</f>
        <v>44957</v>
      </c>
      <c r="C13" s="128">
        <f t="shared" ref="C13:M13" si="10">+C1</f>
        <v>44985</v>
      </c>
      <c r="D13" s="128">
        <f t="shared" si="10"/>
        <v>45016</v>
      </c>
      <c r="E13" s="128">
        <f t="shared" si="10"/>
        <v>45046</v>
      </c>
      <c r="F13" s="128">
        <f t="shared" si="10"/>
        <v>45077</v>
      </c>
      <c r="G13" s="128">
        <f t="shared" si="10"/>
        <v>45107</v>
      </c>
      <c r="H13" s="128">
        <f t="shared" si="10"/>
        <v>45138</v>
      </c>
      <c r="I13" s="128">
        <f t="shared" si="10"/>
        <v>45169</v>
      </c>
      <c r="J13" s="128">
        <f t="shared" si="10"/>
        <v>45199</v>
      </c>
      <c r="K13" s="128">
        <f t="shared" si="10"/>
        <v>45230</v>
      </c>
      <c r="L13" s="128">
        <f t="shared" si="10"/>
        <v>45260</v>
      </c>
      <c r="M13" s="128">
        <f t="shared" si="10"/>
        <v>45291</v>
      </c>
      <c r="N13" s="237"/>
      <c r="O13" s="238"/>
      <c r="P13" s="235"/>
      <c r="Q13" s="236"/>
      <c r="R13" s="92"/>
      <c r="S13" s="92"/>
      <c r="T13" s="95"/>
    </row>
    <row r="14" spans="1:21" x14ac:dyDescent="0.2">
      <c r="A14" s="6" t="str">
        <f>+A2</f>
        <v>Libre inversion</v>
      </c>
      <c r="B14" s="174">
        <f>+B2*PARÁMETROS!$C$6</f>
        <v>45000000</v>
      </c>
      <c r="C14" s="174">
        <f>+C2*PARÁMETROS!$C$6</f>
        <v>90000000</v>
      </c>
      <c r="D14" s="174">
        <f>+D2*PARÁMETROS!$C$6</f>
        <v>90000000</v>
      </c>
      <c r="E14" s="174">
        <f>+E2*PARÁMETROS!$C$6</f>
        <v>90000000</v>
      </c>
      <c r="F14" s="174">
        <f>+F2*PARÁMETROS!$C$6</f>
        <v>90000000</v>
      </c>
      <c r="G14" s="174">
        <f>+G2*PARÁMETROS!$C$6</f>
        <v>90000000</v>
      </c>
      <c r="H14" s="174">
        <f>+H2*PARÁMETROS!$C$6</f>
        <v>90000000</v>
      </c>
      <c r="I14" s="174">
        <f>+I2*PARÁMETROS!$C$6</f>
        <v>90000000</v>
      </c>
      <c r="J14" s="174">
        <f>+J2*PARÁMETROS!$C$6</f>
        <v>150000000</v>
      </c>
      <c r="K14" s="174">
        <f>+K2*PARÁMETROS!$C$6</f>
        <v>150000000</v>
      </c>
      <c r="L14" s="174">
        <f>+L2*PARÁMETROS!$C$6</f>
        <v>150000000</v>
      </c>
      <c r="M14" s="174">
        <f>+M2*PARÁMETROS!$C$6</f>
        <v>30000000</v>
      </c>
      <c r="N14" s="237"/>
      <c r="O14" s="238"/>
      <c r="P14" s="235"/>
      <c r="Q14" s="236"/>
      <c r="T14" s="95"/>
    </row>
    <row r="15" spans="1:21" x14ac:dyDescent="0.2">
      <c r="A15" s="6" t="str">
        <f t="shared" ref="A15:A21" si="11">+A3</f>
        <v>Sobre aportes</v>
      </c>
      <c r="B15" s="174">
        <f>+B3*PARÁMETROS!$C$6</f>
        <v>2250000</v>
      </c>
      <c r="C15" s="174">
        <f>+C3*PARÁMETROS!$C$6</f>
        <v>4500000</v>
      </c>
      <c r="D15" s="174">
        <f>+D3*PARÁMETROS!$C$6</f>
        <v>4500000</v>
      </c>
      <c r="E15" s="174">
        <f>+E3*PARÁMETROS!$C$6</f>
        <v>4500000</v>
      </c>
      <c r="F15" s="174">
        <f>+F3*PARÁMETROS!$C$6</f>
        <v>4500000</v>
      </c>
      <c r="G15" s="174">
        <f>+G3*PARÁMETROS!$C$6</f>
        <v>4500000</v>
      </c>
      <c r="H15" s="174">
        <f>+H3*PARÁMETROS!$C$6</f>
        <v>4500000</v>
      </c>
      <c r="I15" s="174">
        <f>+I3*PARÁMETROS!$C$6</f>
        <v>4500000</v>
      </c>
      <c r="J15" s="174">
        <f>+J3*PARÁMETROS!$C$6</f>
        <v>7500000</v>
      </c>
      <c r="K15" s="174">
        <f>+K3*PARÁMETROS!$C$6</f>
        <v>7500000</v>
      </c>
      <c r="L15" s="174">
        <f>+L3*PARÁMETROS!$C$6</f>
        <v>7500000</v>
      </c>
      <c r="M15" s="174">
        <f>+M3*PARÁMETROS!$C$6</f>
        <v>1500000</v>
      </c>
      <c r="N15" s="237"/>
      <c r="O15" s="238"/>
      <c r="P15" s="235"/>
      <c r="Q15" s="236"/>
    </row>
    <row r="16" spans="1:21" x14ac:dyDescent="0.2">
      <c r="A16" s="6" t="str">
        <f t="shared" si="11"/>
        <v>Vivienda</v>
      </c>
      <c r="B16" s="174">
        <v>0</v>
      </c>
      <c r="C16" s="174">
        <v>0</v>
      </c>
      <c r="D16" s="174">
        <v>0</v>
      </c>
      <c r="E16" s="174">
        <v>0</v>
      </c>
      <c r="F16" s="174">
        <v>0</v>
      </c>
      <c r="G16" s="174">
        <v>0</v>
      </c>
      <c r="H16" s="174">
        <v>0</v>
      </c>
      <c r="I16" s="174">
        <v>0</v>
      </c>
      <c r="J16" s="174">
        <v>0</v>
      </c>
      <c r="K16" s="174">
        <v>0</v>
      </c>
      <c r="L16" s="174">
        <v>0</v>
      </c>
      <c r="M16" s="174">
        <v>0</v>
      </c>
      <c r="N16" s="237"/>
      <c r="O16" s="238"/>
      <c r="P16" s="235"/>
      <c r="Q16" s="236"/>
    </row>
    <row r="17" spans="1:17" x14ac:dyDescent="0.2">
      <c r="A17" s="6" t="str">
        <f t="shared" si="11"/>
        <v>Vehiculo</v>
      </c>
      <c r="B17" s="174">
        <f>+B5*PARÁMETROS!$C$6</f>
        <v>9000000</v>
      </c>
      <c r="C17" s="174">
        <f>+C5*PARÁMETROS!$C$6</f>
        <v>18000000</v>
      </c>
      <c r="D17" s="174">
        <f>+D5*PARÁMETROS!$C$6</f>
        <v>18000000</v>
      </c>
      <c r="E17" s="174">
        <f>+E5*PARÁMETROS!$C$6</f>
        <v>18000000</v>
      </c>
      <c r="F17" s="174">
        <f>+F5*PARÁMETROS!$C$6</f>
        <v>18000000</v>
      </c>
      <c r="G17" s="174">
        <f>+G5*PARÁMETROS!$C$6</f>
        <v>18000000</v>
      </c>
      <c r="H17" s="174">
        <f>+H5*PARÁMETROS!$C$6</f>
        <v>18000000</v>
      </c>
      <c r="I17" s="174">
        <f>+I5*PARÁMETROS!$C$6</f>
        <v>18000000</v>
      </c>
      <c r="J17" s="174">
        <f>+J5*PARÁMETROS!$C$6</f>
        <v>30000000</v>
      </c>
      <c r="K17" s="174">
        <f>+K5*PARÁMETROS!$C$6</f>
        <v>30000000</v>
      </c>
      <c r="L17" s="174">
        <f>+L5*PARÁMETROS!$C$6</f>
        <v>30000000</v>
      </c>
      <c r="M17" s="174">
        <f>+M5*PARÁMETROS!$C$6</f>
        <v>6000000</v>
      </c>
      <c r="N17" s="237"/>
      <c r="O17" s="238"/>
      <c r="P17" s="235"/>
      <c r="Q17" s="236"/>
    </row>
    <row r="18" spans="1:17" x14ac:dyDescent="0.2">
      <c r="A18" s="6" t="str">
        <f t="shared" si="11"/>
        <v>Educativo</v>
      </c>
      <c r="B18" s="174">
        <f>+B6*PARÁMETROS!$C$6</f>
        <v>2250000</v>
      </c>
      <c r="C18" s="174">
        <f>+C6*PARÁMETROS!$C$6</f>
        <v>4500000</v>
      </c>
      <c r="D18" s="174">
        <f>+D6*PARÁMETROS!$C$6</f>
        <v>4500000</v>
      </c>
      <c r="E18" s="174">
        <f>+E6*PARÁMETROS!$C$6</f>
        <v>4500000</v>
      </c>
      <c r="F18" s="174">
        <f>+F6*PARÁMETROS!$C$6</f>
        <v>4500000</v>
      </c>
      <c r="G18" s="174">
        <f>+G6*PARÁMETROS!$C$6</f>
        <v>4500000</v>
      </c>
      <c r="H18" s="174">
        <f>+H6*PARÁMETROS!$C$6</f>
        <v>4500000</v>
      </c>
      <c r="I18" s="174">
        <f>+I6*PARÁMETROS!$C$6</f>
        <v>4500000</v>
      </c>
      <c r="J18" s="174">
        <f>+J6*PARÁMETROS!$C$6</f>
        <v>7500000</v>
      </c>
      <c r="K18" s="174">
        <f>+K6*PARÁMETROS!$C$6</f>
        <v>7500000</v>
      </c>
      <c r="L18" s="174">
        <f>+L6*PARÁMETROS!$C$6</f>
        <v>7500000</v>
      </c>
      <c r="M18" s="174">
        <f>+M6*PARÁMETROS!$C$6</f>
        <v>1500000</v>
      </c>
      <c r="N18" s="237"/>
      <c r="O18" s="238"/>
      <c r="P18" s="235"/>
      <c r="Q18" s="236"/>
    </row>
    <row r="19" spans="1:17" x14ac:dyDescent="0.2">
      <c r="A19" s="6" t="str">
        <f t="shared" si="11"/>
        <v>Solidaridad</v>
      </c>
      <c r="B19" s="174">
        <f>+B7*PARÁMETROS!$C$6</f>
        <v>2250000</v>
      </c>
      <c r="C19" s="174">
        <f>+C7*PARÁMETROS!$C$6</f>
        <v>4500000</v>
      </c>
      <c r="D19" s="174">
        <f>+D7*PARÁMETROS!$C$6</f>
        <v>4500000</v>
      </c>
      <c r="E19" s="174">
        <f>+E7*PARÁMETROS!$C$6</f>
        <v>4500000</v>
      </c>
      <c r="F19" s="174">
        <f>+F7*PARÁMETROS!$C$6</f>
        <v>4500000</v>
      </c>
      <c r="G19" s="174">
        <f>+G7*PARÁMETROS!$C$6</f>
        <v>4500000</v>
      </c>
      <c r="H19" s="174">
        <f>+H7*PARÁMETROS!$C$6</f>
        <v>4500000</v>
      </c>
      <c r="I19" s="174">
        <f>+I7*PARÁMETROS!$C$6</f>
        <v>4500000</v>
      </c>
      <c r="J19" s="174">
        <f>+J7*PARÁMETROS!$C$6</f>
        <v>7500000</v>
      </c>
      <c r="K19" s="174">
        <f>+K7*PARÁMETROS!$C$6</f>
        <v>7500000</v>
      </c>
      <c r="L19" s="174">
        <f>+L7*PARÁMETROS!$C$6</f>
        <v>7500000</v>
      </c>
      <c r="M19" s="174">
        <f>+M7*PARÁMETROS!$C$6</f>
        <v>1500000</v>
      </c>
      <c r="N19" s="237"/>
      <c r="O19" s="238"/>
      <c r="P19" s="235"/>
      <c r="Q19" s="236"/>
    </row>
    <row r="20" spans="1:17" x14ac:dyDescent="0.2">
      <c r="A20" s="6" t="str">
        <f t="shared" si="11"/>
        <v>Compra Cartera</v>
      </c>
      <c r="B20" s="174">
        <f>+B8*PARÁMETROS!$C$6</f>
        <v>22500000</v>
      </c>
      <c r="C20" s="174">
        <f>+C8*PARÁMETROS!$C$6</f>
        <v>45000000</v>
      </c>
      <c r="D20" s="174">
        <f>+D8*PARÁMETROS!$C$6</f>
        <v>45000000</v>
      </c>
      <c r="E20" s="174">
        <f>+E8*PARÁMETROS!$C$6</f>
        <v>45000000</v>
      </c>
      <c r="F20" s="174">
        <f>+F8*PARÁMETROS!$C$6</f>
        <v>45000000</v>
      </c>
      <c r="G20" s="174">
        <f>+G8*PARÁMETROS!$C$6</f>
        <v>45000000</v>
      </c>
      <c r="H20" s="174">
        <f>+H8*PARÁMETROS!$C$6</f>
        <v>45000000</v>
      </c>
      <c r="I20" s="174">
        <f>+I8*PARÁMETROS!$C$6</f>
        <v>45000000</v>
      </c>
      <c r="J20" s="174">
        <f>+J8*PARÁMETROS!$C$6</f>
        <v>75000000</v>
      </c>
      <c r="K20" s="174">
        <f>+K8*PARÁMETROS!$C$6</f>
        <v>75000000</v>
      </c>
      <c r="L20" s="174">
        <f>+L8*PARÁMETROS!$C$6</f>
        <v>75000000</v>
      </c>
      <c r="M20" s="174">
        <f>+M8*PARÁMETROS!$C$6</f>
        <v>15000000</v>
      </c>
      <c r="N20" s="237"/>
      <c r="O20" s="238"/>
      <c r="P20" s="235"/>
      <c r="Q20" s="236"/>
    </row>
    <row r="21" spans="1:17" x14ac:dyDescent="0.2">
      <c r="A21" s="6" t="str">
        <f t="shared" si="11"/>
        <v>otras</v>
      </c>
      <c r="B21" s="174">
        <f>+B9*PARÁMETROS!$C$6</f>
        <v>0</v>
      </c>
      <c r="C21" s="174">
        <f>+C9*PARÁMETROS!$C$6</f>
        <v>0</v>
      </c>
      <c r="D21" s="174">
        <f>+D9*PARÁMETROS!$C$6</f>
        <v>0</v>
      </c>
      <c r="E21" s="174">
        <f>+E9*PARÁMETROS!$C$6</f>
        <v>0</v>
      </c>
      <c r="F21" s="174">
        <f>+F9*PARÁMETROS!$C$6</f>
        <v>0</v>
      </c>
      <c r="G21" s="174">
        <f>+G9*PARÁMETROS!$C$6</f>
        <v>0</v>
      </c>
      <c r="H21" s="174">
        <f>+H9*PARÁMETROS!$C$6</f>
        <v>0</v>
      </c>
      <c r="I21" s="174">
        <f>+I9*PARÁMETROS!$C$6</f>
        <v>0</v>
      </c>
      <c r="J21" s="174">
        <f>+J9*PARÁMETROS!$C$6</f>
        <v>0</v>
      </c>
      <c r="K21" s="174">
        <f>+K9*PARÁMETROS!$C$6</f>
        <v>0</v>
      </c>
      <c r="L21" s="174">
        <f>+L9*PARÁMETROS!$C$6</f>
        <v>0</v>
      </c>
      <c r="M21" s="174">
        <f>+M9*PARÁMETROS!$C$6</f>
        <v>0</v>
      </c>
      <c r="N21" s="237"/>
      <c r="O21" s="238"/>
      <c r="P21" s="235"/>
      <c r="Q21" s="236"/>
    </row>
    <row r="22" spans="1:17" x14ac:dyDescent="0.2">
      <c r="A22" s="173" t="s">
        <v>180</v>
      </c>
      <c r="B22" s="130">
        <f t="shared" ref="B22:M22" si="12">SUM(B14:B21)</f>
        <v>83250000</v>
      </c>
      <c r="C22" s="130">
        <f t="shared" si="12"/>
        <v>166500000</v>
      </c>
      <c r="D22" s="130">
        <f t="shared" si="12"/>
        <v>166500000</v>
      </c>
      <c r="E22" s="130">
        <f t="shared" si="12"/>
        <v>166500000</v>
      </c>
      <c r="F22" s="130">
        <f t="shared" si="12"/>
        <v>166500000</v>
      </c>
      <c r="G22" s="130">
        <f t="shared" si="12"/>
        <v>166500000</v>
      </c>
      <c r="H22" s="130">
        <f t="shared" si="12"/>
        <v>166500000</v>
      </c>
      <c r="I22" s="130">
        <f t="shared" si="12"/>
        <v>166500000</v>
      </c>
      <c r="J22" s="130">
        <f t="shared" si="12"/>
        <v>277500000</v>
      </c>
      <c r="K22" s="130">
        <f t="shared" si="12"/>
        <v>277500000</v>
      </c>
      <c r="L22" s="130">
        <f t="shared" si="12"/>
        <v>277500000</v>
      </c>
      <c r="M22" s="130">
        <f t="shared" si="12"/>
        <v>55500000</v>
      </c>
      <c r="N22" s="237"/>
      <c r="O22" s="238"/>
      <c r="P22" s="235"/>
      <c r="Q22" s="236"/>
    </row>
    <row r="23" spans="1:17" x14ac:dyDescent="0.2">
      <c r="B23" s="168"/>
      <c r="C23" s="168"/>
      <c r="D23" s="168"/>
      <c r="E23" s="168"/>
      <c r="F23" s="168"/>
      <c r="G23" s="168"/>
      <c r="H23" s="168"/>
      <c r="I23" s="168"/>
      <c r="J23" s="168"/>
      <c r="K23" s="168"/>
      <c r="L23" s="168"/>
      <c r="M23" s="168"/>
      <c r="N23" s="237"/>
      <c r="O23" s="238"/>
      <c r="P23" s="235"/>
      <c r="Q23" s="236"/>
    </row>
    <row r="24" spans="1:17" x14ac:dyDescent="0.2">
      <c r="N24" s="237"/>
      <c r="O24" s="238"/>
      <c r="P24" s="235"/>
      <c r="Q24" s="236"/>
    </row>
    <row r="25" spans="1:17" x14ac:dyDescent="0.2">
      <c r="B25" s="435"/>
      <c r="N25" s="237"/>
      <c r="O25" s="238"/>
      <c r="P25" s="235"/>
      <c r="Q25" s="236"/>
    </row>
    <row r="26" spans="1:17" x14ac:dyDescent="0.2">
      <c r="N26" s="237"/>
      <c r="O26" s="238"/>
      <c r="P26" s="235"/>
      <c r="Q26" s="236"/>
    </row>
    <row r="27" spans="1:17" x14ac:dyDescent="0.2">
      <c r="N27" s="237"/>
      <c r="O27" s="238"/>
      <c r="P27" s="235"/>
      <c r="Q27" s="236"/>
    </row>
    <row r="28" spans="1:17" x14ac:dyDescent="0.2">
      <c r="N28" s="237"/>
      <c r="O28" s="238"/>
      <c r="P28" s="235"/>
      <c r="Q28" s="236"/>
    </row>
    <row r="29" spans="1:17" x14ac:dyDescent="0.2">
      <c r="N29" s="237"/>
      <c r="O29" s="238"/>
      <c r="P29" s="235"/>
      <c r="Q29" s="236"/>
    </row>
    <row r="30" spans="1:17" x14ac:dyDescent="0.2">
      <c r="N30" s="237"/>
      <c r="O30" s="238"/>
      <c r="P30" s="235"/>
      <c r="Q30" s="236"/>
    </row>
    <row r="31" spans="1:17" x14ac:dyDescent="0.2">
      <c r="N31" s="237"/>
      <c r="O31" s="238"/>
      <c r="P31" s="235"/>
      <c r="Q31" s="236"/>
    </row>
    <row r="32" spans="1:17" x14ac:dyDescent="0.2">
      <c r="N32" s="237"/>
      <c r="O32" s="238"/>
      <c r="P32" s="235"/>
      <c r="Q32" s="236"/>
    </row>
    <row r="33" spans="14:17" x14ac:dyDescent="0.2">
      <c r="N33" s="237"/>
      <c r="O33" s="238"/>
      <c r="P33" s="235"/>
      <c r="Q33" s="236"/>
    </row>
    <row r="34" spans="14:17" x14ac:dyDescent="0.2">
      <c r="N34" s="237"/>
      <c r="O34" s="238"/>
      <c r="P34" s="235"/>
      <c r="Q34" s="236"/>
    </row>
    <row r="35" spans="14:17" x14ac:dyDescent="0.2">
      <c r="N35" s="237"/>
      <c r="O35" s="238"/>
      <c r="P35" s="235"/>
      <c r="Q35" s="236"/>
    </row>
    <row r="36" spans="14:17" x14ac:dyDescent="0.2">
      <c r="N36" s="237"/>
      <c r="O36" s="238"/>
      <c r="P36" s="235"/>
      <c r="Q36" s="236"/>
    </row>
    <row r="37" spans="14:17" x14ac:dyDescent="0.2">
      <c r="N37" s="237"/>
      <c r="O37" s="238"/>
      <c r="P37" s="235"/>
      <c r="Q37" s="236"/>
    </row>
    <row r="38" spans="14:17" x14ac:dyDescent="0.2">
      <c r="N38" s="237"/>
      <c r="O38" s="238"/>
      <c r="P38" s="235"/>
      <c r="Q38" s="236"/>
    </row>
    <row r="39" spans="14:17" x14ac:dyDescent="0.2">
      <c r="N39" s="237"/>
      <c r="O39" s="238"/>
      <c r="P39" s="235"/>
      <c r="Q39" s="236"/>
    </row>
    <row r="40" spans="14:17" x14ac:dyDescent="0.2">
      <c r="N40" s="237"/>
      <c r="O40" s="238"/>
      <c r="P40" s="235"/>
      <c r="Q40" s="236"/>
    </row>
    <row r="41" spans="14:17" x14ac:dyDescent="0.2">
      <c r="N41" s="237"/>
      <c r="O41" s="238"/>
      <c r="P41" s="235"/>
      <c r="Q41" s="236"/>
    </row>
  </sheetData>
  <sortState xmlns:xlrd2="http://schemas.microsoft.com/office/spreadsheetml/2017/richdata2" ref="T3:U26">
    <sortCondition descending="1" ref="U3"/>
  </sortState>
  <phoneticPr fontId="0" type="noConversion"/>
  <pageMargins left="0.75" right="0.75" top="1" bottom="1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 filterMode="1"/>
  <dimension ref="A1:BR93"/>
  <sheetViews>
    <sheetView showGridLines="0" zoomScale="160" zoomScaleNormal="160" workbookViewId="0">
      <pane xSplit="2" ySplit="5" topLeftCell="K8" activePane="bottomRight" state="frozen"/>
      <selection pane="topRight" activeCell="C1" sqref="C1"/>
      <selection pane="bottomLeft" activeCell="A6" sqref="A6"/>
      <selection pane="bottomRight" activeCell="K3" sqref="K3"/>
    </sheetView>
  </sheetViews>
  <sheetFormatPr baseColWidth="10" defaultColWidth="11.42578125" defaultRowHeight="13.5" x14ac:dyDescent="0.25"/>
  <cols>
    <col min="1" max="1" width="11.28515625" style="1" bestFit="1" customWidth="1"/>
    <col min="2" max="2" width="25.140625" style="336" customWidth="1"/>
    <col min="3" max="4" width="11.7109375" style="298" bestFit="1" customWidth="1"/>
    <col min="5" max="6" width="13" style="298" bestFit="1" customWidth="1"/>
    <col min="7" max="7" width="11.7109375" style="298" bestFit="1" customWidth="1"/>
    <col min="8" max="9" width="13" style="298" bestFit="1" customWidth="1"/>
    <col min="10" max="10" width="10.7109375" style="298" bestFit="1" customWidth="1"/>
    <col min="11" max="19" width="10.7109375" style="1" bestFit="1" customWidth="1"/>
    <col min="20" max="20" width="11.7109375" style="1" bestFit="1" customWidth="1"/>
    <col min="21" max="22" width="10.7109375" style="1" bestFit="1" customWidth="1"/>
    <col min="23" max="70" width="11.7109375" style="1" bestFit="1" customWidth="1"/>
    <col min="71" max="16384" width="11.42578125" style="1"/>
  </cols>
  <sheetData>
    <row r="1" spans="1:70" x14ac:dyDescent="0.25">
      <c r="K1" s="144" t="s">
        <v>173</v>
      </c>
      <c r="L1" s="144" t="s">
        <v>1479</v>
      </c>
      <c r="M1" s="144" t="s">
        <v>1480</v>
      </c>
      <c r="N1" s="144" t="s">
        <v>1515</v>
      </c>
      <c r="O1" s="144" t="s">
        <v>1516</v>
      </c>
    </row>
    <row r="2" spans="1:70" x14ac:dyDescent="0.25">
      <c r="A2" s="1" t="s">
        <v>100</v>
      </c>
      <c r="K2" s="216">
        <f>+PARÁMETROS!B2</f>
        <v>0.12</v>
      </c>
      <c r="L2" s="216">
        <f>+PARÁMETROS!C2</f>
        <v>0.08</v>
      </c>
      <c r="M2" s="216">
        <f>+PARÁMETROS!D2</f>
        <v>0.06</v>
      </c>
      <c r="N2" s="216">
        <f>+PARÁMETROS!E2</f>
        <v>0.04</v>
      </c>
      <c r="O2" s="216">
        <f>+PARÁMETROS!F2</f>
        <v>0.04</v>
      </c>
    </row>
    <row r="3" spans="1:70" x14ac:dyDescent="0.25">
      <c r="A3" s="1" t="s">
        <v>101</v>
      </c>
      <c r="J3" s="298" t="s">
        <v>1534</v>
      </c>
      <c r="K3" s="157">
        <f>+PARÁMETROS!C3</f>
        <v>0.12</v>
      </c>
      <c r="L3" s="157">
        <f>+PARÁMETROS!D3</f>
        <v>0</v>
      </c>
      <c r="M3" s="157">
        <f>+PARÁMETROS!E3</f>
        <v>0.06</v>
      </c>
      <c r="N3" s="157">
        <f>+PARÁMETROS!F3</f>
        <v>0.04</v>
      </c>
      <c r="O3" s="157">
        <f>+PARÁMETROS!G3</f>
        <v>0.04</v>
      </c>
    </row>
    <row r="5" spans="1:70" ht="24.75" customHeight="1" x14ac:dyDescent="0.25">
      <c r="A5" s="275" t="s">
        <v>1506</v>
      </c>
      <c r="B5" s="337" t="s">
        <v>1507</v>
      </c>
      <c r="C5" s="276">
        <f>+CUC!C2</f>
        <v>43070</v>
      </c>
      <c r="D5" s="276">
        <f>+CUC!D2</f>
        <v>43435</v>
      </c>
      <c r="E5" s="276">
        <f>+CUC!E2</f>
        <v>43800</v>
      </c>
      <c r="F5" s="276">
        <f>+CUC!F2</f>
        <v>44166</v>
      </c>
      <c r="G5" s="276">
        <f>+CUC!G2</f>
        <v>44531</v>
      </c>
      <c r="H5" s="276">
        <f>+CUC!I2</f>
        <v>44896</v>
      </c>
      <c r="I5" s="276" t="s">
        <v>173</v>
      </c>
      <c r="J5" s="276" t="s">
        <v>1496</v>
      </c>
      <c r="K5" s="276">
        <f>+anexos!B91</f>
        <v>44957</v>
      </c>
      <c r="L5" s="276">
        <f>+anexos!C91</f>
        <v>44985</v>
      </c>
      <c r="M5" s="276">
        <f>+anexos!D91</f>
        <v>45016</v>
      </c>
      <c r="N5" s="276">
        <f>+anexos!E91</f>
        <v>45046</v>
      </c>
      <c r="O5" s="276">
        <f>+anexos!F91</f>
        <v>45077</v>
      </c>
      <c r="P5" s="276">
        <f>+anexos!G91</f>
        <v>45107</v>
      </c>
      <c r="Q5" s="276">
        <f>+anexos!H91</f>
        <v>45138</v>
      </c>
      <c r="R5" s="276">
        <f>+anexos!I91</f>
        <v>45169</v>
      </c>
      <c r="S5" s="276">
        <f>+anexos!J91</f>
        <v>45199</v>
      </c>
      <c r="T5" s="276">
        <f>+anexos!K91</f>
        <v>45230</v>
      </c>
      <c r="U5" s="276">
        <f>+anexos!L91</f>
        <v>45260</v>
      </c>
      <c r="V5" s="276">
        <f>+anexos!M91</f>
        <v>45291</v>
      </c>
      <c r="W5" s="276">
        <f>+anexos!N91</f>
        <v>45322</v>
      </c>
      <c r="X5" s="276">
        <f>+anexos!O91</f>
        <v>45351</v>
      </c>
      <c r="Y5" s="276">
        <f>+anexos!P91</f>
        <v>45382</v>
      </c>
      <c r="Z5" s="276">
        <f>+anexos!Q91</f>
        <v>45412</v>
      </c>
      <c r="AA5" s="276">
        <f>+anexos!R91</f>
        <v>45443</v>
      </c>
      <c r="AB5" s="276">
        <f>+anexos!S91</f>
        <v>45473</v>
      </c>
      <c r="AC5" s="276">
        <f>+anexos!T91</f>
        <v>45504</v>
      </c>
      <c r="AD5" s="276">
        <f>+anexos!U91</f>
        <v>45535</v>
      </c>
      <c r="AE5" s="276">
        <f>+anexos!V91</f>
        <v>45565</v>
      </c>
      <c r="AF5" s="276">
        <f>+anexos!W91</f>
        <v>45596</v>
      </c>
      <c r="AG5" s="276">
        <f>+anexos!X91</f>
        <v>45626</v>
      </c>
      <c r="AH5" s="276">
        <f>+anexos!Y91</f>
        <v>45657</v>
      </c>
      <c r="AI5" s="276">
        <f>+anexos!Z91</f>
        <v>45688</v>
      </c>
      <c r="AJ5" s="276">
        <f>+anexos!AA91</f>
        <v>45716</v>
      </c>
      <c r="AK5" s="276">
        <f>+anexos!AB91</f>
        <v>45747</v>
      </c>
      <c r="AL5" s="276">
        <f>+anexos!AC91</f>
        <v>45777</v>
      </c>
      <c r="AM5" s="276">
        <f>+anexos!AD91</f>
        <v>45808</v>
      </c>
      <c r="AN5" s="276">
        <f>+anexos!AE91</f>
        <v>45838</v>
      </c>
      <c r="AO5" s="276">
        <f>+anexos!AF91</f>
        <v>45869</v>
      </c>
      <c r="AP5" s="276">
        <f>+anexos!AG91</f>
        <v>45900</v>
      </c>
      <c r="AQ5" s="276">
        <f>+anexos!AH91</f>
        <v>45930</v>
      </c>
      <c r="AR5" s="276">
        <f>+anexos!AI91</f>
        <v>45961</v>
      </c>
      <c r="AS5" s="276">
        <f>+anexos!AJ91</f>
        <v>45991</v>
      </c>
      <c r="AT5" s="276">
        <f>+anexos!AK91</f>
        <v>46022</v>
      </c>
      <c r="AU5" s="276">
        <f>+anexos!AL91</f>
        <v>46053</v>
      </c>
      <c r="AV5" s="276">
        <f>+anexos!AM91</f>
        <v>46081</v>
      </c>
      <c r="AW5" s="276">
        <f>+anexos!AN91</f>
        <v>46112</v>
      </c>
      <c r="AX5" s="276">
        <f>+anexos!AO91</f>
        <v>46142</v>
      </c>
      <c r="AY5" s="276">
        <f>+anexos!AP91</f>
        <v>46173</v>
      </c>
      <c r="AZ5" s="276">
        <f>+anexos!AQ91</f>
        <v>46203</v>
      </c>
      <c r="BA5" s="276">
        <f>+anexos!AR91</f>
        <v>46234</v>
      </c>
      <c r="BB5" s="276">
        <f>+anexos!AS91</f>
        <v>46265</v>
      </c>
      <c r="BC5" s="276">
        <f>+anexos!AT91</f>
        <v>46295</v>
      </c>
      <c r="BD5" s="276">
        <f>+anexos!AU91</f>
        <v>46326</v>
      </c>
      <c r="BE5" s="276">
        <f>+anexos!AV91</f>
        <v>46356</v>
      </c>
      <c r="BF5" s="276">
        <f>+anexos!AW91</f>
        <v>46387</v>
      </c>
      <c r="BG5" s="276">
        <f>+anexos!AX91</f>
        <v>46418</v>
      </c>
      <c r="BH5" s="276">
        <f>+anexos!AY91</f>
        <v>46446</v>
      </c>
      <c r="BI5" s="276">
        <f>+anexos!AZ91</f>
        <v>46477</v>
      </c>
      <c r="BJ5" s="276">
        <f>+anexos!BA91</f>
        <v>46507</v>
      </c>
      <c r="BK5" s="276">
        <f>+anexos!BB91</f>
        <v>46538</v>
      </c>
      <c r="BL5" s="276">
        <f>+anexos!BC91</f>
        <v>46568</v>
      </c>
      <c r="BM5" s="276">
        <f>+anexos!BD91</f>
        <v>46599</v>
      </c>
      <c r="BN5" s="276">
        <f>+anexos!BE91</f>
        <v>46630</v>
      </c>
      <c r="BO5" s="276">
        <f>+anexos!BF91</f>
        <v>46660</v>
      </c>
      <c r="BP5" s="276">
        <f>+anexos!BG91</f>
        <v>46691</v>
      </c>
      <c r="BQ5" s="276">
        <f>+anexos!BH91</f>
        <v>46721</v>
      </c>
      <c r="BR5" s="276">
        <f>+anexos!BI91</f>
        <v>46752</v>
      </c>
    </row>
    <row r="6" spans="1:70" hidden="1" x14ac:dyDescent="0.25">
      <c r="A6" s="334">
        <f>+CUC!A1439</f>
        <v>510501</v>
      </c>
      <c r="B6" s="338" t="str">
        <f>+CUC!B1439</f>
        <v xml:space="preserve">         SALARIO INTEGRAL</v>
      </c>
      <c r="C6" s="335">
        <f>+CUC!C1439</f>
        <v>0</v>
      </c>
      <c r="D6" s="335">
        <f>+CUC!D1439</f>
        <v>0</v>
      </c>
      <c r="E6" s="335">
        <f>+CUC!E1439</f>
        <v>0</v>
      </c>
      <c r="F6" s="335">
        <f>+CUC!F1439</f>
        <v>0</v>
      </c>
      <c r="G6" s="335">
        <f>+CUC!G1439</f>
        <v>0</v>
      </c>
      <c r="H6" s="335">
        <f>+CUC!I1439</f>
        <v>0</v>
      </c>
      <c r="I6" s="335">
        <f>+SUM(K6:V6)</f>
        <v>0</v>
      </c>
      <c r="J6" s="328">
        <f>+H6/12*(1+K$3)</f>
        <v>0</v>
      </c>
      <c r="K6" s="325">
        <f t="shared" ref="K6:V6" si="0">+J6</f>
        <v>0</v>
      </c>
      <c r="L6" s="325">
        <f t="shared" si="0"/>
        <v>0</v>
      </c>
      <c r="M6" s="325">
        <f t="shared" si="0"/>
        <v>0</v>
      </c>
      <c r="N6" s="325">
        <f t="shared" si="0"/>
        <v>0</v>
      </c>
      <c r="O6" s="325">
        <f t="shared" si="0"/>
        <v>0</v>
      </c>
      <c r="P6" s="325">
        <f t="shared" si="0"/>
        <v>0</v>
      </c>
      <c r="Q6" s="325">
        <f t="shared" si="0"/>
        <v>0</v>
      </c>
      <c r="R6" s="325">
        <f t="shared" si="0"/>
        <v>0</v>
      </c>
      <c r="S6" s="325">
        <f t="shared" si="0"/>
        <v>0</v>
      </c>
      <c r="T6" s="325">
        <f t="shared" si="0"/>
        <v>0</v>
      </c>
      <c r="U6" s="325">
        <f t="shared" si="0"/>
        <v>0</v>
      </c>
      <c r="V6" s="325">
        <f t="shared" si="0"/>
        <v>0</v>
      </c>
      <c r="W6" s="158">
        <f t="shared" ref="W6:W13" si="1">+K6*(1+$K$3)</f>
        <v>0</v>
      </c>
      <c r="X6" s="158">
        <f t="shared" ref="X6:X13" si="2">+L6*(1+$K$3)</f>
        <v>0</v>
      </c>
      <c r="Y6" s="158">
        <f t="shared" ref="Y6:Y13" si="3">+M6*(1+$K$3)</f>
        <v>0</v>
      </c>
      <c r="Z6" s="158">
        <f t="shared" ref="Z6:Z13" si="4">+N6*(1+$K$3)</f>
        <v>0</v>
      </c>
      <c r="AA6" s="158">
        <f t="shared" ref="AA6:AA13" si="5">+O6*(1+$K$3)</f>
        <v>0</v>
      </c>
      <c r="AB6" s="158">
        <f t="shared" ref="AB6:AB13" si="6">+P6*(1+$K$3)</f>
        <v>0</v>
      </c>
      <c r="AC6" s="158">
        <f t="shared" ref="AC6:AC13" si="7">+Q6*(1+$K$3)</f>
        <v>0</v>
      </c>
      <c r="AD6" s="158">
        <f t="shared" ref="AD6:AD13" si="8">+R6*(1+$K$3)</f>
        <v>0</v>
      </c>
      <c r="AE6" s="158">
        <f t="shared" ref="AE6:AE13" si="9">+S6*(1+$K$3)</f>
        <v>0</v>
      </c>
      <c r="AF6" s="158">
        <f t="shared" ref="AF6:AF13" si="10">+T6*(1+$K$3)</f>
        <v>0</v>
      </c>
      <c r="AG6" s="158">
        <f t="shared" ref="AG6:AG13" si="11">+U6*(1+$K$3)</f>
        <v>0</v>
      </c>
      <c r="AH6" s="158">
        <f t="shared" ref="AH6:AH13" si="12">+V6*(1+$K$3)</f>
        <v>0</v>
      </c>
      <c r="AI6" s="158">
        <f t="shared" ref="AI6:AI13" si="13">+W6*(1+$L$3)</f>
        <v>0</v>
      </c>
      <c r="AJ6" s="158">
        <f t="shared" ref="AJ6:AJ13" si="14">+X6*(1+$L$3)</f>
        <v>0</v>
      </c>
      <c r="AK6" s="158">
        <f t="shared" ref="AK6:AK13" si="15">+Y6*(1+$L$3)</f>
        <v>0</v>
      </c>
      <c r="AL6" s="158">
        <f t="shared" ref="AL6:AL13" si="16">+Z6*(1+$L$3)</f>
        <v>0</v>
      </c>
      <c r="AM6" s="158">
        <f t="shared" ref="AM6:AM13" si="17">+AA6*(1+$L$3)</f>
        <v>0</v>
      </c>
      <c r="AN6" s="158">
        <f t="shared" ref="AN6:AN13" si="18">+AB6*(1+$L$3)</f>
        <v>0</v>
      </c>
      <c r="AO6" s="158">
        <f t="shared" ref="AO6:AO13" si="19">+AC6*(1+$L$3)</f>
        <v>0</v>
      </c>
      <c r="AP6" s="158">
        <f t="shared" ref="AP6:AP13" si="20">+AD6*(1+$L$3)</f>
        <v>0</v>
      </c>
      <c r="AQ6" s="158">
        <f t="shared" ref="AQ6:AQ13" si="21">+AE6*(1+$L$3)</f>
        <v>0</v>
      </c>
      <c r="AR6" s="158">
        <f t="shared" ref="AR6:AR13" si="22">+AF6*(1+$L$3)</f>
        <v>0</v>
      </c>
      <c r="AS6" s="158">
        <f t="shared" ref="AS6:AS13" si="23">+AG6*(1+$L$3)</f>
        <v>0</v>
      </c>
      <c r="AT6" s="158">
        <f t="shared" ref="AT6:AT13" si="24">+AH6*(1+$L$3)</f>
        <v>0</v>
      </c>
      <c r="AU6" s="158">
        <f t="shared" ref="AU6:AU13" si="25">+AI6*(1+$M$3)</f>
        <v>0</v>
      </c>
      <c r="AV6" s="158">
        <f t="shared" ref="AV6:AV13" si="26">+AJ6*(1+$M$3)</f>
        <v>0</v>
      </c>
      <c r="AW6" s="158">
        <f t="shared" ref="AW6:AW13" si="27">+AK6*(1+$M$3)</f>
        <v>0</v>
      </c>
      <c r="AX6" s="158">
        <f t="shared" ref="AX6:AX13" si="28">+AL6*(1+$M$3)</f>
        <v>0</v>
      </c>
      <c r="AY6" s="158">
        <f t="shared" ref="AY6:AY13" si="29">+AM6*(1+$M$3)</f>
        <v>0</v>
      </c>
      <c r="AZ6" s="158">
        <f t="shared" ref="AZ6:AZ13" si="30">+AN6*(1+$M$3)</f>
        <v>0</v>
      </c>
      <c r="BA6" s="158">
        <f t="shared" ref="BA6:BA13" si="31">+AO6*(1+$M$3)</f>
        <v>0</v>
      </c>
      <c r="BB6" s="158">
        <f t="shared" ref="BB6:BB13" si="32">+AP6*(1+$M$3)</f>
        <v>0</v>
      </c>
      <c r="BC6" s="158">
        <f t="shared" ref="BC6:BC13" si="33">+AQ6*(1+$M$3)</f>
        <v>0</v>
      </c>
      <c r="BD6" s="158">
        <f t="shared" ref="BD6:BD13" si="34">+AR6*(1+$M$3)</f>
        <v>0</v>
      </c>
      <c r="BE6" s="158">
        <f t="shared" ref="BE6:BE13" si="35">+AS6*(1+$M$3)</f>
        <v>0</v>
      </c>
      <c r="BF6" s="158">
        <f t="shared" ref="BF6:BF13" si="36">+AT6*(1+$M$3)</f>
        <v>0</v>
      </c>
      <c r="BG6" s="158">
        <f t="shared" ref="BG6:BG13" si="37">+AU6*(1+$N$3)</f>
        <v>0</v>
      </c>
      <c r="BH6" s="158">
        <f t="shared" ref="BH6:BH13" si="38">+AV6*(1+$N$3)</f>
        <v>0</v>
      </c>
      <c r="BI6" s="158">
        <f t="shared" ref="BI6:BI13" si="39">+AW6*(1+$N$3)</f>
        <v>0</v>
      </c>
      <c r="BJ6" s="158">
        <f t="shared" ref="BJ6:BJ13" si="40">+AX6*(1+$N$3)</f>
        <v>0</v>
      </c>
      <c r="BK6" s="158">
        <f t="shared" ref="BK6:BK13" si="41">+AY6*(1+$N$3)</f>
        <v>0</v>
      </c>
      <c r="BL6" s="158">
        <f t="shared" ref="BL6:BL13" si="42">+AZ6*(1+$N$3)</f>
        <v>0</v>
      </c>
      <c r="BM6" s="158">
        <f t="shared" ref="BM6:BM13" si="43">+BA6*(1+$N$3)</f>
        <v>0</v>
      </c>
      <c r="BN6" s="158">
        <f t="shared" ref="BN6:BN13" si="44">+BB6*(1+$N$3)</f>
        <v>0</v>
      </c>
      <c r="BO6" s="158">
        <f t="shared" ref="BO6:BO13" si="45">+BC6*(1+$N$3)</f>
        <v>0</v>
      </c>
      <c r="BP6" s="158">
        <f t="shared" ref="BP6:BP13" si="46">+BD6*(1+$N$3)</f>
        <v>0</v>
      </c>
      <c r="BQ6" s="158">
        <f t="shared" ref="BQ6:BQ13" si="47">+BE6*(1+$N$3)</f>
        <v>0</v>
      </c>
      <c r="BR6" s="158">
        <f t="shared" ref="BR6:BR13" si="48">+BF6*(1+$N$3)</f>
        <v>0</v>
      </c>
    </row>
    <row r="7" spans="1:70" hidden="1" x14ac:dyDescent="0.25">
      <c r="A7" s="334">
        <f>+CUC!A1440</f>
        <v>510502</v>
      </c>
      <c r="B7" s="338" t="str">
        <f>+CUC!B1440</f>
        <v xml:space="preserve">         DE REPRESENTACION</v>
      </c>
      <c r="C7" s="335">
        <f>+CUC!C1440</f>
        <v>0</v>
      </c>
      <c r="D7" s="335">
        <f>+CUC!D1440</f>
        <v>0</v>
      </c>
      <c r="E7" s="335">
        <f>+CUC!E1440</f>
        <v>0</v>
      </c>
      <c r="F7" s="335">
        <f>+CUC!F1440</f>
        <v>0</v>
      </c>
      <c r="G7" s="335">
        <f>+CUC!G1440</f>
        <v>0</v>
      </c>
      <c r="H7" s="335">
        <f>+CUC!I1440</f>
        <v>0</v>
      </c>
      <c r="I7" s="335">
        <f t="shared" ref="I7:I72" si="49">+SUM(K7:V7)</f>
        <v>0</v>
      </c>
      <c r="J7" s="328">
        <f t="shared" ref="J7:J73" si="50">+H7/12*(1+K$3)</f>
        <v>0</v>
      </c>
      <c r="K7" s="325">
        <f t="shared" ref="K7:V7" si="51">+J7</f>
        <v>0</v>
      </c>
      <c r="L7" s="325">
        <f t="shared" si="51"/>
        <v>0</v>
      </c>
      <c r="M7" s="325">
        <f t="shared" si="51"/>
        <v>0</v>
      </c>
      <c r="N7" s="325">
        <f t="shared" si="51"/>
        <v>0</v>
      </c>
      <c r="O7" s="325">
        <f t="shared" si="51"/>
        <v>0</v>
      </c>
      <c r="P7" s="325">
        <f t="shared" si="51"/>
        <v>0</v>
      </c>
      <c r="Q7" s="325">
        <f t="shared" si="51"/>
        <v>0</v>
      </c>
      <c r="R7" s="325">
        <f t="shared" si="51"/>
        <v>0</v>
      </c>
      <c r="S7" s="325">
        <f t="shared" si="51"/>
        <v>0</v>
      </c>
      <c r="T7" s="325">
        <f t="shared" si="51"/>
        <v>0</v>
      </c>
      <c r="U7" s="325">
        <f t="shared" si="51"/>
        <v>0</v>
      </c>
      <c r="V7" s="325">
        <f t="shared" si="51"/>
        <v>0</v>
      </c>
      <c r="W7" s="158">
        <f t="shared" si="1"/>
        <v>0</v>
      </c>
      <c r="X7" s="158">
        <f t="shared" si="2"/>
        <v>0</v>
      </c>
      <c r="Y7" s="158">
        <f t="shared" si="3"/>
        <v>0</v>
      </c>
      <c r="Z7" s="158">
        <f t="shared" si="4"/>
        <v>0</v>
      </c>
      <c r="AA7" s="158">
        <f t="shared" si="5"/>
        <v>0</v>
      </c>
      <c r="AB7" s="158">
        <f t="shared" si="6"/>
        <v>0</v>
      </c>
      <c r="AC7" s="158">
        <f t="shared" si="7"/>
        <v>0</v>
      </c>
      <c r="AD7" s="158">
        <f t="shared" si="8"/>
        <v>0</v>
      </c>
      <c r="AE7" s="158">
        <f t="shared" si="9"/>
        <v>0</v>
      </c>
      <c r="AF7" s="158">
        <f t="shared" si="10"/>
        <v>0</v>
      </c>
      <c r="AG7" s="158">
        <f t="shared" si="11"/>
        <v>0</v>
      </c>
      <c r="AH7" s="158">
        <f t="shared" si="12"/>
        <v>0</v>
      </c>
      <c r="AI7" s="158">
        <f t="shared" si="13"/>
        <v>0</v>
      </c>
      <c r="AJ7" s="158">
        <f t="shared" si="14"/>
        <v>0</v>
      </c>
      <c r="AK7" s="158">
        <f t="shared" si="15"/>
        <v>0</v>
      </c>
      <c r="AL7" s="158">
        <f t="shared" si="16"/>
        <v>0</v>
      </c>
      <c r="AM7" s="158">
        <f t="shared" si="17"/>
        <v>0</v>
      </c>
      <c r="AN7" s="158">
        <f t="shared" si="18"/>
        <v>0</v>
      </c>
      <c r="AO7" s="158">
        <f t="shared" si="19"/>
        <v>0</v>
      </c>
      <c r="AP7" s="158">
        <f t="shared" si="20"/>
        <v>0</v>
      </c>
      <c r="AQ7" s="158">
        <f t="shared" si="21"/>
        <v>0</v>
      </c>
      <c r="AR7" s="158">
        <f t="shared" si="22"/>
        <v>0</v>
      </c>
      <c r="AS7" s="158">
        <f t="shared" si="23"/>
        <v>0</v>
      </c>
      <c r="AT7" s="158">
        <f t="shared" si="24"/>
        <v>0</v>
      </c>
      <c r="AU7" s="158">
        <f t="shared" si="25"/>
        <v>0</v>
      </c>
      <c r="AV7" s="158">
        <f t="shared" si="26"/>
        <v>0</v>
      </c>
      <c r="AW7" s="158">
        <f t="shared" si="27"/>
        <v>0</v>
      </c>
      <c r="AX7" s="158">
        <f t="shared" si="28"/>
        <v>0</v>
      </c>
      <c r="AY7" s="158">
        <f t="shared" si="29"/>
        <v>0</v>
      </c>
      <c r="AZ7" s="158">
        <f t="shared" si="30"/>
        <v>0</v>
      </c>
      <c r="BA7" s="158">
        <f t="shared" si="31"/>
        <v>0</v>
      </c>
      <c r="BB7" s="158">
        <f t="shared" si="32"/>
        <v>0</v>
      </c>
      <c r="BC7" s="158">
        <f t="shared" si="33"/>
        <v>0</v>
      </c>
      <c r="BD7" s="158">
        <f t="shared" si="34"/>
        <v>0</v>
      </c>
      <c r="BE7" s="158">
        <f t="shared" si="35"/>
        <v>0</v>
      </c>
      <c r="BF7" s="158">
        <f t="shared" si="36"/>
        <v>0</v>
      </c>
      <c r="BG7" s="158">
        <f t="shared" si="37"/>
        <v>0</v>
      </c>
      <c r="BH7" s="158">
        <f t="shared" si="38"/>
        <v>0</v>
      </c>
      <c r="BI7" s="158">
        <f t="shared" si="39"/>
        <v>0</v>
      </c>
      <c r="BJ7" s="158">
        <f t="shared" si="40"/>
        <v>0</v>
      </c>
      <c r="BK7" s="158">
        <f t="shared" si="41"/>
        <v>0</v>
      </c>
      <c r="BL7" s="158">
        <f t="shared" si="42"/>
        <v>0</v>
      </c>
      <c r="BM7" s="158">
        <f t="shared" si="43"/>
        <v>0</v>
      </c>
      <c r="BN7" s="158">
        <f t="shared" si="44"/>
        <v>0</v>
      </c>
      <c r="BO7" s="158">
        <f t="shared" si="45"/>
        <v>0</v>
      </c>
      <c r="BP7" s="158">
        <f t="shared" si="46"/>
        <v>0</v>
      </c>
      <c r="BQ7" s="158">
        <f t="shared" si="47"/>
        <v>0</v>
      </c>
      <c r="BR7" s="158">
        <f t="shared" si="48"/>
        <v>0</v>
      </c>
    </row>
    <row r="8" spans="1:70" x14ac:dyDescent="0.25">
      <c r="A8" s="334">
        <f>+CUC!A1441</f>
        <v>510503</v>
      </c>
      <c r="B8" s="338" t="str">
        <f>+CUC!B1441</f>
        <v xml:space="preserve">         SUELDOS</v>
      </c>
      <c r="C8" s="335">
        <f>+CUC!C1441</f>
        <v>94337420</v>
      </c>
      <c r="D8" s="335">
        <f>+CUC!D1441</f>
        <v>90906517</v>
      </c>
      <c r="E8" s="335">
        <f>+CUC!E1441</f>
        <v>106244001</v>
      </c>
      <c r="F8" s="335">
        <f>+CUC!F1441</f>
        <v>116866434</v>
      </c>
      <c r="G8" s="335">
        <f>+CUC!G1441</f>
        <v>126042166</v>
      </c>
      <c r="H8" s="335">
        <f>+CUC!I1441</f>
        <v>141190668</v>
      </c>
      <c r="I8" s="335">
        <f t="shared" si="49"/>
        <v>158133548.16000006</v>
      </c>
      <c r="J8" s="328">
        <f t="shared" si="50"/>
        <v>13177795.680000002</v>
      </c>
      <c r="K8" s="325">
        <f t="shared" ref="K8:V8" si="52">+J8</f>
        <v>13177795.680000002</v>
      </c>
      <c r="L8" s="325">
        <f t="shared" si="52"/>
        <v>13177795.680000002</v>
      </c>
      <c r="M8" s="325">
        <f t="shared" si="52"/>
        <v>13177795.680000002</v>
      </c>
      <c r="N8" s="325">
        <f t="shared" si="52"/>
        <v>13177795.680000002</v>
      </c>
      <c r="O8" s="325">
        <f t="shared" si="52"/>
        <v>13177795.680000002</v>
      </c>
      <c r="P8" s="325">
        <f t="shared" si="52"/>
        <v>13177795.680000002</v>
      </c>
      <c r="Q8" s="325">
        <f t="shared" si="52"/>
        <v>13177795.680000002</v>
      </c>
      <c r="R8" s="325">
        <f t="shared" si="52"/>
        <v>13177795.680000002</v>
      </c>
      <c r="S8" s="325">
        <f t="shared" si="52"/>
        <v>13177795.680000002</v>
      </c>
      <c r="T8" s="325">
        <f t="shared" si="52"/>
        <v>13177795.680000002</v>
      </c>
      <c r="U8" s="325">
        <f t="shared" si="52"/>
        <v>13177795.680000002</v>
      </c>
      <c r="V8" s="325">
        <f t="shared" si="52"/>
        <v>13177795.680000002</v>
      </c>
      <c r="W8" s="158">
        <f t="shared" si="1"/>
        <v>14759131.161600003</v>
      </c>
      <c r="X8" s="158">
        <f t="shared" si="2"/>
        <v>14759131.161600003</v>
      </c>
      <c r="Y8" s="158">
        <f t="shared" si="3"/>
        <v>14759131.161600003</v>
      </c>
      <c r="Z8" s="158">
        <f t="shared" si="4"/>
        <v>14759131.161600003</v>
      </c>
      <c r="AA8" s="158">
        <f t="shared" si="5"/>
        <v>14759131.161600003</v>
      </c>
      <c r="AB8" s="158">
        <f t="shared" si="6"/>
        <v>14759131.161600003</v>
      </c>
      <c r="AC8" s="158">
        <f t="shared" si="7"/>
        <v>14759131.161600003</v>
      </c>
      <c r="AD8" s="158">
        <f t="shared" si="8"/>
        <v>14759131.161600003</v>
      </c>
      <c r="AE8" s="158">
        <f t="shared" si="9"/>
        <v>14759131.161600003</v>
      </c>
      <c r="AF8" s="158">
        <f t="shared" si="10"/>
        <v>14759131.161600003</v>
      </c>
      <c r="AG8" s="158">
        <f t="shared" si="11"/>
        <v>14759131.161600003</v>
      </c>
      <c r="AH8" s="158">
        <f t="shared" si="12"/>
        <v>14759131.161600003</v>
      </c>
      <c r="AI8" s="158">
        <f t="shared" si="13"/>
        <v>14759131.161600003</v>
      </c>
      <c r="AJ8" s="158">
        <f t="shared" si="14"/>
        <v>14759131.161600003</v>
      </c>
      <c r="AK8" s="158">
        <f t="shared" si="15"/>
        <v>14759131.161600003</v>
      </c>
      <c r="AL8" s="158">
        <f t="shared" si="16"/>
        <v>14759131.161600003</v>
      </c>
      <c r="AM8" s="158">
        <f t="shared" si="17"/>
        <v>14759131.161600003</v>
      </c>
      <c r="AN8" s="158">
        <f t="shared" si="18"/>
        <v>14759131.161600003</v>
      </c>
      <c r="AO8" s="158">
        <f t="shared" si="19"/>
        <v>14759131.161600003</v>
      </c>
      <c r="AP8" s="158">
        <f t="shared" si="20"/>
        <v>14759131.161600003</v>
      </c>
      <c r="AQ8" s="158">
        <f t="shared" si="21"/>
        <v>14759131.161600003</v>
      </c>
      <c r="AR8" s="158">
        <f t="shared" si="22"/>
        <v>14759131.161600003</v>
      </c>
      <c r="AS8" s="158">
        <f t="shared" si="23"/>
        <v>14759131.161600003</v>
      </c>
      <c r="AT8" s="158">
        <f t="shared" si="24"/>
        <v>14759131.161600003</v>
      </c>
      <c r="AU8" s="158">
        <f t="shared" si="25"/>
        <v>15644679.031296004</v>
      </c>
      <c r="AV8" s="158">
        <f t="shared" si="26"/>
        <v>15644679.031296004</v>
      </c>
      <c r="AW8" s="158">
        <f t="shared" si="27"/>
        <v>15644679.031296004</v>
      </c>
      <c r="AX8" s="158">
        <f t="shared" si="28"/>
        <v>15644679.031296004</v>
      </c>
      <c r="AY8" s="158">
        <f t="shared" si="29"/>
        <v>15644679.031296004</v>
      </c>
      <c r="AZ8" s="158">
        <f t="shared" si="30"/>
        <v>15644679.031296004</v>
      </c>
      <c r="BA8" s="158">
        <f t="shared" si="31"/>
        <v>15644679.031296004</v>
      </c>
      <c r="BB8" s="158">
        <f t="shared" si="32"/>
        <v>15644679.031296004</v>
      </c>
      <c r="BC8" s="158">
        <f t="shared" si="33"/>
        <v>15644679.031296004</v>
      </c>
      <c r="BD8" s="158">
        <f t="shared" si="34"/>
        <v>15644679.031296004</v>
      </c>
      <c r="BE8" s="158">
        <f t="shared" si="35"/>
        <v>15644679.031296004</v>
      </c>
      <c r="BF8" s="158">
        <f t="shared" si="36"/>
        <v>15644679.031296004</v>
      </c>
      <c r="BG8" s="158">
        <f t="shared" si="37"/>
        <v>16270466.192547845</v>
      </c>
      <c r="BH8" s="158">
        <f t="shared" si="38"/>
        <v>16270466.192547845</v>
      </c>
      <c r="BI8" s="158">
        <f t="shared" si="39"/>
        <v>16270466.192547845</v>
      </c>
      <c r="BJ8" s="158">
        <f t="shared" si="40"/>
        <v>16270466.192547845</v>
      </c>
      <c r="BK8" s="158">
        <f t="shared" si="41"/>
        <v>16270466.192547845</v>
      </c>
      <c r="BL8" s="158">
        <f t="shared" si="42"/>
        <v>16270466.192547845</v>
      </c>
      <c r="BM8" s="158">
        <f t="shared" si="43"/>
        <v>16270466.192547845</v>
      </c>
      <c r="BN8" s="158">
        <f t="shared" si="44"/>
        <v>16270466.192547845</v>
      </c>
      <c r="BO8" s="158">
        <f t="shared" si="45"/>
        <v>16270466.192547845</v>
      </c>
      <c r="BP8" s="158">
        <f t="shared" si="46"/>
        <v>16270466.192547845</v>
      </c>
      <c r="BQ8" s="158">
        <f t="shared" si="47"/>
        <v>16270466.192547845</v>
      </c>
      <c r="BR8" s="158">
        <f t="shared" si="48"/>
        <v>16270466.192547845</v>
      </c>
    </row>
    <row r="9" spans="1:70" hidden="1" x14ac:dyDescent="0.25">
      <c r="A9" s="334">
        <f>+CUC!A1442</f>
        <v>510504</v>
      </c>
      <c r="B9" s="338" t="str">
        <f>+CUC!B1442</f>
        <v xml:space="preserve">         JORNALES</v>
      </c>
      <c r="C9" s="335">
        <f>+CUC!C1442</f>
        <v>0</v>
      </c>
      <c r="D9" s="335">
        <f>+CUC!D1442</f>
        <v>0</v>
      </c>
      <c r="E9" s="335">
        <f>+CUC!E1442</f>
        <v>0</v>
      </c>
      <c r="F9" s="335">
        <f>+CUC!F1442</f>
        <v>0</v>
      </c>
      <c r="G9" s="335">
        <f>+CUC!G1442</f>
        <v>0</v>
      </c>
      <c r="H9" s="335">
        <f>+CUC!I1442</f>
        <v>0</v>
      </c>
      <c r="I9" s="335">
        <f t="shared" si="49"/>
        <v>0</v>
      </c>
      <c r="J9" s="328">
        <f t="shared" si="50"/>
        <v>0</v>
      </c>
      <c r="K9" s="325">
        <f t="shared" ref="K9:V9" si="53">+J9</f>
        <v>0</v>
      </c>
      <c r="L9" s="325">
        <f t="shared" si="53"/>
        <v>0</v>
      </c>
      <c r="M9" s="325">
        <f t="shared" si="53"/>
        <v>0</v>
      </c>
      <c r="N9" s="325">
        <f t="shared" si="53"/>
        <v>0</v>
      </c>
      <c r="O9" s="325">
        <f t="shared" si="53"/>
        <v>0</v>
      </c>
      <c r="P9" s="325">
        <f t="shared" si="53"/>
        <v>0</v>
      </c>
      <c r="Q9" s="325">
        <f t="shared" si="53"/>
        <v>0</v>
      </c>
      <c r="R9" s="325">
        <f t="shared" si="53"/>
        <v>0</v>
      </c>
      <c r="S9" s="325">
        <f t="shared" si="53"/>
        <v>0</v>
      </c>
      <c r="T9" s="325">
        <f t="shared" si="53"/>
        <v>0</v>
      </c>
      <c r="U9" s="325">
        <f t="shared" si="53"/>
        <v>0</v>
      </c>
      <c r="V9" s="325">
        <f t="shared" si="53"/>
        <v>0</v>
      </c>
      <c r="W9" s="158">
        <f t="shared" si="1"/>
        <v>0</v>
      </c>
      <c r="X9" s="158">
        <f t="shared" si="2"/>
        <v>0</v>
      </c>
      <c r="Y9" s="158">
        <f t="shared" si="3"/>
        <v>0</v>
      </c>
      <c r="Z9" s="158">
        <f t="shared" si="4"/>
        <v>0</v>
      </c>
      <c r="AA9" s="158">
        <f t="shared" si="5"/>
        <v>0</v>
      </c>
      <c r="AB9" s="158">
        <f t="shared" si="6"/>
        <v>0</v>
      </c>
      <c r="AC9" s="158">
        <f t="shared" si="7"/>
        <v>0</v>
      </c>
      <c r="AD9" s="158">
        <f t="shared" si="8"/>
        <v>0</v>
      </c>
      <c r="AE9" s="158">
        <f t="shared" si="9"/>
        <v>0</v>
      </c>
      <c r="AF9" s="158">
        <f t="shared" si="10"/>
        <v>0</v>
      </c>
      <c r="AG9" s="158">
        <f t="shared" si="11"/>
        <v>0</v>
      </c>
      <c r="AH9" s="158">
        <f t="shared" si="12"/>
        <v>0</v>
      </c>
      <c r="AI9" s="158">
        <f t="shared" si="13"/>
        <v>0</v>
      </c>
      <c r="AJ9" s="158">
        <f t="shared" si="14"/>
        <v>0</v>
      </c>
      <c r="AK9" s="158">
        <f t="shared" si="15"/>
        <v>0</v>
      </c>
      <c r="AL9" s="158">
        <f t="shared" si="16"/>
        <v>0</v>
      </c>
      <c r="AM9" s="158">
        <f t="shared" si="17"/>
        <v>0</v>
      </c>
      <c r="AN9" s="158">
        <f t="shared" si="18"/>
        <v>0</v>
      </c>
      <c r="AO9" s="158">
        <f t="shared" si="19"/>
        <v>0</v>
      </c>
      <c r="AP9" s="158">
        <f t="shared" si="20"/>
        <v>0</v>
      </c>
      <c r="AQ9" s="158">
        <f t="shared" si="21"/>
        <v>0</v>
      </c>
      <c r="AR9" s="158">
        <f t="shared" si="22"/>
        <v>0</v>
      </c>
      <c r="AS9" s="158">
        <f t="shared" si="23"/>
        <v>0</v>
      </c>
      <c r="AT9" s="158">
        <f t="shared" si="24"/>
        <v>0</v>
      </c>
      <c r="AU9" s="158">
        <f t="shared" si="25"/>
        <v>0</v>
      </c>
      <c r="AV9" s="158">
        <f t="shared" si="26"/>
        <v>0</v>
      </c>
      <c r="AW9" s="158">
        <f t="shared" si="27"/>
        <v>0</v>
      </c>
      <c r="AX9" s="158">
        <f t="shared" si="28"/>
        <v>0</v>
      </c>
      <c r="AY9" s="158">
        <f t="shared" si="29"/>
        <v>0</v>
      </c>
      <c r="AZ9" s="158">
        <f t="shared" si="30"/>
        <v>0</v>
      </c>
      <c r="BA9" s="158">
        <f t="shared" si="31"/>
        <v>0</v>
      </c>
      <c r="BB9" s="158">
        <f t="shared" si="32"/>
        <v>0</v>
      </c>
      <c r="BC9" s="158">
        <f t="shared" si="33"/>
        <v>0</v>
      </c>
      <c r="BD9" s="158">
        <f t="shared" si="34"/>
        <v>0</v>
      </c>
      <c r="BE9" s="158">
        <f t="shared" si="35"/>
        <v>0</v>
      </c>
      <c r="BF9" s="158">
        <f t="shared" si="36"/>
        <v>0</v>
      </c>
      <c r="BG9" s="158">
        <f t="shared" si="37"/>
        <v>0</v>
      </c>
      <c r="BH9" s="158">
        <f t="shared" si="38"/>
        <v>0</v>
      </c>
      <c r="BI9" s="158">
        <f t="shared" si="39"/>
        <v>0</v>
      </c>
      <c r="BJ9" s="158">
        <f t="shared" si="40"/>
        <v>0</v>
      </c>
      <c r="BK9" s="158">
        <f t="shared" si="41"/>
        <v>0</v>
      </c>
      <c r="BL9" s="158">
        <f t="shared" si="42"/>
        <v>0</v>
      </c>
      <c r="BM9" s="158">
        <f t="shared" si="43"/>
        <v>0</v>
      </c>
      <c r="BN9" s="158">
        <f t="shared" si="44"/>
        <v>0</v>
      </c>
      <c r="BO9" s="158">
        <f t="shared" si="45"/>
        <v>0</v>
      </c>
      <c r="BP9" s="158">
        <f t="shared" si="46"/>
        <v>0</v>
      </c>
      <c r="BQ9" s="158">
        <f t="shared" si="47"/>
        <v>0</v>
      </c>
      <c r="BR9" s="158">
        <f t="shared" si="48"/>
        <v>0</v>
      </c>
    </row>
    <row r="10" spans="1:70" hidden="1" x14ac:dyDescent="0.25">
      <c r="A10" s="334">
        <f>+CUC!A1443</f>
        <v>510505</v>
      </c>
      <c r="B10" s="338" t="str">
        <f>+CUC!B1443</f>
        <v xml:space="preserve">         HORAS EXTRAS</v>
      </c>
      <c r="C10" s="335">
        <f>+CUC!C1443</f>
        <v>0</v>
      </c>
      <c r="D10" s="335">
        <f>+CUC!D1443</f>
        <v>0</v>
      </c>
      <c r="E10" s="335">
        <f>+CUC!E1443</f>
        <v>0</v>
      </c>
      <c r="F10" s="335">
        <f>+CUC!F1443</f>
        <v>0</v>
      </c>
      <c r="G10" s="335">
        <f>+CUC!G1443</f>
        <v>0</v>
      </c>
      <c r="H10" s="335">
        <f>+CUC!I1443</f>
        <v>0</v>
      </c>
      <c r="I10" s="335">
        <f t="shared" si="49"/>
        <v>0</v>
      </c>
      <c r="J10" s="328">
        <f t="shared" si="50"/>
        <v>0</v>
      </c>
      <c r="K10" s="325">
        <f t="shared" ref="K10:V10" si="54">+J10</f>
        <v>0</v>
      </c>
      <c r="L10" s="325">
        <f t="shared" si="54"/>
        <v>0</v>
      </c>
      <c r="M10" s="325">
        <f t="shared" si="54"/>
        <v>0</v>
      </c>
      <c r="N10" s="325">
        <f t="shared" si="54"/>
        <v>0</v>
      </c>
      <c r="O10" s="325">
        <f t="shared" si="54"/>
        <v>0</v>
      </c>
      <c r="P10" s="325">
        <f t="shared" si="54"/>
        <v>0</v>
      </c>
      <c r="Q10" s="325">
        <f t="shared" si="54"/>
        <v>0</v>
      </c>
      <c r="R10" s="325">
        <f t="shared" si="54"/>
        <v>0</v>
      </c>
      <c r="S10" s="325">
        <f t="shared" si="54"/>
        <v>0</v>
      </c>
      <c r="T10" s="325">
        <f t="shared" si="54"/>
        <v>0</v>
      </c>
      <c r="U10" s="325">
        <f t="shared" si="54"/>
        <v>0</v>
      </c>
      <c r="V10" s="325">
        <f t="shared" si="54"/>
        <v>0</v>
      </c>
      <c r="W10" s="158">
        <f t="shared" si="1"/>
        <v>0</v>
      </c>
      <c r="X10" s="158">
        <f t="shared" si="2"/>
        <v>0</v>
      </c>
      <c r="Y10" s="158">
        <f t="shared" si="3"/>
        <v>0</v>
      </c>
      <c r="Z10" s="158">
        <f t="shared" si="4"/>
        <v>0</v>
      </c>
      <c r="AA10" s="158">
        <f t="shared" si="5"/>
        <v>0</v>
      </c>
      <c r="AB10" s="158">
        <f t="shared" si="6"/>
        <v>0</v>
      </c>
      <c r="AC10" s="158">
        <f t="shared" si="7"/>
        <v>0</v>
      </c>
      <c r="AD10" s="158">
        <f t="shared" si="8"/>
        <v>0</v>
      </c>
      <c r="AE10" s="158">
        <f t="shared" si="9"/>
        <v>0</v>
      </c>
      <c r="AF10" s="158">
        <f t="shared" si="10"/>
        <v>0</v>
      </c>
      <c r="AG10" s="158">
        <f t="shared" si="11"/>
        <v>0</v>
      </c>
      <c r="AH10" s="158">
        <f t="shared" si="12"/>
        <v>0</v>
      </c>
      <c r="AI10" s="158">
        <f t="shared" si="13"/>
        <v>0</v>
      </c>
      <c r="AJ10" s="158">
        <f t="shared" si="14"/>
        <v>0</v>
      </c>
      <c r="AK10" s="158">
        <f t="shared" si="15"/>
        <v>0</v>
      </c>
      <c r="AL10" s="158">
        <f t="shared" si="16"/>
        <v>0</v>
      </c>
      <c r="AM10" s="158">
        <f t="shared" si="17"/>
        <v>0</v>
      </c>
      <c r="AN10" s="158">
        <f t="shared" si="18"/>
        <v>0</v>
      </c>
      <c r="AO10" s="158">
        <f t="shared" si="19"/>
        <v>0</v>
      </c>
      <c r="AP10" s="158">
        <f t="shared" si="20"/>
        <v>0</v>
      </c>
      <c r="AQ10" s="158">
        <f t="shared" si="21"/>
        <v>0</v>
      </c>
      <c r="AR10" s="158">
        <f t="shared" si="22"/>
        <v>0</v>
      </c>
      <c r="AS10" s="158">
        <f t="shared" si="23"/>
        <v>0</v>
      </c>
      <c r="AT10" s="158">
        <f t="shared" si="24"/>
        <v>0</v>
      </c>
      <c r="AU10" s="158">
        <f t="shared" si="25"/>
        <v>0</v>
      </c>
      <c r="AV10" s="158">
        <f t="shared" si="26"/>
        <v>0</v>
      </c>
      <c r="AW10" s="158">
        <f t="shared" si="27"/>
        <v>0</v>
      </c>
      <c r="AX10" s="158">
        <f t="shared" si="28"/>
        <v>0</v>
      </c>
      <c r="AY10" s="158">
        <f t="shared" si="29"/>
        <v>0</v>
      </c>
      <c r="AZ10" s="158">
        <f t="shared" si="30"/>
        <v>0</v>
      </c>
      <c r="BA10" s="158">
        <f t="shared" si="31"/>
        <v>0</v>
      </c>
      <c r="BB10" s="158">
        <f t="shared" si="32"/>
        <v>0</v>
      </c>
      <c r="BC10" s="158">
        <f t="shared" si="33"/>
        <v>0</v>
      </c>
      <c r="BD10" s="158">
        <f t="shared" si="34"/>
        <v>0</v>
      </c>
      <c r="BE10" s="158">
        <f t="shared" si="35"/>
        <v>0</v>
      </c>
      <c r="BF10" s="158">
        <f t="shared" si="36"/>
        <v>0</v>
      </c>
      <c r="BG10" s="158">
        <f t="shared" si="37"/>
        <v>0</v>
      </c>
      <c r="BH10" s="158">
        <f t="shared" si="38"/>
        <v>0</v>
      </c>
      <c r="BI10" s="158">
        <f t="shared" si="39"/>
        <v>0</v>
      </c>
      <c r="BJ10" s="158">
        <f t="shared" si="40"/>
        <v>0</v>
      </c>
      <c r="BK10" s="158">
        <f t="shared" si="41"/>
        <v>0</v>
      </c>
      <c r="BL10" s="158">
        <f t="shared" si="42"/>
        <v>0</v>
      </c>
      <c r="BM10" s="158">
        <f t="shared" si="43"/>
        <v>0</v>
      </c>
      <c r="BN10" s="158">
        <f t="shared" si="44"/>
        <v>0</v>
      </c>
      <c r="BO10" s="158">
        <f t="shared" si="45"/>
        <v>0</v>
      </c>
      <c r="BP10" s="158">
        <f t="shared" si="46"/>
        <v>0</v>
      </c>
      <c r="BQ10" s="158">
        <f t="shared" si="47"/>
        <v>0</v>
      </c>
      <c r="BR10" s="158">
        <f t="shared" si="48"/>
        <v>0</v>
      </c>
    </row>
    <row r="11" spans="1:70" hidden="1" x14ac:dyDescent="0.25">
      <c r="A11" s="334">
        <f>+CUC!A1444</f>
        <v>510506</v>
      </c>
      <c r="B11" s="338" t="str">
        <f>+CUC!B1444</f>
        <v xml:space="preserve">         COMISIONES</v>
      </c>
      <c r="C11" s="335">
        <f>+CUC!C1444</f>
        <v>0</v>
      </c>
      <c r="D11" s="335">
        <f>+CUC!D1444</f>
        <v>0</v>
      </c>
      <c r="E11" s="335">
        <f>+CUC!E1444</f>
        <v>0</v>
      </c>
      <c r="F11" s="335">
        <f>+CUC!F1444</f>
        <v>0</v>
      </c>
      <c r="G11" s="335">
        <f>+CUC!G1444</f>
        <v>0</v>
      </c>
      <c r="H11" s="335">
        <f>+CUC!I1444</f>
        <v>0</v>
      </c>
      <c r="I11" s="335">
        <f t="shared" si="49"/>
        <v>0</v>
      </c>
      <c r="J11" s="328">
        <f t="shared" si="50"/>
        <v>0</v>
      </c>
      <c r="K11" s="325">
        <f t="shared" ref="K11:V11" si="55">+J11</f>
        <v>0</v>
      </c>
      <c r="L11" s="325">
        <f t="shared" si="55"/>
        <v>0</v>
      </c>
      <c r="M11" s="325">
        <f t="shared" si="55"/>
        <v>0</v>
      </c>
      <c r="N11" s="325">
        <f t="shared" si="55"/>
        <v>0</v>
      </c>
      <c r="O11" s="325">
        <f t="shared" si="55"/>
        <v>0</v>
      </c>
      <c r="P11" s="325">
        <f t="shared" si="55"/>
        <v>0</v>
      </c>
      <c r="Q11" s="325">
        <f t="shared" si="55"/>
        <v>0</v>
      </c>
      <c r="R11" s="325">
        <f t="shared" si="55"/>
        <v>0</v>
      </c>
      <c r="S11" s="325">
        <f t="shared" si="55"/>
        <v>0</v>
      </c>
      <c r="T11" s="325">
        <f t="shared" si="55"/>
        <v>0</v>
      </c>
      <c r="U11" s="325">
        <f t="shared" si="55"/>
        <v>0</v>
      </c>
      <c r="V11" s="325">
        <f t="shared" si="55"/>
        <v>0</v>
      </c>
      <c r="W11" s="158">
        <f t="shared" si="1"/>
        <v>0</v>
      </c>
      <c r="X11" s="158">
        <f t="shared" si="2"/>
        <v>0</v>
      </c>
      <c r="Y11" s="158">
        <f t="shared" si="3"/>
        <v>0</v>
      </c>
      <c r="Z11" s="158">
        <f t="shared" si="4"/>
        <v>0</v>
      </c>
      <c r="AA11" s="158">
        <f t="shared" si="5"/>
        <v>0</v>
      </c>
      <c r="AB11" s="158">
        <f t="shared" si="6"/>
        <v>0</v>
      </c>
      <c r="AC11" s="158">
        <f t="shared" si="7"/>
        <v>0</v>
      </c>
      <c r="AD11" s="158">
        <f t="shared" si="8"/>
        <v>0</v>
      </c>
      <c r="AE11" s="158">
        <f t="shared" si="9"/>
        <v>0</v>
      </c>
      <c r="AF11" s="158">
        <f t="shared" si="10"/>
        <v>0</v>
      </c>
      <c r="AG11" s="158">
        <f t="shared" si="11"/>
        <v>0</v>
      </c>
      <c r="AH11" s="158">
        <f t="shared" si="12"/>
        <v>0</v>
      </c>
      <c r="AI11" s="158">
        <f t="shared" si="13"/>
        <v>0</v>
      </c>
      <c r="AJ11" s="158">
        <f t="shared" si="14"/>
        <v>0</v>
      </c>
      <c r="AK11" s="158">
        <f t="shared" si="15"/>
        <v>0</v>
      </c>
      <c r="AL11" s="158">
        <f t="shared" si="16"/>
        <v>0</v>
      </c>
      <c r="AM11" s="158">
        <f t="shared" si="17"/>
        <v>0</v>
      </c>
      <c r="AN11" s="158">
        <f t="shared" si="18"/>
        <v>0</v>
      </c>
      <c r="AO11" s="158">
        <f t="shared" si="19"/>
        <v>0</v>
      </c>
      <c r="AP11" s="158">
        <f t="shared" si="20"/>
        <v>0</v>
      </c>
      <c r="AQ11" s="158">
        <f t="shared" si="21"/>
        <v>0</v>
      </c>
      <c r="AR11" s="158">
        <f t="shared" si="22"/>
        <v>0</v>
      </c>
      <c r="AS11" s="158">
        <f t="shared" si="23"/>
        <v>0</v>
      </c>
      <c r="AT11" s="158">
        <f t="shared" si="24"/>
        <v>0</v>
      </c>
      <c r="AU11" s="158">
        <f t="shared" si="25"/>
        <v>0</v>
      </c>
      <c r="AV11" s="158">
        <f t="shared" si="26"/>
        <v>0</v>
      </c>
      <c r="AW11" s="158">
        <f t="shared" si="27"/>
        <v>0</v>
      </c>
      <c r="AX11" s="158">
        <f t="shared" si="28"/>
        <v>0</v>
      </c>
      <c r="AY11" s="158">
        <f t="shared" si="29"/>
        <v>0</v>
      </c>
      <c r="AZ11" s="158">
        <f t="shared" si="30"/>
        <v>0</v>
      </c>
      <c r="BA11" s="158">
        <f t="shared" si="31"/>
        <v>0</v>
      </c>
      <c r="BB11" s="158">
        <f t="shared" si="32"/>
        <v>0</v>
      </c>
      <c r="BC11" s="158">
        <f t="shared" si="33"/>
        <v>0</v>
      </c>
      <c r="BD11" s="158">
        <f t="shared" si="34"/>
        <v>0</v>
      </c>
      <c r="BE11" s="158">
        <f t="shared" si="35"/>
        <v>0</v>
      </c>
      <c r="BF11" s="158">
        <f t="shared" si="36"/>
        <v>0</v>
      </c>
      <c r="BG11" s="158">
        <f t="shared" si="37"/>
        <v>0</v>
      </c>
      <c r="BH11" s="158">
        <f t="shared" si="38"/>
        <v>0</v>
      </c>
      <c r="BI11" s="158">
        <f t="shared" si="39"/>
        <v>0</v>
      </c>
      <c r="BJ11" s="158">
        <f t="shared" si="40"/>
        <v>0</v>
      </c>
      <c r="BK11" s="158">
        <f t="shared" si="41"/>
        <v>0</v>
      </c>
      <c r="BL11" s="158">
        <f t="shared" si="42"/>
        <v>0</v>
      </c>
      <c r="BM11" s="158">
        <f t="shared" si="43"/>
        <v>0</v>
      </c>
      <c r="BN11" s="158">
        <f t="shared" si="44"/>
        <v>0</v>
      </c>
      <c r="BO11" s="158">
        <f t="shared" si="45"/>
        <v>0</v>
      </c>
      <c r="BP11" s="158">
        <f t="shared" si="46"/>
        <v>0</v>
      </c>
      <c r="BQ11" s="158">
        <f t="shared" si="47"/>
        <v>0</v>
      </c>
      <c r="BR11" s="158">
        <f t="shared" si="48"/>
        <v>0</v>
      </c>
    </row>
    <row r="12" spans="1:70" hidden="1" x14ac:dyDescent="0.25">
      <c r="A12" s="334">
        <f>+CUC!A1445</f>
        <v>510507</v>
      </c>
      <c r="B12" s="338" t="str">
        <f>+CUC!B1445</f>
        <v xml:space="preserve">         VIATICOS</v>
      </c>
      <c r="C12" s="335">
        <f>+CUC!C1445</f>
        <v>0</v>
      </c>
      <c r="D12" s="335">
        <f>+CUC!D1445</f>
        <v>0</v>
      </c>
      <c r="E12" s="335">
        <f>+CUC!E1445</f>
        <v>0</v>
      </c>
      <c r="F12" s="335">
        <f>+CUC!F1445</f>
        <v>0</v>
      </c>
      <c r="G12" s="335">
        <f>+CUC!G1445</f>
        <v>0</v>
      </c>
      <c r="H12" s="335">
        <f>+CUC!I1445</f>
        <v>0</v>
      </c>
      <c r="I12" s="335">
        <f t="shared" si="49"/>
        <v>0</v>
      </c>
      <c r="J12" s="328">
        <f t="shared" si="50"/>
        <v>0</v>
      </c>
      <c r="K12" s="325">
        <f t="shared" ref="K12:V12" si="56">+J12</f>
        <v>0</v>
      </c>
      <c r="L12" s="325">
        <f t="shared" si="56"/>
        <v>0</v>
      </c>
      <c r="M12" s="325">
        <f t="shared" si="56"/>
        <v>0</v>
      </c>
      <c r="N12" s="325">
        <f t="shared" si="56"/>
        <v>0</v>
      </c>
      <c r="O12" s="325">
        <f t="shared" si="56"/>
        <v>0</v>
      </c>
      <c r="P12" s="325">
        <f t="shared" si="56"/>
        <v>0</v>
      </c>
      <c r="Q12" s="325">
        <f t="shared" si="56"/>
        <v>0</v>
      </c>
      <c r="R12" s="325">
        <f t="shared" si="56"/>
        <v>0</v>
      </c>
      <c r="S12" s="325">
        <f t="shared" si="56"/>
        <v>0</v>
      </c>
      <c r="T12" s="325">
        <f t="shared" si="56"/>
        <v>0</v>
      </c>
      <c r="U12" s="325">
        <f t="shared" si="56"/>
        <v>0</v>
      </c>
      <c r="V12" s="325">
        <f t="shared" si="56"/>
        <v>0</v>
      </c>
      <c r="W12" s="158">
        <f t="shared" si="1"/>
        <v>0</v>
      </c>
      <c r="X12" s="158">
        <f t="shared" si="2"/>
        <v>0</v>
      </c>
      <c r="Y12" s="158">
        <f t="shared" si="3"/>
        <v>0</v>
      </c>
      <c r="Z12" s="158">
        <f t="shared" si="4"/>
        <v>0</v>
      </c>
      <c r="AA12" s="158">
        <f t="shared" si="5"/>
        <v>0</v>
      </c>
      <c r="AB12" s="158">
        <f t="shared" si="6"/>
        <v>0</v>
      </c>
      <c r="AC12" s="158">
        <f t="shared" si="7"/>
        <v>0</v>
      </c>
      <c r="AD12" s="158">
        <f t="shared" si="8"/>
        <v>0</v>
      </c>
      <c r="AE12" s="158">
        <f t="shared" si="9"/>
        <v>0</v>
      </c>
      <c r="AF12" s="158">
        <f t="shared" si="10"/>
        <v>0</v>
      </c>
      <c r="AG12" s="158">
        <f t="shared" si="11"/>
        <v>0</v>
      </c>
      <c r="AH12" s="158">
        <f t="shared" si="12"/>
        <v>0</v>
      </c>
      <c r="AI12" s="158">
        <f t="shared" si="13"/>
        <v>0</v>
      </c>
      <c r="AJ12" s="158">
        <f t="shared" si="14"/>
        <v>0</v>
      </c>
      <c r="AK12" s="158">
        <f t="shared" si="15"/>
        <v>0</v>
      </c>
      <c r="AL12" s="158">
        <f t="shared" si="16"/>
        <v>0</v>
      </c>
      <c r="AM12" s="158">
        <f t="shared" si="17"/>
        <v>0</v>
      </c>
      <c r="AN12" s="158">
        <f t="shared" si="18"/>
        <v>0</v>
      </c>
      <c r="AO12" s="158">
        <f t="shared" si="19"/>
        <v>0</v>
      </c>
      <c r="AP12" s="158">
        <f t="shared" si="20"/>
        <v>0</v>
      </c>
      <c r="AQ12" s="158">
        <f t="shared" si="21"/>
        <v>0</v>
      </c>
      <c r="AR12" s="158">
        <f t="shared" si="22"/>
        <v>0</v>
      </c>
      <c r="AS12" s="158">
        <f t="shared" si="23"/>
        <v>0</v>
      </c>
      <c r="AT12" s="158">
        <f t="shared" si="24"/>
        <v>0</v>
      </c>
      <c r="AU12" s="158">
        <f t="shared" si="25"/>
        <v>0</v>
      </c>
      <c r="AV12" s="158">
        <f t="shared" si="26"/>
        <v>0</v>
      </c>
      <c r="AW12" s="158">
        <f t="shared" si="27"/>
        <v>0</v>
      </c>
      <c r="AX12" s="158">
        <f t="shared" si="28"/>
        <v>0</v>
      </c>
      <c r="AY12" s="158">
        <f t="shared" si="29"/>
        <v>0</v>
      </c>
      <c r="AZ12" s="158">
        <f t="shared" si="30"/>
        <v>0</v>
      </c>
      <c r="BA12" s="158">
        <f t="shared" si="31"/>
        <v>0</v>
      </c>
      <c r="BB12" s="158">
        <f t="shared" si="32"/>
        <v>0</v>
      </c>
      <c r="BC12" s="158">
        <f t="shared" si="33"/>
        <v>0</v>
      </c>
      <c r="BD12" s="158">
        <f t="shared" si="34"/>
        <v>0</v>
      </c>
      <c r="BE12" s="158">
        <f t="shared" si="35"/>
        <v>0</v>
      </c>
      <c r="BF12" s="158">
        <f t="shared" si="36"/>
        <v>0</v>
      </c>
      <c r="BG12" s="158">
        <f t="shared" si="37"/>
        <v>0</v>
      </c>
      <c r="BH12" s="158">
        <f t="shared" si="38"/>
        <v>0</v>
      </c>
      <c r="BI12" s="158">
        <f t="shared" si="39"/>
        <v>0</v>
      </c>
      <c r="BJ12" s="158">
        <f t="shared" si="40"/>
        <v>0</v>
      </c>
      <c r="BK12" s="158">
        <f t="shared" si="41"/>
        <v>0</v>
      </c>
      <c r="BL12" s="158">
        <f t="shared" si="42"/>
        <v>0</v>
      </c>
      <c r="BM12" s="158">
        <f t="shared" si="43"/>
        <v>0</v>
      </c>
      <c r="BN12" s="158">
        <f t="shared" si="44"/>
        <v>0</v>
      </c>
      <c r="BO12" s="158">
        <f t="shared" si="45"/>
        <v>0</v>
      </c>
      <c r="BP12" s="158">
        <f t="shared" si="46"/>
        <v>0</v>
      </c>
      <c r="BQ12" s="158">
        <f t="shared" si="47"/>
        <v>0</v>
      </c>
      <c r="BR12" s="158">
        <f t="shared" si="48"/>
        <v>0</v>
      </c>
    </row>
    <row r="13" spans="1:70" hidden="1" x14ac:dyDescent="0.25">
      <c r="A13" s="334">
        <f>+CUC!A1446</f>
        <v>510508</v>
      </c>
      <c r="B13" s="338" t="str">
        <f>+CUC!B1446</f>
        <v xml:space="preserve">         INCAPACIDADES</v>
      </c>
      <c r="C13" s="335">
        <f>+CUC!C1446</f>
        <v>0</v>
      </c>
      <c r="D13" s="335">
        <f>+CUC!D1446</f>
        <v>859122</v>
      </c>
      <c r="E13" s="335">
        <f>+CUC!E1446</f>
        <v>0</v>
      </c>
      <c r="F13" s="335">
        <f>+CUC!F1446</f>
        <v>0</v>
      </c>
      <c r="G13" s="335">
        <f>+CUC!G1446</f>
        <v>1303067</v>
      </c>
      <c r="H13" s="335">
        <f>+CUC!I1446</f>
        <v>0</v>
      </c>
      <c r="I13" s="335">
        <f t="shared" si="49"/>
        <v>0</v>
      </c>
      <c r="J13" s="328">
        <f t="shared" si="50"/>
        <v>0</v>
      </c>
      <c r="K13" s="325">
        <f t="shared" ref="K13:V13" si="57">+J13</f>
        <v>0</v>
      </c>
      <c r="L13" s="325">
        <f t="shared" si="57"/>
        <v>0</v>
      </c>
      <c r="M13" s="325">
        <f t="shared" si="57"/>
        <v>0</v>
      </c>
      <c r="N13" s="325">
        <f t="shared" si="57"/>
        <v>0</v>
      </c>
      <c r="O13" s="325">
        <f t="shared" si="57"/>
        <v>0</v>
      </c>
      <c r="P13" s="325">
        <f t="shared" si="57"/>
        <v>0</v>
      </c>
      <c r="Q13" s="325">
        <f t="shared" si="57"/>
        <v>0</v>
      </c>
      <c r="R13" s="325">
        <f t="shared" si="57"/>
        <v>0</v>
      </c>
      <c r="S13" s="325">
        <f t="shared" si="57"/>
        <v>0</v>
      </c>
      <c r="T13" s="325">
        <f t="shared" si="57"/>
        <v>0</v>
      </c>
      <c r="U13" s="325">
        <f t="shared" si="57"/>
        <v>0</v>
      </c>
      <c r="V13" s="325">
        <f t="shared" si="57"/>
        <v>0</v>
      </c>
      <c r="W13" s="158">
        <f t="shared" si="1"/>
        <v>0</v>
      </c>
      <c r="X13" s="158">
        <f t="shared" si="2"/>
        <v>0</v>
      </c>
      <c r="Y13" s="158">
        <f t="shared" si="3"/>
        <v>0</v>
      </c>
      <c r="Z13" s="158">
        <f t="shared" si="4"/>
        <v>0</v>
      </c>
      <c r="AA13" s="158">
        <f t="shared" si="5"/>
        <v>0</v>
      </c>
      <c r="AB13" s="158">
        <f t="shared" si="6"/>
        <v>0</v>
      </c>
      <c r="AC13" s="158">
        <f t="shared" si="7"/>
        <v>0</v>
      </c>
      <c r="AD13" s="158">
        <f t="shared" si="8"/>
        <v>0</v>
      </c>
      <c r="AE13" s="158">
        <f t="shared" si="9"/>
        <v>0</v>
      </c>
      <c r="AF13" s="158">
        <f t="shared" si="10"/>
        <v>0</v>
      </c>
      <c r="AG13" s="158">
        <f t="shared" si="11"/>
        <v>0</v>
      </c>
      <c r="AH13" s="158">
        <f t="shared" si="12"/>
        <v>0</v>
      </c>
      <c r="AI13" s="158">
        <f t="shared" si="13"/>
        <v>0</v>
      </c>
      <c r="AJ13" s="158">
        <f t="shared" si="14"/>
        <v>0</v>
      </c>
      <c r="AK13" s="158">
        <f t="shared" si="15"/>
        <v>0</v>
      </c>
      <c r="AL13" s="158">
        <f t="shared" si="16"/>
        <v>0</v>
      </c>
      <c r="AM13" s="158">
        <f t="shared" si="17"/>
        <v>0</v>
      </c>
      <c r="AN13" s="158">
        <f t="shared" si="18"/>
        <v>0</v>
      </c>
      <c r="AO13" s="158">
        <f t="shared" si="19"/>
        <v>0</v>
      </c>
      <c r="AP13" s="158">
        <f t="shared" si="20"/>
        <v>0</v>
      </c>
      <c r="AQ13" s="158">
        <f t="shared" si="21"/>
        <v>0</v>
      </c>
      <c r="AR13" s="158">
        <f t="shared" si="22"/>
        <v>0</v>
      </c>
      <c r="AS13" s="158">
        <f t="shared" si="23"/>
        <v>0</v>
      </c>
      <c r="AT13" s="158">
        <f t="shared" si="24"/>
        <v>0</v>
      </c>
      <c r="AU13" s="158">
        <f t="shared" si="25"/>
        <v>0</v>
      </c>
      <c r="AV13" s="158">
        <f t="shared" si="26"/>
        <v>0</v>
      </c>
      <c r="AW13" s="158">
        <f t="shared" si="27"/>
        <v>0</v>
      </c>
      <c r="AX13" s="158">
        <f t="shared" si="28"/>
        <v>0</v>
      </c>
      <c r="AY13" s="158">
        <f t="shared" si="29"/>
        <v>0</v>
      </c>
      <c r="AZ13" s="158">
        <f t="shared" si="30"/>
        <v>0</v>
      </c>
      <c r="BA13" s="158">
        <f t="shared" si="31"/>
        <v>0</v>
      </c>
      <c r="BB13" s="158">
        <f t="shared" si="32"/>
        <v>0</v>
      </c>
      <c r="BC13" s="158">
        <f t="shared" si="33"/>
        <v>0</v>
      </c>
      <c r="BD13" s="158">
        <f t="shared" si="34"/>
        <v>0</v>
      </c>
      <c r="BE13" s="158">
        <f t="shared" si="35"/>
        <v>0</v>
      </c>
      <c r="BF13" s="158">
        <f t="shared" si="36"/>
        <v>0</v>
      </c>
      <c r="BG13" s="158">
        <f t="shared" si="37"/>
        <v>0</v>
      </c>
      <c r="BH13" s="158">
        <f t="shared" si="38"/>
        <v>0</v>
      </c>
      <c r="BI13" s="158">
        <f t="shared" si="39"/>
        <v>0</v>
      </c>
      <c r="BJ13" s="158">
        <f t="shared" si="40"/>
        <v>0</v>
      </c>
      <c r="BK13" s="158">
        <f t="shared" si="41"/>
        <v>0</v>
      </c>
      <c r="BL13" s="158">
        <f t="shared" si="42"/>
        <v>0</v>
      </c>
      <c r="BM13" s="158">
        <f t="shared" si="43"/>
        <v>0</v>
      </c>
      <c r="BN13" s="158">
        <f t="shared" si="44"/>
        <v>0</v>
      </c>
      <c r="BO13" s="158">
        <f t="shared" si="45"/>
        <v>0</v>
      </c>
      <c r="BP13" s="158">
        <f t="shared" si="46"/>
        <v>0</v>
      </c>
      <c r="BQ13" s="158">
        <f t="shared" si="47"/>
        <v>0</v>
      </c>
      <c r="BR13" s="158">
        <f t="shared" si="48"/>
        <v>0</v>
      </c>
    </row>
    <row r="14" spans="1:70" x14ac:dyDescent="0.25">
      <c r="A14" s="334">
        <f>+CUC!A1447</f>
        <v>510509</v>
      </c>
      <c r="B14" s="338" t="str">
        <f>+CUC!B1447</f>
        <v xml:space="preserve">         AUXILIO DE TRANSPORTE</v>
      </c>
      <c r="C14" s="335">
        <f>+CUC!C1447</f>
        <v>3443102</v>
      </c>
      <c r="D14" s="335">
        <f>+CUC!D1447</f>
        <v>3084476</v>
      </c>
      <c r="E14" s="335">
        <f>+CUC!E1447</f>
        <v>3726029</v>
      </c>
      <c r="F14" s="335">
        <f>+CUC!F1447</f>
        <v>4100446</v>
      </c>
      <c r="G14" s="335">
        <f>+CUC!G1447</f>
        <v>4906209</v>
      </c>
      <c r="H14" s="335">
        <f>+CUC!I1447</f>
        <v>6577253.333333334</v>
      </c>
      <c r="I14" s="335">
        <f t="shared" si="49"/>
        <v>7366523.7333333371</v>
      </c>
      <c r="J14" s="328">
        <f t="shared" si="50"/>
        <v>613876.97777777794</v>
      </c>
      <c r="K14" s="325">
        <f t="shared" ref="K14:V14" si="58">+J14</f>
        <v>613876.97777777794</v>
      </c>
      <c r="L14" s="325">
        <f t="shared" si="58"/>
        <v>613876.97777777794</v>
      </c>
      <c r="M14" s="325">
        <f t="shared" si="58"/>
        <v>613876.97777777794</v>
      </c>
      <c r="N14" s="325">
        <f t="shared" si="58"/>
        <v>613876.97777777794</v>
      </c>
      <c r="O14" s="325">
        <f t="shared" si="58"/>
        <v>613876.97777777794</v>
      </c>
      <c r="P14" s="325">
        <f t="shared" si="58"/>
        <v>613876.97777777794</v>
      </c>
      <c r="Q14" s="325">
        <f t="shared" si="58"/>
        <v>613876.97777777794</v>
      </c>
      <c r="R14" s="325">
        <f t="shared" si="58"/>
        <v>613876.97777777794</v>
      </c>
      <c r="S14" s="325">
        <f t="shared" si="58"/>
        <v>613876.97777777794</v>
      </c>
      <c r="T14" s="325">
        <f t="shared" si="58"/>
        <v>613876.97777777794</v>
      </c>
      <c r="U14" s="325">
        <f t="shared" si="58"/>
        <v>613876.97777777794</v>
      </c>
      <c r="V14" s="325">
        <f t="shared" si="58"/>
        <v>613876.97777777794</v>
      </c>
      <c r="W14" s="158">
        <f t="shared" ref="W14:W46" si="59">+K14*(1+$K$3)</f>
        <v>687542.21511111141</v>
      </c>
      <c r="X14" s="158">
        <f t="shared" ref="X14:X46" si="60">+L14*(1+$K$3)</f>
        <v>687542.21511111141</v>
      </c>
      <c r="Y14" s="158">
        <f t="shared" ref="Y14:Y46" si="61">+M14*(1+$K$3)</f>
        <v>687542.21511111141</v>
      </c>
      <c r="Z14" s="158">
        <f t="shared" ref="Z14:Z46" si="62">+N14*(1+$K$3)</f>
        <v>687542.21511111141</v>
      </c>
      <c r="AA14" s="158">
        <f t="shared" ref="AA14:AA46" si="63">+O14*(1+$K$3)</f>
        <v>687542.21511111141</v>
      </c>
      <c r="AB14" s="158">
        <f t="shared" ref="AB14:AB46" si="64">+P14*(1+$K$3)</f>
        <v>687542.21511111141</v>
      </c>
      <c r="AC14" s="158">
        <f t="shared" ref="AC14:AC46" si="65">+Q14*(1+$K$3)</f>
        <v>687542.21511111141</v>
      </c>
      <c r="AD14" s="158">
        <f t="shared" ref="AD14:AD46" si="66">+R14*(1+$K$3)</f>
        <v>687542.21511111141</v>
      </c>
      <c r="AE14" s="158">
        <f t="shared" ref="AE14:AE46" si="67">+S14*(1+$K$3)</f>
        <v>687542.21511111141</v>
      </c>
      <c r="AF14" s="158">
        <f t="shared" ref="AF14:AF46" si="68">+T14*(1+$K$3)</f>
        <v>687542.21511111141</v>
      </c>
      <c r="AG14" s="158">
        <f t="shared" ref="AG14:AG46" si="69">+U14*(1+$K$3)</f>
        <v>687542.21511111141</v>
      </c>
      <c r="AH14" s="158">
        <f t="shared" ref="AH14:AH46" si="70">+V14*(1+$K$3)</f>
        <v>687542.21511111141</v>
      </c>
      <c r="AI14" s="158">
        <f t="shared" ref="AI14:AI46" si="71">+W14*(1+$L$3)</f>
        <v>687542.21511111141</v>
      </c>
      <c r="AJ14" s="158">
        <f t="shared" ref="AJ14:AJ46" si="72">+X14*(1+$L$3)</f>
        <v>687542.21511111141</v>
      </c>
      <c r="AK14" s="158">
        <f t="shared" ref="AK14:AK46" si="73">+Y14*(1+$L$3)</f>
        <v>687542.21511111141</v>
      </c>
      <c r="AL14" s="158">
        <f t="shared" ref="AL14:AL46" si="74">+Z14*(1+$L$3)</f>
        <v>687542.21511111141</v>
      </c>
      <c r="AM14" s="158">
        <f t="shared" ref="AM14:AM46" si="75">+AA14*(1+$L$3)</f>
        <v>687542.21511111141</v>
      </c>
      <c r="AN14" s="158">
        <f t="shared" ref="AN14:AN46" si="76">+AB14*(1+$L$3)</f>
        <v>687542.21511111141</v>
      </c>
      <c r="AO14" s="158">
        <f t="shared" ref="AO14:AO46" si="77">+AC14*(1+$L$3)</f>
        <v>687542.21511111141</v>
      </c>
      <c r="AP14" s="158">
        <f t="shared" ref="AP14:AP46" si="78">+AD14*(1+$L$3)</f>
        <v>687542.21511111141</v>
      </c>
      <c r="AQ14" s="158">
        <f t="shared" ref="AQ14:AQ46" si="79">+AE14*(1+$L$3)</f>
        <v>687542.21511111141</v>
      </c>
      <c r="AR14" s="158">
        <f t="shared" ref="AR14:AR46" si="80">+AF14*(1+$L$3)</f>
        <v>687542.21511111141</v>
      </c>
      <c r="AS14" s="158">
        <f t="shared" ref="AS14:AS46" si="81">+AG14*(1+$L$3)</f>
        <v>687542.21511111141</v>
      </c>
      <c r="AT14" s="158">
        <f t="shared" ref="AT14:AT46" si="82">+AH14*(1+$L$3)</f>
        <v>687542.21511111141</v>
      </c>
      <c r="AU14" s="158">
        <f t="shared" ref="AU14:AU46" si="83">+AI14*(1+$M$3)</f>
        <v>728794.74801777815</v>
      </c>
      <c r="AV14" s="158">
        <f t="shared" ref="AV14:AV46" si="84">+AJ14*(1+$M$3)</f>
        <v>728794.74801777815</v>
      </c>
      <c r="AW14" s="158">
        <f t="shared" ref="AW14:AW46" si="85">+AK14*(1+$M$3)</f>
        <v>728794.74801777815</v>
      </c>
      <c r="AX14" s="158">
        <f t="shared" ref="AX14:AX46" si="86">+AL14*(1+$M$3)</f>
        <v>728794.74801777815</v>
      </c>
      <c r="AY14" s="158">
        <f t="shared" ref="AY14:AY46" si="87">+AM14*(1+$M$3)</f>
        <v>728794.74801777815</v>
      </c>
      <c r="AZ14" s="158">
        <f t="shared" ref="AZ14:AZ46" si="88">+AN14*(1+$M$3)</f>
        <v>728794.74801777815</v>
      </c>
      <c r="BA14" s="158">
        <f t="shared" ref="BA14:BA46" si="89">+AO14*(1+$M$3)</f>
        <v>728794.74801777815</v>
      </c>
      <c r="BB14" s="158">
        <f t="shared" ref="BB14:BB46" si="90">+AP14*(1+$M$3)</f>
        <v>728794.74801777815</v>
      </c>
      <c r="BC14" s="158">
        <f t="shared" ref="BC14:BC46" si="91">+AQ14*(1+$M$3)</f>
        <v>728794.74801777815</v>
      </c>
      <c r="BD14" s="158">
        <f t="shared" ref="BD14:BD46" si="92">+AR14*(1+$M$3)</f>
        <v>728794.74801777815</v>
      </c>
      <c r="BE14" s="158">
        <f t="shared" ref="BE14:BE46" si="93">+AS14*(1+$M$3)</f>
        <v>728794.74801777815</v>
      </c>
      <c r="BF14" s="158">
        <f t="shared" ref="BF14:BF46" si="94">+AT14*(1+$M$3)</f>
        <v>728794.74801777815</v>
      </c>
      <c r="BG14" s="158">
        <f t="shared" ref="BG14:BG46" si="95">+AU14*(1+$N$3)</f>
        <v>757946.53793848935</v>
      </c>
      <c r="BH14" s="158">
        <f t="shared" ref="BH14:BH46" si="96">+AV14*(1+$N$3)</f>
        <v>757946.53793848935</v>
      </c>
      <c r="BI14" s="158">
        <f t="shared" ref="BI14:BI46" si="97">+AW14*(1+$N$3)</f>
        <v>757946.53793848935</v>
      </c>
      <c r="BJ14" s="158">
        <f t="shared" ref="BJ14:BJ46" si="98">+AX14*(1+$N$3)</f>
        <v>757946.53793848935</v>
      </c>
      <c r="BK14" s="158">
        <f t="shared" ref="BK14:BK46" si="99">+AY14*(1+$N$3)</f>
        <v>757946.53793848935</v>
      </c>
      <c r="BL14" s="158">
        <f t="shared" ref="BL14:BL46" si="100">+AZ14*(1+$N$3)</f>
        <v>757946.53793848935</v>
      </c>
      <c r="BM14" s="158">
        <f t="shared" ref="BM14:BM46" si="101">+BA14*(1+$N$3)</f>
        <v>757946.53793848935</v>
      </c>
      <c r="BN14" s="158">
        <f t="shared" ref="BN14:BN46" si="102">+BB14*(1+$N$3)</f>
        <v>757946.53793848935</v>
      </c>
      <c r="BO14" s="158">
        <f t="shared" ref="BO14:BO46" si="103">+BC14*(1+$N$3)</f>
        <v>757946.53793848935</v>
      </c>
      <c r="BP14" s="158">
        <f t="shared" ref="BP14:BP46" si="104">+BD14*(1+$N$3)</f>
        <v>757946.53793848935</v>
      </c>
      <c r="BQ14" s="158">
        <f t="shared" ref="BQ14:BQ46" si="105">+BE14*(1+$N$3)</f>
        <v>757946.53793848935</v>
      </c>
      <c r="BR14" s="158">
        <f t="shared" ref="BR14:BR46" si="106">+BF14*(1+$N$3)</f>
        <v>757946.53793848935</v>
      </c>
    </row>
    <row r="15" spans="1:70" x14ac:dyDescent="0.25">
      <c r="A15" s="334">
        <f>+CUC!A1448</f>
        <v>510510</v>
      </c>
      <c r="B15" s="338" t="str">
        <f>+CUC!B1448</f>
        <v xml:space="preserve">         CESANTIAS</v>
      </c>
      <c r="C15" s="335">
        <f>+CUC!C1448</f>
        <v>8569230</v>
      </c>
      <c r="D15" s="335">
        <f>+CUC!D1448</f>
        <v>8942633</v>
      </c>
      <c r="E15" s="335">
        <f>+CUC!E1448</f>
        <v>9865260</v>
      </c>
      <c r="F15" s="335">
        <f>+CUC!F1448</f>
        <v>10665201</v>
      </c>
      <c r="G15" s="335">
        <f>+CUC!G1448</f>
        <v>12230032</v>
      </c>
      <c r="H15" s="335">
        <f>+CUC!I1448</f>
        <v>13044864</v>
      </c>
      <c r="I15" s="335">
        <f t="shared" si="49"/>
        <v>14610247.680000005</v>
      </c>
      <c r="J15" s="328">
        <f t="shared" si="50"/>
        <v>1217520.6400000001</v>
      </c>
      <c r="K15" s="325">
        <f t="shared" ref="K15:V15" si="107">+J15</f>
        <v>1217520.6400000001</v>
      </c>
      <c r="L15" s="325">
        <f t="shared" si="107"/>
        <v>1217520.6400000001</v>
      </c>
      <c r="M15" s="325">
        <f t="shared" si="107"/>
        <v>1217520.6400000001</v>
      </c>
      <c r="N15" s="325">
        <f t="shared" si="107"/>
        <v>1217520.6400000001</v>
      </c>
      <c r="O15" s="325">
        <f t="shared" si="107"/>
        <v>1217520.6400000001</v>
      </c>
      <c r="P15" s="325">
        <f t="shared" si="107"/>
        <v>1217520.6400000001</v>
      </c>
      <c r="Q15" s="325">
        <f t="shared" si="107"/>
        <v>1217520.6400000001</v>
      </c>
      <c r="R15" s="325">
        <f t="shared" si="107"/>
        <v>1217520.6400000001</v>
      </c>
      <c r="S15" s="325">
        <f t="shared" si="107"/>
        <v>1217520.6400000001</v>
      </c>
      <c r="T15" s="325">
        <f t="shared" si="107"/>
        <v>1217520.6400000001</v>
      </c>
      <c r="U15" s="325">
        <f t="shared" si="107"/>
        <v>1217520.6400000001</v>
      </c>
      <c r="V15" s="325">
        <f t="shared" si="107"/>
        <v>1217520.6400000001</v>
      </c>
      <c r="W15" s="158">
        <f t="shared" si="59"/>
        <v>1363623.1168000002</v>
      </c>
      <c r="X15" s="158">
        <f t="shared" si="60"/>
        <v>1363623.1168000002</v>
      </c>
      <c r="Y15" s="158">
        <f t="shared" si="61"/>
        <v>1363623.1168000002</v>
      </c>
      <c r="Z15" s="158">
        <f t="shared" si="62"/>
        <v>1363623.1168000002</v>
      </c>
      <c r="AA15" s="158">
        <f t="shared" si="63"/>
        <v>1363623.1168000002</v>
      </c>
      <c r="AB15" s="158">
        <f t="shared" si="64"/>
        <v>1363623.1168000002</v>
      </c>
      <c r="AC15" s="158">
        <f t="shared" si="65"/>
        <v>1363623.1168000002</v>
      </c>
      <c r="AD15" s="158">
        <f t="shared" si="66"/>
        <v>1363623.1168000002</v>
      </c>
      <c r="AE15" s="158">
        <f t="shared" si="67"/>
        <v>1363623.1168000002</v>
      </c>
      <c r="AF15" s="158">
        <f t="shared" si="68"/>
        <v>1363623.1168000002</v>
      </c>
      <c r="AG15" s="158">
        <f t="shared" si="69"/>
        <v>1363623.1168000002</v>
      </c>
      <c r="AH15" s="158">
        <f t="shared" si="70"/>
        <v>1363623.1168000002</v>
      </c>
      <c r="AI15" s="158">
        <f t="shared" si="71"/>
        <v>1363623.1168000002</v>
      </c>
      <c r="AJ15" s="158">
        <f t="shared" si="72"/>
        <v>1363623.1168000002</v>
      </c>
      <c r="AK15" s="158">
        <f t="shared" si="73"/>
        <v>1363623.1168000002</v>
      </c>
      <c r="AL15" s="158">
        <f t="shared" si="74"/>
        <v>1363623.1168000002</v>
      </c>
      <c r="AM15" s="158">
        <f t="shared" si="75"/>
        <v>1363623.1168000002</v>
      </c>
      <c r="AN15" s="158">
        <f t="shared" si="76"/>
        <v>1363623.1168000002</v>
      </c>
      <c r="AO15" s="158">
        <f t="shared" si="77"/>
        <v>1363623.1168000002</v>
      </c>
      <c r="AP15" s="158">
        <f t="shared" si="78"/>
        <v>1363623.1168000002</v>
      </c>
      <c r="AQ15" s="158">
        <f t="shared" si="79"/>
        <v>1363623.1168000002</v>
      </c>
      <c r="AR15" s="158">
        <f t="shared" si="80"/>
        <v>1363623.1168000002</v>
      </c>
      <c r="AS15" s="158">
        <f t="shared" si="81"/>
        <v>1363623.1168000002</v>
      </c>
      <c r="AT15" s="158">
        <f t="shared" si="82"/>
        <v>1363623.1168000002</v>
      </c>
      <c r="AU15" s="158">
        <f t="shared" si="83"/>
        <v>1445440.5038080004</v>
      </c>
      <c r="AV15" s="158">
        <f t="shared" si="84"/>
        <v>1445440.5038080004</v>
      </c>
      <c r="AW15" s="158">
        <f t="shared" si="85"/>
        <v>1445440.5038080004</v>
      </c>
      <c r="AX15" s="158">
        <f t="shared" si="86"/>
        <v>1445440.5038080004</v>
      </c>
      <c r="AY15" s="158">
        <f t="shared" si="87"/>
        <v>1445440.5038080004</v>
      </c>
      <c r="AZ15" s="158">
        <f t="shared" si="88"/>
        <v>1445440.5038080004</v>
      </c>
      <c r="BA15" s="158">
        <f t="shared" si="89"/>
        <v>1445440.5038080004</v>
      </c>
      <c r="BB15" s="158">
        <f t="shared" si="90"/>
        <v>1445440.5038080004</v>
      </c>
      <c r="BC15" s="158">
        <f t="shared" si="91"/>
        <v>1445440.5038080004</v>
      </c>
      <c r="BD15" s="158">
        <f t="shared" si="92"/>
        <v>1445440.5038080004</v>
      </c>
      <c r="BE15" s="158">
        <f t="shared" si="93"/>
        <v>1445440.5038080004</v>
      </c>
      <c r="BF15" s="158">
        <f t="shared" si="94"/>
        <v>1445440.5038080004</v>
      </c>
      <c r="BG15" s="158">
        <f t="shared" si="95"/>
        <v>1503258.1239603204</v>
      </c>
      <c r="BH15" s="158">
        <f t="shared" si="96"/>
        <v>1503258.1239603204</v>
      </c>
      <c r="BI15" s="158">
        <f t="shared" si="97"/>
        <v>1503258.1239603204</v>
      </c>
      <c r="BJ15" s="158">
        <f t="shared" si="98"/>
        <v>1503258.1239603204</v>
      </c>
      <c r="BK15" s="158">
        <f t="shared" si="99"/>
        <v>1503258.1239603204</v>
      </c>
      <c r="BL15" s="158">
        <f t="shared" si="100"/>
        <v>1503258.1239603204</v>
      </c>
      <c r="BM15" s="158">
        <f t="shared" si="101"/>
        <v>1503258.1239603204</v>
      </c>
      <c r="BN15" s="158">
        <f t="shared" si="102"/>
        <v>1503258.1239603204</v>
      </c>
      <c r="BO15" s="158">
        <f t="shared" si="103"/>
        <v>1503258.1239603204</v>
      </c>
      <c r="BP15" s="158">
        <f t="shared" si="104"/>
        <v>1503258.1239603204</v>
      </c>
      <c r="BQ15" s="158">
        <f t="shared" si="105"/>
        <v>1503258.1239603204</v>
      </c>
      <c r="BR15" s="158">
        <f t="shared" si="106"/>
        <v>1503258.1239603204</v>
      </c>
    </row>
    <row r="16" spans="1:70" x14ac:dyDescent="0.25">
      <c r="A16" s="334">
        <f>+CUC!A1449</f>
        <v>510511</v>
      </c>
      <c r="B16" s="338" t="str">
        <f>+CUC!B1449</f>
        <v xml:space="preserve">         INTERESES SOBRE CESANTIAS</v>
      </c>
      <c r="C16" s="335">
        <f>+CUC!C1449</f>
        <v>1174168</v>
      </c>
      <c r="D16" s="335">
        <f>+CUC!D1449</f>
        <v>1073115</v>
      </c>
      <c r="E16" s="335">
        <f>+CUC!E1449</f>
        <v>1088952</v>
      </c>
      <c r="F16" s="335">
        <f>+CUC!F1449</f>
        <v>1279821</v>
      </c>
      <c r="G16" s="335">
        <f>+CUC!G1449</f>
        <v>1467600</v>
      </c>
      <c r="H16" s="335">
        <f>+CUC!I1449</f>
        <v>1565400</v>
      </c>
      <c r="I16" s="335">
        <f t="shared" si="49"/>
        <v>1753248</v>
      </c>
      <c r="J16" s="328">
        <f t="shared" si="50"/>
        <v>146104</v>
      </c>
      <c r="K16" s="325">
        <f t="shared" ref="K16:V16" si="108">+J16</f>
        <v>146104</v>
      </c>
      <c r="L16" s="325">
        <f t="shared" si="108"/>
        <v>146104</v>
      </c>
      <c r="M16" s="325">
        <f t="shared" si="108"/>
        <v>146104</v>
      </c>
      <c r="N16" s="325">
        <f t="shared" si="108"/>
        <v>146104</v>
      </c>
      <c r="O16" s="325">
        <f t="shared" si="108"/>
        <v>146104</v>
      </c>
      <c r="P16" s="325">
        <f t="shared" si="108"/>
        <v>146104</v>
      </c>
      <c r="Q16" s="325">
        <f t="shared" si="108"/>
        <v>146104</v>
      </c>
      <c r="R16" s="325">
        <f t="shared" si="108"/>
        <v>146104</v>
      </c>
      <c r="S16" s="325">
        <f t="shared" si="108"/>
        <v>146104</v>
      </c>
      <c r="T16" s="325">
        <f t="shared" si="108"/>
        <v>146104</v>
      </c>
      <c r="U16" s="325">
        <f t="shared" si="108"/>
        <v>146104</v>
      </c>
      <c r="V16" s="325">
        <f t="shared" si="108"/>
        <v>146104</v>
      </c>
      <c r="W16" s="158">
        <f t="shared" si="59"/>
        <v>163636.48000000001</v>
      </c>
      <c r="X16" s="158">
        <f t="shared" si="60"/>
        <v>163636.48000000001</v>
      </c>
      <c r="Y16" s="158">
        <f t="shared" si="61"/>
        <v>163636.48000000001</v>
      </c>
      <c r="Z16" s="158">
        <f t="shared" si="62"/>
        <v>163636.48000000001</v>
      </c>
      <c r="AA16" s="158">
        <f t="shared" si="63"/>
        <v>163636.48000000001</v>
      </c>
      <c r="AB16" s="158">
        <f t="shared" si="64"/>
        <v>163636.48000000001</v>
      </c>
      <c r="AC16" s="158">
        <f t="shared" si="65"/>
        <v>163636.48000000001</v>
      </c>
      <c r="AD16" s="158">
        <f t="shared" si="66"/>
        <v>163636.48000000001</v>
      </c>
      <c r="AE16" s="158">
        <f t="shared" si="67"/>
        <v>163636.48000000001</v>
      </c>
      <c r="AF16" s="158">
        <f t="shared" si="68"/>
        <v>163636.48000000001</v>
      </c>
      <c r="AG16" s="158">
        <f t="shared" si="69"/>
        <v>163636.48000000001</v>
      </c>
      <c r="AH16" s="158">
        <f t="shared" si="70"/>
        <v>163636.48000000001</v>
      </c>
      <c r="AI16" s="158">
        <f t="shared" si="71"/>
        <v>163636.48000000001</v>
      </c>
      <c r="AJ16" s="158">
        <f t="shared" si="72"/>
        <v>163636.48000000001</v>
      </c>
      <c r="AK16" s="158">
        <f t="shared" si="73"/>
        <v>163636.48000000001</v>
      </c>
      <c r="AL16" s="158">
        <f t="shared" si="74"/>
        <v>163636.48000000001</v>
      </c>
      <c r="AM16" s="158">
        <f t="shared" si="75"/>
        <v>163636.48000000001</v>
      </c>
      <c r="AN16" s="158">
        <f t="shared" si="76"/>
        <v>163636.48000000001</v>
      </c>
      <c r="AO16" s="158">
        <f t="shared" si="77"/>
        <v>163636.48000000001</v>
      </c>
      <c r="AP16" s="158">
        <f t="shared" si="78"/>
        <v>163636.48000000001</v>
      </c>
      <c r="AQ16" s="158">
        <f t="shared" si="79"/>
        <v>163636.48000000001</v>
      </c>
      <c r="AR16" s="158">
        <f t="shared" si="80"/>
        <v>163636.48000000001</v>
      </c>
      <c r="AS16" s="158">
        <f t="shared" si="81"/>
        <v>163636.48000000001</v>
      </c>
      <c r="AT16" s="158">
        <f t="shared" si="82"/>
        <v>163636.48000000001</v>
      </c>
      <c r="AU16" s="158">
        <f t="shared" si="83"/>
        <v>173454.66880000001</v>
      </c>
      <c r="AV16" s="158">
        <f t="shared" si="84"/>
        <v>173454.66880000001</v>
      </c>
      <c r="AW16" s="158">
        <f t="shared" si="85"/>
        <v>173454.66880000001</v>
      </c>
      <c r="AX16" s="158">
        <f t="shared" si="86"/>
        <v>173454.66880000001</v>
      </c>
      <c r="AY16" s="158">
        <f t="shared" si="87"/>
        <v>173454.66880000001</v>
      </c>
      <c r="AZ16" s="158">
        <f t="shared" si="88"/>
        <v>173454.66880000001</v>
      </c>
      <c r="BA16" s="158">
        <f t="shared" si="89"/>
        <v>173454.66880000001</v>
      </c>
      <c r="BB16" s="158">
        <f t="shared" si="90"/>
        <v>173454.66880000001</v>
      </c>
      <c r="BC16" s="158">
        <f t="shared" si="91"/>
        <v>173454.66880000001</v>
      </c>
      <c r="BD16" s="158">
        <f t="shared" si="92"/>
        <v>173454.66880000001</v>
      </c>
      <c r="BE16" s="158">
        <f t="shared" si="93"/>
        <v>173454.66880000001</v>
      </c>
      <c r="BF16" s="158">
        <f t="shared" si="94"/>
        <v>173454.66880000001</v>
      </c>
      <c r="BG16" s="158">
        <f t="shared" si="95"/>
        <v>180392.85555200002</v>
      </c>
      <c r="BH16" s="158">
        <f t="shared" si="96"/>
        <v>180392.85555200002</v>
      </c>
      <c r="BI16" s="158">
        <f t="shared" si="97"/>
        <v>180392.85555200002</v>
      </c>
      <c r="BJ16" s="158">
        <f t="shared" si="98"/>
        <v>180392.85555200002</v>
      </c>
      <c r="BK16" s="158">
        <f t="shared" si="99"/>
        <v>180392.85555200002</v>
      </c>
      <c r="BL16" s="158">
        <f t="shared" si="100"/>
        <v>180392.85555200002</v>
      </c>
      <c r="BM16" s="158">
        <f t="shared" si="101"/>
        <v>180392.85555200002</v>
      </c>
      <c r="BN16" s="158">
        <f t="shared" si="102"/>
        <v>180392.85555200002</v>
      </c>
      <c r="BO16" s="158">
        <f t="shared" si="103"/>
        <v>180392.85555200002</v>
      </c>
      <c r="BP16" s="158">
        <f t="shared" si="104"/>
        <v>180392.85555200002</v>
      </c>
      <c r="BQ16" s="158">
        <f t="shared" si="105"/>
        <v>180392.85555200002</v>
      </c>
      <c r="BR16" s="158">
        <f t="shared" si="106"/>
        <v>180392.85555200002</v>
      </c>
    </row>
    <row r="17" spans="1:70" x14ac:dyDescent="0.25">
      <c r="A17" s="334">
        <f>+CUC!A1450</f>
        <v>510512</v>
      </c>
      <c r="B17" s="338" t="str">
        <f>+CUC!B1450</f>
        <v xml:space="preserve">         PRIMA LEGAL</v>
      </c>
      <c r="C17" s="335">
        <f>+CUC!C1450</f>
        <v>8609815</v>
      </c>
      <c r="D17" s="335">
        <f>+CUC!D1450</f>
        <v>8606629</v>
      </c>
      <c r="E17" s="335">
        <f>+CUC!E1450</f>
        <v>9853306</v>
      </c>
      <c r="F17" s="335">
        <f>+CUC!F1450</f>
        <v>10419202</v>
      </c>
      <c r="G17" s="335">
        <f>+CUC!G1450</f>
        <v>11835305</v>
      </c>
      <c r="H17" s="335">
        <f>+CUC!I1450</f>
        <v>13044864</v>
      </c>
      <c r="I17" s="335">
        <f t="shared" si="49"/>
        <v>14610247.680000005</v>
      </c>
      <c r="J17" s="328">
        <f t="shared" si="50"/>
        <v>1217520.6400000001</v>
      </c>
      <c r="K17" s="325">
        <f t="shared" ref="K17:V17" si="109">+J17</f>
        <v>1217520.6400000001</v>
      </c>
      <c r="L17" s="325">
        <f t="shared" si="109"/>
        <v>1217520.6400000001</v>
      </c>
      <c r="M17" s="325">
        <f t="shared" si="109"/>
        <v>1217520.6400000001</v>
      </c>
      <c r="N17" s="325">
        <f t="shared" si="109"/>
        <v>1217520.6400000001</v>
      </c>
      <c r="O17" s="325">
        <f t="shared" si="109"/>
        <v>1217520.6400000001</v>
      </c>
      <c r="P17" s="325">
        <f t="shared" si="109"/>
        <v>1217520.6400000001</v>
      </c>
      <c r="Q17" s="325">
        <f t="shared" si="109"/>
        <v>1217520.6400000001</v>
      </c>
      <c r="R17" s="325">
        <f t="shared" si="109"/>
        <v>1217520.6400000001</v>
      </c>
      <c r="S17" s="325">
        <f t="shared" si="109"/>
        <v>1217520.6400000001</v>
      </c>
      <c r="T17" s="325">
        <f t="shared" si="109"/>
        <v>1217520.6400000001</v>
      </c>
      <c r="U17" s="325">
        <f t="shared" si="109"/>
        <v>1217520.6400000001</v>
      </c>
      <c r="V17" s="325">
        <f t="shared" si="109"/>
        <v>1217520.6400000001</v>
      </c>
      <c r="W17" s="158">
        <f t="shared" si="59"/>
        <v>1363623.1168000002</v>
      </c>
      <c r="X17" s="158">
        <f t="shared" si="60"/>
        <v>1363623.1168000002</v>
      </c>
      <c r="Y17" s="158">
        <f t="shared" si="61"/>
        <v>1363623.1168000002</v>
      </c>
      <c r="Z17" s="158">
        <f t="shared" si="62"/>
        <v>1363623.1168000002</v>
      </c>
      <c r="AA17" s="158">
        <f t="shared" si="63"/>
        <v>1363623.1168000002</v>
      </c>
      <c r="AB17" s="158">
        <f t="shared" si="64"/>
        <v>1363623.1168000002</v>
      </c>
      <c r="AC17" s="158">
        <f t="shared" si="65"/>
        <v>1363623.1168000002</v>
      </c>
      <c r="AD17" s="158">
        <f t="shared" si="66"/>
        <v>1363623.1168000002</v>
      </c>
      <c r="AE17" s="158">
        <f t="shared" si="67"/>
        <v>1363623.1168000002</v>
      </c>
      <c r="AF17" s="158">
        <f t="shared" si="68"/>
        <v>1363623.1168000002</v>
      </c>
      <c r="AG17" s="158">
        <f t="shared" si="69"/>
        <v>1363623.1168000002</v>
      </c>
      <c r="AH17" s="158">
        <f t="shared" si="70"/>
        <v>1363623.1168000002</v>
      </c>
      <c r="AI17" s="158">
        <f t="shared" si="71"/>
        <v>1363623.1168000002</v>
      </c>
      <c r="AJ17" s="158">
        <f t="shared" si="72"/>
        <v>1363623.1168000002</v>
      </c>
      <c r="AK17" s="158">
        <f t="shared" si="73"/>
        <v>1363623.1168000002</v>
      </c>
      <c r="AL17" s="158">
        <f t="shared" si="74"/>
        <v>1363623.1168000002</v>
      </c>
      <c r="AM17" s="158">
        <f t="shared" si="75"/>
        <v>1363623.1168000002</v>
      </c>
      <c r="AN17" s="158">
        <f t="shared" si="76"/>
        <v>1363623.1168000002</v>
      </c>
      <c r="AO17" s="158">
        <f t="shared" si="77"/>
        <v>1363623.1168000002</v>
      </c>
      <c r="AP17" s="158">
        <f t="shared" si="78"/>
        <v>1363623.1168000002</v>
      </c>
      <c r="AQ17" s="158">
        <f t="shared" si="79"/>
        <v>1363623.1168000002</v>
      </c>
      <c r="AR17" s="158">
        <f t="shared" si="80"/>
        <v>1363623.1168000002</v>
      </c>
      <c r="AS17" s="158">
        <f t="shared" si="81"/>
        <v>1363623.1168000002</v>
      </c>
      <c r="AT17" s="158">
        <f t="shared" si="82"/>
        <v>1363623.1168000002</v>
      </c>
      <c r="AU17" s="158">
        <f t="shared" si="83"/>
        <v>1445440.5038080004</v>
      </c>
      <c r="AV17" s="158">
        <f t="shared" si="84"/>
        <v>1445440.5038080004</v>
      </c>
      <c r="AW17" s="158">
        <f t="shared" si="85"/>
        <v>1445440.5038080004</v>
      </c>
      <c r="AX17" s="158">
        <f t="shared" si="86"/>
        <v>1445440.5038080004</v>
      </c>
      <c r="AY17" s="158">
        <f t="shared" si="87"/>
        <v>1445440.5038080004</v>
      </c>
      <c r="AZ17" s="158">
        <f t="shared" si="88"/>
        <v>1445440.5038080004</v>
      </c>
      <c r="BA17" s="158">
        <f t="shared" si="89"/>
        <v>1445440.5038080004</v>
      </c>
      <c r="BB17" s="158">
        <f t="shared" si="90"/>
        <v>1445440.5038080004</v>
      </c>
      <c r="BC17" s="158">
        <f t="shared" si="91"/>
        <v>1445440.5038080004</v>
      </c>
      <c r="BD17" s="158">
        <f t="shared" si="92"/>
        <v>1445440.5038080004</v>
      </c>
      <c r="BE17" s="158">
        <f t="shared" si="93"/>
        <v>1445440.5038080004</v>
      </c>
      <c r="BF17" s="158">
        <f t="shared" si="94"/>
        <v>1445440.5038080004</v>
      </c>
      <c r="BG17" s="158">
        <f t="shared" si="95"/>
        <v>1503258.1239603204</v>
      </c>
      <c r="BH17" s="158">
        <f t="shared" si="96"/>
        <v>1503258.1239603204</v>
      </c>
      <c r="BI17" s="158">
        <f t="shared" si="97"/>
        <v>1503258.1239603204</v>
      </c>
      <c r="BJ17" s="158">
        <f t="shared" si="98"/>
        <v>1503258.1239603204</v>
      </c>
      <c r="BK17" s="158">
        <f t="shared" si="99"/>
        <v>1503258.1239603204</v>
      </c>
      <c r="BL17" s="158">
        <f t="shared" si="100"/>
        <v>1503258.1239603204</v>
      </c>
      <c r="BM17" s="158">
        <f t="shared" si="101"/>
        <v>1503258.1239603204</v>
      </c>
      <c r="BN17" s="158">
        <f t="shared" si="102"/>
        <v>1503258.1239603204</v>
      </c>
      <c r="BO17" s="158">
        <f t="shared" si="103"/>
        <v>1503258.1239603204</v>
      </c>
      <c r="BP17" s="158">
        <f t="shared" si="104"/>
        <v>1503258.1239603204</v>
      </c>
      <c r="BQ17" s="158">
        <f t="shared" si="105"/>
        <v>1503258.1239603204</v>
      </c>
      <c r="BR17" s="158">
        <f t="shared" si="106"/>
        <v>1503258.1239603204</v>
      </c>
    </row>
    <row r="18" spans="1:70" x14ac:dyDescent="0.25">
      <c r="A18" s="334">
        <f>+CUC!A1451</f>
        <v>510513</v>
      </c>
      <c r="B18" s="338" t="str">
        <f>+CUC!B1451</f>
        <v xml:space="preserve">         PRIMA EXTRALEGAL</v>
      </c>
      <c r="C18" s="335">
        <f>+CUC!C1451</f>
        <v>7735920</v>
      </c>
      <c r="D18" s="335">
        <f>+CUC!D1451</f>
        <v>8157667</v>
      </c>
      <c r="E18" s="335">
        <f>+CUC!E1451</f>
        <v>8329850</v>
      </c>
      <c r="F18" s="335">
        <f>+CUC!F1451</f>
        <v>8788349</v>
      </c>
      <c r="G18" s="335">
        <f>+CUC!G1451</f>
        <v>9883367</v>
      </c>
      <c r="H18" s="335">
        <f>+CUC!I1451</f>
        <v>10110504</v>
      </c>
      <c r="I18" s="335">
        <f t="shared" si="49"/>
        <v>11323764.479999997</v>
      </c>
      <c r="J18" s="328">
        <f t="shared" si="50"/>
        <v>943647.04</v>
      </c>
      <c r="K18" s="325">
        <f t="shared" ref="K18:V18" si="110">+J18</f>
        <v>943647.04</v>
      </c>
      <c r="L18" s="325">
        <f t="shared" si="110"/>
        <v>943647.04</v>
      </c>
      <c r="M18" s="325">
        <f t="shared" si="110"/>
        <v>943647.04</v>
      </c>
      <c r="N18" s="325">
        <f t="shared" si="110"/>
        <v>943647.04</v>
      </c>
      <c r="O18" s="325">
        <f t="shared" si="110"/>
        <v>943647.04</v>
      </c>
      <c r="P18" s="325">
        <f t="shared" si="110"/>
        <v>943647.04</v>
      </c>
      <c r="Q18" s="325">
        <f t="shared" si="110"/>
        <v>943647.04</v>
      </c>
      <c r="R18" s="325">
        <f t="shared" si="110"/>
        <v>943647.04</v>
      </c>
      <c r="S18" s="325">
        <f t="shared" si="110"/>
        <v>943647.04</v>
      </c>
      <c r="T18" s="325">
        <f t="shared" si="110"/>
        <v>943647.04</v>
      </c>
      <c r="U18" s="325">
        <f t="shared" si="110"/>
        <v>943647.04</v>
      </c>
      <c r="V18" s="325">
        <f t="shared" si="110"/>
        <v>943647.04</v>
      </c>
      <c r="W18" s="158">
        <f t="shared" si="59"/>
        <v>1056884.6848000002</v>
      </c>
      <c r="X18" s="158">
        <f t="shared" si="60"/>
        <v>1056884.6848000002</v>
      </c>
      <c r="Y18" s="158">
        <f t="shared" si="61"/>
        <v>1056884.6848000002</v>
      </c>
      <c r="Z18" s="158">
        <f t="shared" si="62"/>
        <v>1056884.6848000002</v>
      </c>
      <c r="AA18" s="158">
        <f t="shared" si="63"/>
        <v>1056884.6848000002</v>
      </c>
      <c r="AB18" s="158">
        <f t="shared" si="64"/>
        <v>1056884.6848000002</v>
      </c>
      <c r="AC18" s="158">
        <f t="shared" si="65"/>
        <v>1056884.6848000002</v>
      </c>
      <c r="AD18" s="158">
        <f t="shared" si="66"/>
        <v>1056884.6848000002</v>
      </c>
      <c r="AE18" s="158">
        <f t="shared" si="67"/>
        <v>1056884.6848000002</v>
      </c>
      <c r="AF18" s="158">
        <f t="shared" si="68"/>
        <v>1056884.6848000002</v>
      </c>
      <c r="AG18" s="158">
        <f t="shared" si="69"/>
        <v>1056884.6848000002</v>
      </c>
      <c r="AH18" s="158">
        <f t="shared" si="70"/>
        <v>1056884.6848000002</v>
      </c>
      <c r="AI18" s="158">
        <f t="shared" si="71"/>
        <v>1056884.6848000002</v>
      </c>
      <c r="AJ18" s="158">
        <f t="shared" si="72"/>
        <v>1056884.6848000002</v>
      </c>
      <c r="AK18" s="158">
        <f t="shared" si="73"/>
        <v>1056884.6848000002</v>
      </c>
      <c r="AL18" s="158">
        <f t="shared" si="74"/>
        <v>1056884.6848000002</v>
      </c>
      <c r="AM18" s="158">
        <f t="shared" si="75"/>
        <v>1056884.6848000002</v>
      </c>
      <c r="AN18" s="158">
        <f t="shared" si="76"/>
        <v>1056884.6848000002</v>
      </c>
      <c r="AO18" s="158">
        <f t="shared" si="77"/>
        <v>1056884.6848000002</v>
      </c>
      <c r="AP18" s="158">
        <f t="shared" si="78"/>
        <v>1056884.6848000002</v>
      </c>
      <c r="AQ18" s="158">
        <f t="shared" si="79"/>
        <v>1056884.6848000002</v>
      </c>
      <c r="AR18" s="158">
        <f t="shared" si="80"/>
        <v>1056884.6848000002</v>
      </c>
      <c r="AS18" s="158">
        <f t="shared" si="81"/>
        <v>1056884.6848000002</v>
      </c>
      <c r="AT18" s="158">
        <f t="shared" si="82"/>
        <v>1056884.6848000002</v>
      </c>
      <c r="AU18" s="158">
        <f t="shared" si="83"/>
        <v>1120297.7658880001</v>
      </c>
      <c r="AV18" s="158">
        <f t="shared" si="84"/>
        <v>1120297.7658880001</v>
      </c>
      <c r="AW18" s="158">
        <f t="shared" si="85"/>
        <v>1120297.7658880001</v>
      </c>
      <c r="AX18" s="158">
        <f t="shared" si="86"/>
        <v>1120297.7658880001</v>
      </c>
      <c r="AY18" s="158">
        <f t="shared" si="87"/>
        <v>1120297.7658880001</v>
      </c>
      <c r="AZ18" s="158">
        <f t="shared" si="88"/>
        <v>1120297.7658880001</v>
      </c>
      <c r="BA18" s="158">
        <f t="shared" si="89"/>
        <v>1120297.7658880001</v>
      </c>
      <c r="BB18" s="158">
        <f t="shared" si="90"/>
        <v>1120297.7658880001</v>
      </c>
      <c r="BC18" s="158">
        <f t="shared" si="91"/>
        <v>1120297.7658880001</v>
      </c>
      <c r="BD18" s="158">
        <f t="shared" si="92"/>
        <v>1120297.7658880001</v>
      </c>
      <c r="BE18" s="158">
        <f t="shared" si="93"/>
        <v>1120297.7658880001</v>
      </c>
      <c r="BF18" s="158">
        <f t="shared" si="94"/>
        <v>1120297.7658880001</v>
      </c>
      <c r="BG18" s="158">
        <f t="shared" si="95"/>
        <v>1165109.6765235201</v>
      </c>
      <c r="BH18" s="158">
        <f t="shared" si="96"/>
        <v>1165109.6765235201</v>
      </c>
      <c r="BI18" s="158">
        <f t="shared" si="97"/>
        <v>1165109.6765235201</v>
      </c>
      <c r="BJ18" s="158">
        <f t="shared" si="98"/>
        <v>1165109.6765235201</v>
      </c>
      <c r="BK18" s="158">
        <f t="shared" si="99"/>
        <v>1165109.6765235201</v>
      </c>
      <c r="BL18" s="158">
        <f t="shared" si="100"/>
        <v>1165109.6765235201</v>
      </c>
      <c r="BM18" s="158">
        <f t="shared" si="101"/>
        <v>1165109.6765235201</v>
      </c>
      <c r="BN18" s="158">
        <f t="shared" si="102"/>
        <v>1165109.6765235201</v>
      </c>
      <c r="BO18" s="158">
        <f t="shared" si="103"/>
        <v>1165109.6765235201</v>
      </c>
      <c r="BP18" s="158">
        <f t="shared" si="104"/>
        <v>1165109.6765235201</v>
      </c>
      <c r="BQ18" s="158">
        <f t="shared" si="105"/>
        <v>1165109.6765235201</v>
      </c>
      <c r="BR18" s="158">
        <f t="shared" si="106"/>
        <v>1165109.6765235201</v>
      </c>
    </row>
    <row r="19" spans="1:70" hidden="1" x14ac:dyDescent="0.25">
      <c r="A19" s="334">
        <f>+CUC!A1452</f>
        <v>510514</v>
      </c>
      <c r="B19" s="338" t="str">
        <f>+CUC!B1452</f>
        <v xml:space="preserve">         PRIMA DE VACACIONES</v>
      </c>
      <c r="C19" s="335">
        <f>+CUC!C1452</f>
        <v>0</v>
      </c>
      <c r="D19" s="335">
        <f>+CUC!D1452</f>
        <v>0</v>
      </c>
      <c r="E19" s="335">
        <f>+CUC!E1452</f>
        <v>0</v>
      </c>
      <c r="F19" s="335">
        <f>+CUC!F1452</f>
        <v>0</v>
      </c>
      <c r="G19" s="335">
        <f>+CUC!G1452</f>
        <v>0</v>
      </c>
      <c r="H19" s="335">
        <f>+CUC!I1452</f>
        <v>0</v>
      </c>
      <c r="I19" s="335">
        <f t="shared" si="49"/>
        <v>0</v>
      </c>
      <c r="J19" s="328">
        <f t="shared" si="50"/>
        <v>0</v>
      </c>
      <c r="K19" s="325">
        <f t="shared" ref="K19:V19" si="111">+J19</f>
        <v>0</v>
      </c>
      <c r="L19" s="325">
        <f t="shared" si="111"/>
        <v>0</v>
      </c>
      <c r="M19" s="325">
        <f t="shared" si="111"/>
        <v>0</v>
      </c>
      <c r="N19" s="325">
        <f t="shared" si="111"/>
        <v>0</v>
      </c>
      <c r="O19" s="325">
        <f t="shared" si="111"/>
        <v>0</v>
      </c>
      <c r="P19" s="325">
        <f t="shared" si="111"/>
        <v>0</v>
      </c>
      <c r="Q19" s="325">
        <f t="shared" si="111"/>
        <v>0</v>
      </c>
      <c r="R19" s="325">
        <f t="shared" si="111"/>
        <v>0</v>
      </c>
      <c r="S19" s="325">
        <f t="shared" si="111"/>
        <v>0</v>
      </c>
      <c r="T19" s="325">
        <f t="shared" si="111"/>
        <v>0</v>
      </c>
      <c r="U19" s="325">
        <f t="shared" si="111"/>
        <v>0</v>
      </c>
      <c r="V19" s="325">
        <f t="shared" si="111"/>
        <v>0</v>
      </c>
      <c r="W19" s="158">
        <f t="shared" si="59"/>
        <v>0</v>
      </c>
      <c r="X19" s="158">
        <f t="shared" si="60"/>
        <v>0</v>
      </c>
      <c r="Y19" s="158">
        <f t="shared" si="61"/>
        <v>0</v>
      </c>
      <c r="Z19" s="158">
        <f t="shared" si="62"/>
        <v>0</v>
      </c>
      <c r="AA19" s="158">
        <f t="shared" si="63"/>
        <v>0</v>
      </c>
      <c r="AB19" s="158">
        <f t="shared" si="64"/>
        <v>0</v>
      </c>
      <c r="AC19" s="158">
        <f t="shared" si="65"/>
        <v>0</v>
      </c>
      <c r="AD19" s="158">
        <f t="shared" si="66"/>
        <v>0</v>
      </c>
      <c r="AE19" s="158">
        <f t="shared" si="67"/>
        <v>0</v>
      </c>
      <c r="AF19" s="158">
        <f t="shared" si="68"/>
        <v>0</v>
      </c>
      <c r="AG19" s="158">
        <f t="shared" si="69"/>
        <v>0</v>
      </c>
      <c r="AH19" s="158">
        <f t="shared" si="70"/>
        <v>0</v>
      </c>
      <c r="AI19" s="158">
        <f t="shared" si="71"/>
        <v>0</v>
      </c>
      <c r="AJ19" s="158">
        <f t="shared" si="72"/>
        <v>0</v>
      </c>
      <c r="AK19" s="158">
        <f t="shared" si="73"/>
        <v>0</v>
      </c>
      <c r="AL19" s="158">
        <f t="shared" si="74"/>
        <v>0</v>
      </c>
      <c r="AM19" s="158">
        <f t="shared" si="75"/>
        <v>0</v>
      </c>
      <c r="AN19" s="158">
        <f t="shared" si="76"/>
        <v>0</v>
      </c>
      <c r="AO19" s="158">
        <f t="shared" si="77"/>
        <v>0</v>
      </c>
      <c r="AP19" s="158">
        <f t="shared" si="78"/>
        <v>0</v>
      </c>
      <c r="AQ19" s="158">
        <f t="shared" si="79"/>
        <v>0</v>
      </c>
      <c r="AR19" s="158">
        <f t="shared" si="80"/>
        <v>0</v>
      </c>
      <c r="AS19" s="158">
        <f t="shared" si="81"/>
        <v>0</v>
      </c>
      <c r="AT19" s="158">
        <f t="shared" si="82"/>
        <v>0</v>
      </c>
      <c r="AU19" s="158">
        <f t="shared" si="83"/>
        <v>0</v>
      </c>
      <c r="AV19" s="158">
        <f t="shared" si="84"/>
        <v>0</v>
      </c>
      <c r="AW19" s="158">
        <f t="shared" si="85"/>
        <v>0</v>
      </c>
      <c r="AX19" s="158">
        <f t="shared" si="86"/>
        <v>0</v>
      </c>
      <c r="AY19" s="158">
        <f t="shared" si="87"/>
        <v>0</v>
      </c>
      <c r="AZ19" s="158">
        <f t="shared" si="88"/>
        <v>0</v>
      </c>
      <c r="BA19" s="158">
        <f t="shared" si="89"/>
        <v>0</v>
      </c>
      <c r="BB19" s="158">
        <f t="shared" si="90"/>
        <v>0</v>
      </c>
      <c r="BC19" s="158">
        <f t="shared" si="91"/>
        <v>0</v>
      </c>
      <c r="BD19" s="158">
        <f t="shared" si="92"/>
        <v>0</v>
      </c>
      <c r="BE19" s="158">
        <f t="shared" si="93"/>
        <v>0</v>
      </c>
      <c r="BF19" s="158">
        <f t="shared" si="94"/>
        <v>0</v>
      </c>
      <c r="BG19" s="158">
        <f t="shared" si="95"/>
        <v>0</v>
      </c>
      <c r="BH19" s="158">
        <f t="shared" si="96"/>
        <v>0</v>
      </c>
      <c r="BI19" s="158">
        <f t="shared" si="97"/>
        <v>0</v>
      </c>
      <c r="BJ19" s="158">
        <f t="shared" si="98"/>
        <v>0</v>
      </c>
      <c r="BK19" s="158">
        <f t="shared" si="99"/>
        <v>0</v>
      </c>
      <c r="BL19" s="158">
        <f t="shared" si="100"/>
        <v>0</v>
      </c>
      <c r="BM19" s="158">
        <f t="shared" si="101"/>
        <v>0</v>
      </c>
      <c r="BN19" s="158">
        <f t="shared" si="102"/>
        <v>0</v>
      </c>
      <c r="BO19" s="158">
        <f t="shared" si="103"/>
        <v>0</v>
      </c>
      <c r="BP19" s="158">
        <f t="shared" si="104"/>
        <v>0</v>
      </c>
      <c r="BQ19" s="158">
        <f t="shared" si="105"/>
        <v>0</v>
      </c>
      <c r="BR19" s="158">
        <f t="shared" si="106"/>
        <v>0</v>
      </c>
    </row>
    <row r="20" spans="1:70" hidden="1" x14ac:dyDescent="0.25">
      <c r="A20" s="334">
        <f>+CUC!A1453</f>
        <v>510515</v>
      </c>
      <c r="B20" s="338" t="str">
        <f>+CUC!B1453</f>
        <v xml:space="preserve">         PRIMA DE ANTIGUEDAD</v>
      </c>
      <c r="C20" s="335">
        <f>+CUC!C1453</f>
        <v>0</v>
      </c>
      <c r="D20" s="335">
        <f>+CUC!D1453</f>
        <v>0</v>
      </c>
      <c r="E20" s="335">
        <f>+CUC!E1453</f>
        <v>0</v>
      </c>
      <c r="F20" s="335">
        <f>+CUC!F1453</f>
        <v>0</v>
      </c>
      <c r="G20" s="335">
        <f>+CUC!G1453</f>
        <v>0</v>
      </c>
      <c r="H20" s="335">
        <f>+CUC!I1453</f>
        <v>0</v>
      </c>
      <c r="I20" s="335">
        <f t="shared" si="49"/>
        <v>0</v>
      </c>
      <c r="J20" s="328">
        <f t="shared" si="50"/>
        <v>0</v>
      </c>
      <c r="K20" s="325">
        <f t="shared" ref="K20:V20" si="112">+J20</f>
        <v>0</v>
      </c>
      <c r="L20" s="325">
        <f t="shared" si="112"/>
        <v>0</v>
      </c>
      <c r="M20" s="325">
        <f t="shared" si="112"/>
        <v>0</v>
      </c>
      <c r="N20" s="325">
        <f t="shared" si="112"/>
        <v>0</v>
      </c>
      <c r="O20" s="325">
        <f t="shared" si="112"/>
        <v>0</v>
      </c>
      <c r="P20" s="325">
        <f t="shared" si="112"/>
        <v>0</v>
      </c>
      <c r="Q20" s="325">
        <f t="shared" si="112"/>
        <v>0</v>
      </c>
      <c r="R20" s="325">
        <f t="shared" si="112"/>
        <v>0</v>
      </c>
      <c r="S20" s="325">
        <f t="shared" si="112"/>
        <v>0</v>
      </c>
      <c r="T20" s="325">
        <f t="shared" si="112"/>
        <v>0</v>
      </c>
      <c r="U20" s="325">
        <f t="shared" si="112"/>
        <v>0</v>
      </c>
      <c r="V20" s="325">
        <f t="shared" si="112"/>
        <v>0</v>
      </c>
      <c r="W20" s="158">
        <f t="shared" si="59"/>
        <v>0</v>
      </c>
      <c r="X20" s="158">
        <f t="shared" si="60"/>
        <v>0</v>
      </c>
      <c r="Y20" s="158">
        <f t="shared" si="61"/>
        <v>0</v>
      </c>
      <c r="Z20" s="158">
        <f t="shared" si="62"/>
        <v>0</v>
      </c>
      <c r="AA20" s="158">
        <f t="shared" si="63"/>
        <v>0</v>
      </c>
      <c r="AB20" s="158">
        <f t="shared" si="64"/>
        <v>0</v>
      </c>
      <c r="AC20" s="158">
        <f t="shared" si="65"/>
        <v>0</v>
      </c>
      <c r="AD20" s="158">
        <f t="shared" si="66"/>
        <v>0</v>
      </c>
      <c r="AE20" s="158">
        <f t="shared" si="67"/>
        <v>0</v>
      </c>
      <c r="AF20" s="158">
        <f t="shared" si="68"/>
        <v>0</v>
      </c>
      <c r="AG20" s="158">
        <f t="shared" si="69"/>
        <v>0</v>
      </c>
      <c r="AH20" s="158">
        <f t="shared" si="70"/>
        <v>0</v>
      </c>
      <c r="AI20" s="158">
        <f t="shared" si="71"/>
        <v>0</v>
      </c>
      <c r="AJ20" s="158">
        <f t="shared" si="72"/>
        <v>0</v>
      </c>
      <c r="AK20" s="158">
        <f t="shared" si="73"/>
        <v>0</v>
      </c>
      <c r="AL20" s="158">
        <f t="shared" si="74"/>
        <v>0</v>
      </c>
      <c r="AM20" s="158">
        <f t="shared" si="75"/>
        <v>0</v>
      </c>
      <c r="AN20" s="158">
        <f t="shared" si="76"/>
        <v>0</v>
      </c>
      <c r="AO20" s="158">
        <f t="shared" si="77"/>
        <v>0</v>
      </c>
      <c r="AP20" s="158">
        <f t="shared" si="78"/>
        <v>0</v>
      </c>
      <c r="AQ20" s="158">
        <f t="shared" si="79"/>
        <v>0</v>
      </c>
      <c r="AR20" s="158">
        <f t="shared" si="80"/>
        <v>0</v>
      </c>
      <c r="AS20" s="158">
        <f t="shared" si="81"/>
        <v>0</v>
      </c>
      <c r="AT20" s="158">
        <f t="shared" si="82"/>
        <v>0</v>
      </c>
      <c r="AU20" s="158">
        <f t="shared" si="83"/>
        <v>0</v>
      </c>
      <c r="AV20" s="158">
        <f t="shared" si="84"/>
        <v>0</v>
      </c>
      <c r="AW20" s="158">
        <f t="shared" si="85"/>
        <v>0</v>
      </c>
      <c r="AX20" s="158">
        <f t="shared" si="86"/>
        <v>0</v>
      </c>
      <c r="AY20" s="158">
        <f t="shared" si="87"/>
        <v>0</v>
      </c>
      <c r="AZ20" s="158">
        <f t="shared" si="88"/>
        <v>0</v>
      </c>
      <c r="BA20" s="158">
        <f t="shared" si="89"/>
        <v>0</v>
      </c>
      <c r="BB20" s="158">
        <f t="shared" si="90"/>
        <v>0</v>
      </c>
      <c r="BC20" s="158">
        <f t="shared" si="91"/>
        <v>0</v>
      </c>
      <c r="BD20" s="158">
        <f t="shared" si="92"/>
        <v>0</v>
      </c>
      <c r="BE20" s="158">
        <f t="shared" si="93"/>
        <v>0</v>
      </c>
      <c r="BF20" s="158">
        <f t="shared" si="94"/>
        <v>0</v>
      </c>
      <c r="BG20" s="158">
        <f t="shared" si="95"/>
        <v>0</v>
      </c>
      <c r="BH20" s="158">
        <f t="shared" si="96"/>
        <v>0</v>
      </c>
      <c r="BI20" s="158">
        <f t="shared" si="97"/>
        <v>0</v>
      </c>
      <c r="BJ20" s="158">
        <f t="shared" si="98"/>
        <v>0</v>
      </c>
      <c r="BK20" s="158">
        <f t="shared" si="99"/>
        <v>0</v>
      </c>
      <c r="BL20" s="158">
        <f t="shared" si="100"/>
        <v>0</v>
      </c>
      <c r="BM20" s="158">
        <f t="shared" si="101"/>
        <v>0</v>
      </c>
      <c r="BN20" s="158">
        <f t="shared" si="102"/>
        <v>0</v>
      </c>
      <c r="BO20" s="158">
        <f t="shared" si="103"/>
        <v>0</v>
      </c>
      <c r="BP20" s="158">
        <f t="shared" si="104"/>
        <v>0</v>
      </c>
      <c r="BQ20" s="158">
        <f t="shared" si="105"/>
        <v>0</v>
      </c>
      <c r="BR20" s="158">
        <f t="shared" si="106"/>
        <v>0</v>
      </c>
    </row>
    <row r="21" spans="1:70" x14ac:dyDescent="0.25">
      <c r="A21" s="334">
        <f>+CUC!A1454</f>
        <v>510516</v>
      </c>
      <c r="B21" s="338" t="str">
        <f>+CUC!B1454</f>
        <v xml:space="preserve">         VACACIONES</v>
      </c>
      <c r="C21" s="335">
        <f>+CUC!C1454</f>
        <v>8237435</v>
      </c>
      <c r="D21" s="335">
        <f>+CUC!D1454</f>
        <v>7429961</v>
      </c>
      <c r="E21" s="335">
        <f>+CUC!E1454</f>
        <v>10974402</v>
      </c>
      <c r="F21" s="335">
        <f>+CUC!F1454</f>
        <v>11834740</v>
      </c>
      <c r="G21" s="335">
        <f>+CUC!G1454</f>
        <v>14564706</v>
      </c>
      <c r="H21" s="335">
        <f>+CUC!I1454</f>
        <v>14571826.666666668</v>
      </c>
      <c r="I21" s="335">
        <f t="shared" si="49"/>
        <v>16320445.866666669</v>
      </c>
      <c r="J21" s="328">
        <f t="shared" si="50"/>
        <v>1360037.1555555558</v>
      </c>
      <c r="K21" s="325">
        <f t="shared" ref="K21:V21" si="113">+J21</f>
        <v>1360037.1555555558</v>
      </c>
      <c r="L21" s="325">
        <f t="shared" si="113"/>
        <v>1360037.1555555558</v>
      </c>
      <c r="M21" s="325">
        <f t="shared" si="113"/>
        <v>1360037.1555555558</v>
      </c>
      <c r="N21" s="325">
        <f t="shared" si="113"/>
        <v>1360037.1555555558</v>
      </c>
      <c r="O21" s="325">
        <f t="shared" si="113"/>
        <v>1360037.1555555558</v>
      </c>
      <c r="P21" s="325">
        <f t="shared" si="113"/>
        <v>1360037.1555555558</v>
      </c>
      <c r="Q21" s="325">
        <f t="shared" si="113"/>
        <v>1360037.1555555558</v>
      </c>
      <c r="R21" s="325">
        <f t="shared" si="113"/>
        <v>1360037.1555555558</v>
      </c>
      <c r="S21" s="325">
        <f t="shared" si="113"/>
        <v>1360037.1555555558</v>
      </c>
      <c r="T21" s="325">
        <f t="shared" si="113"/>
        <v>1360037.1555555558</v>
      </c>
      <c r="U21" s="325">
        <f t="shared" si="113"/>
        <v>1360037.1555555558</v>
      </c>
      <c r="V21" s="325">
        <f t="shared" si="113"/>
        <v>1360037.1555555558</v>
      </c>
      <c r="W21" s="158">
        <f t="shared" si="59"/>
        <v>1523241.6142222227</v>
      </c>
      <c r="X21" s="158">
        <f t="shared" si="60"/>
        <v>1523241.6142222227</v>
      </c>
      <c r="Y21" s="158">
        <f t="shared" si="61"/>
        <v>1523241.6142222227</v>
      </c>
      <c r="Z21" s="158">
        <f t="shared" si="62"/>
        <v>1523241.6142222227</v>
      </c>
      <c r="AA21" s="158">
        <f t="shared" si="63"/>
        <v>1523241.6142222227</v>
      </c>
      <c r="AB21" s="158">
        <f t="shared" si="64"/>
        <v>1523241.6142222227</v>
      </c>
      <c r="AC21" s="158">
        <f t="shared" si="65"/>
        <v>1523241.6142222227</v>
      </c>
      <c r="AD21" s="158">
        <f t="shared" si="66"/>
        <v>1523241.6142222227</v>
      </c>
      <c r="AE21" s="158">
        <f t="shared" si="67"/>
        <v>1523241.6142222227</v>
      </c>
      <c r="AF21" s="158">
        <f t="shared" si="68"/>
        <v>1523241.6142222227</v>
      </c>
      <c r="AG21" s="158">
        <f t="shared" si="69"/>
        <v>1523241.6142222227</v>
      </c>
      <c r="AH21" s="158">
        <f t="shared" si="70"/>
        <v>1523241.6142222227</v>
      </c>
      <c r="AI21" s="158">
        <f t="shared" si="71"/>
        <v>1523241.6142222227</v>
      </c>
      <c r="AJ21" s="158">
        <f t="shared" si="72"/>
        <v>1523241.6142222227</v>
      </c>
      <c r="AK21" s="158">
        <f t="shared" si="73"/>
        <v>1523241.6142222227</v>
      </c>
      <c r="AL21" s="158">
        <f t="shared" si="74"/>
        <v>1523241.6142222227</v>
      </c>
      <c r="AM21" s="158">
        <f t="shared" si="75"/>
        <v>1523241.6142222227</v>
      </c>
      <c r="AN21" s="158">
        <f t="shared" si="76"/>
        <v>1523241.6142222227</v>
      </c>
      <c r="AO21" s="158">
        <f t="shared" si="77"/>
        <v>1523241.6142222227</v>
      </c>
      <c r="AP21" s="158">
        <f t="shared" si="78"/>
        <v>1523241.6142222227</v>
      </c>
      <c r="AQ21" s="158">
        <f t="shared" si="79"/>
        <v>1523241.6142222227</v>
      </c>
      <c r="AR21" s="158">
        <f t="shared" si="80"/>
        <v>1523241.6142222227</v>
      </c>
      <c r="AS21" s="158">
        <f t="shared" si="81"/>
        <v>1523241.6142222227</v>
      </c>
      <c r="AT21" s="158">
        <f t="shared" si="82"/>
        <v>1523241.6142222227</v>
      </c>
      <c r="AU21" s="158">
        <f t="shared" si="83"/>
        <v>1614636.1110755561</v>
      </c>
      <c r="AV21" s="158">
        <f t="shared" si="84"/>
        <v>1614636.1110755561</v>
      </c>
      <c r="AW21" s="158">
        <f t="shared" si="85"/>
        <v>1614636.1110755561</v>
      </c>
      <c r="AX21" s="158">
        <f t="shared" si="86"/>
        <v>1614636.1110755561</v>
      </c>
      <c r="AY21" s="158">
        <f t="shared" si="87"/>
        <v>1614636.1110755561</v>
      </c>
      <c r="AZ21" s="158">
        <f t="shared" si="88"/>
        <v>1614636.1110755561</v>
      </c>
      <c r="BA21" s="158">
        <f t="shared" si="89"/>
        <v>1614636.1110755561</v>
      </c>
      <c r="BB21" s="158">
        <f t="shared" si="90"/>
        <v>1614636.1110755561</v>
      </c>
      <c r="BC21" s="158">
        <f t="shared" si="91"/>
        <v>1614636.1110755561</v>
      </c>
      <c r="BD21" s="158">
        <f t="shared" si="92"/>
        <v>1614636.1110755561</v>
      </c>
      <c r="BE21" s="158">
        <f t="shared" si="93"/>
        <v>1614636.1110755561</v>
      </c>
      <c r="BF21" s="158">
        <f t="shared" si="94"/>
        <v>1614636.1110755561</v>
      </c>
      <c r="BG21" s="158">
        <f t="shared" si="95"/>
        <v>1679221.5555185785</v>
      </c>
      <c r="BH21" s="158">
        <f t="shared" si="96"/>
        <v>1679221.5555185785</v>
      </c>
      <c r="BI21" s="158">
        <f t="shared" si="97"/>
        <v>1679221.5555185785</v>
      </c>
      <c r="BJ21" s="158">
        <f t="shared" si="98"/>
        <v>1679221.5555185785</v>
      </c>
      <c r="BK21" s="158">
        <f t="shared" si="99"/>
        <v>1679221.5555185785</v>
      </c>
      <c r="BL21" s="158">
        <f t="shared" si="100"/>
        <v>1679221.5555185785</v>
      </c>
      <c r="BM21" s="158">
        <f t="shared" si="101"/>
        <v>1679221.5555185785</v>
      </c>
      <c r="BN21" s="158">
        <f t="shared" si="102"/>
        <v>1679221.5555185785</v>
      </c>
      <c r="BO21" s="158">
        <f t="shared" si="103"/>
        <v>1679221.5555185785</v>
      </c>
      <c r="BP21" s="158">
        <f t="shared" si="104"/>
        <v>1679221.5555185785</v>
      </c>
      <c r="BQ21" s="158">
        <f t="shared" si="105"/>
        <v>1679221.5555185785</v>
      </c>
      <c r="BR21" s="158">
        <f t="shared" si="106"/>
        <v>1679221.5555185785</v>
      </c>
    </row>
    <row r="22" spans="1:70" hidden="1" x14ac:dyDescent="0.25">
      <c r="A22" s="334">
        <f>+CUC!A1455</f>
        <v>510517</v>
      </c>
      <c r="B22" s="338" t="str">
        <f>+CUC!B1455</f>
        <v xml:space="preserve">         PENSIONES DE JUBILACION</v>
      </c>
      <c r="C22" s="335">
        <f>+CUC!C1455</f>
        <v>0</v>
      </c>
      <c r="D22" s="335">
        <f>+CUC!D1455</f>
        <v>0</v>
      </c>
      <c r="E22" s="335">
        <f>+CUC!E1455</f>
        <v>0</v>
      </c>
      <c r="F22" s="335">
        <f>+CUC!F1455</f>
        <v>0</v>
      </c>
      <c r="G22" s="335">
        <f>+CUC!G1455</f>
        <v>0</v>
      </c>
      <c r="H22" s="335">
        <f>+CUC!I1455</f>
        <v>0</v>
      </c>
      <c r="I22" s="335">
        <f t="shared" si="49"/>
        <v>0</v>
      </c>
      <c r="J22" s="328">
        <f t="shared" si="50"/>
        <v>0</v>
      </c>
      <c r="K22" s="325">
        <f t="shared" ref="K22:V22" si="114">+J22</f>
        <v>0</v>
      </c>
      <c r="L22" s="325">
        <f t="shared" si="114"/>
        <v>0</v>
      </c>
      <c r="M22" s="325">
        <f t="shared" si="114"/>
        <v>0</v>
      </c>
      <c r="N22" s="325">
        <f t="shared" si="114"/>
        <v>0</v>
      </c>
      <c r="O22" s="325">
        <f t="shared" si="114"/>
        <v>0</v>
      </c>
      <c r="P22" s="325">
        <f t="shared" si="114"/>
        <v>0</v>
      </c>
      <c r="Q22" s="325">
        <f t="shared" si="114"/>
        <v>0</v>
      </c>
      <c r="R22" s="325">
        <f t="shared" si="114"/>
        <v>0</v>
      </c>
      <c r="S22" s="325">
        <f t="shared" si="114"/>
        <v>0</v>
      </c>
      <c r="T22" s="325">
        <f t="shared" si="114"/>
        <v>0</v>
      </c>
      <c r="U22" s="325">
        <f t="shared" si="114"/>
        <v>0</v>
      </c>
      <c r="V22" s="325">
        <f t="shared" si="114"/>
        <v>0</v>
      </c>
      <c r="W22" s="158">
        <f t="shared" si="59"/>
        <v>0</v>
      </c>
      <c r="X22" s="158">
        <f t="shared" si="60"/>
        <v>0</v>
      </c>
      <c r="Y22" s="158">
        <f t="shared" si="61"/>
        <v>0</v>
      </c>
      <c r="Z22" s="158">
        <f t="shared" si="62"/>
        <v>0</v>
      </c>
      <c r="AA22" s="158">
        <f t="shared" si="63"/>
        <v>0</v>
      </c>
      <c r="AB22" s="158">
        <f t="shared" si="64"/>
        <v>0</v>
      </c>
      <c r="AC22" s="158">
        <f t="shared" si="65"/>
        <v>0</v>
      </c>
      <c r="AD22" s="158">
        <f t="shared" si="66"/>
        <v>0</v>
      </c>
      <c r="AE22" s="158">
        <f t="shared" si="67"/>
        <v>0</v>
      </c>
      <c r="AF22" s="158">
        <f t="shared" si="68"/>
        <v>0</v>
      </c>
      <c r="AG22" s="158">
        <f t="shared" si="69"/>
        <v>0</v>
      </c>
      <c r="AH22" s="158">
        <f t="shared" si="70"/>
        <v>0</v>
      </c>
      <c r="AI22" s="158">
        <f t="shared" si="71"/>
        <v>0</v>
      </c>
      <c r="AJ22" s="158">
        <f t="shared" si="72"/>
        <v>0</v>
      </c>
      <c r="AK22" s="158">
        <f t="shared" si="73"/>
        <v>0</v>
      </c>
      <c r="AL22" s="158">
        <f t="shared" si="74"/>
        <v>0</v>
      </c>
      <c r="AM22" s="158">
        <f t="shared" si="75"/>
        <v>0</v>
      </c>
      <c r="AN22" s="158">
        <f t="shared" si="76"/>
        <v>0</v>
      </c>
      <c r="AO22" s="158">
        <f t="shared" si="77"/>
        <v>0</v>
      </c>
      <c r="AP22" s="158">
        <f t="shared" si="78"/>
        <v>0</v>
      </c>
      <c r="AQ22" s="158">
        <f t="shared" si="79"/>
        <v>0</v>
      </c>
      <c r="AR22" s="158">
        <f t="shared" si="80"/>
        <v>0</v>
      </c>
      <c r="AS22" s="158">
        <f t="shared" si="81"/>
        <v>0</v>
      </c>
      <c r="AT22" s="158">
        <f t="shared" si="82"/>
        <v>0</v>
      </c>
      <c r="AU22" s="158">
        <f t="shared" si="83"/>
        <v>0</v>
      </c>
      <c r="AV22" s="158">
        <f t="shared" si="84"/>
        <v>0</v>
      </c>
      <c r="AW22" s="158">
        <f t="shared" si="85"/>
        <v>0</v>
      </c>
      <c r="AX22" s="158">
        <f t="shared" si="86"/>
        <v>0</v>
      </c>
      <c r="AY22" s="158">
        <f t="shared" si="87"/>
        <v>0</v>
      </c>
      <c r="AZ22" s="158">
        <f t="shared" si="88"/>
        <v>0</v>
      </c>
      <c r="BA22" s="158">
        <f t="shared" si="89"/>
        <v>0</v>
      </c>
      <c r="BB22" s="158">
        <f t="shared" si="90"/>
        <v>0</v>
      </c>
      <c r="BC22" s="158">
        <f t="shared" si="91"/>
        <v>0</v>
      </c>
      <c r="BD22" s="158">
        <f t="shared" si="92"/>
        <v>0</v>
      </c>
      <c r="BE22" s="158">
        <f t="shared" si="93"/>
        <v>0</v>
      </c>
      <c r="BF22" s="158">
        <f t="shared" si="94"/>
        <v>0</v>
      </c>
      <c r="BG22" s="158">
        <f t="shared" si="95"/>
        <v>0</v>
      </c>
      <c r="BH22" s="158">
        <f t="shared" si="96"/>
        <v>0</v>
      </c>
      <c r="BI22" s="158">
        <f t="shared" si="97"/>
        <v>0</v>
      </c>
      <c r="BJ22" s="158">
        <f t="shared" si="98"/>
        <v>0</v>
      </c>
      <c r="BK22" s="158">
        <f t="shared" si="99"/>
        <v>0</v>
      </c>
      <c r="BL22" s="158">
        <f t="shared" si="100"/>
        <v>0</v>
      </c>
      <c r="BM22" s="158">
        <f t="shared" si="101"/>
        <v>0</v>
      </c>
      <c r="BN22" s="158">
        <f t="shared" si="102"/>
        <v>0</v>
      </c>
      <c r="BO22" s="158">
        <f t="shared" si="103"/>
        <v>0</v>
      </c>
      <c r="BP22" s="158">
        <f t="shared" si="104"/>
        <v>0</v>
      </c>
      <c r="BQ22" s="158">
        <f t="shared" si="105"/>
        <v>0</v>
      </c>
      <c r="BR22" s="158">
        <f t="shared" si="106"/>
        <v>0</v>
      </c>
    </row>
    <row r="23" spans="1:70" hidden="1" x14ac:dyDescent="0.25">
      <c r="A23" s="334">
        <f>+CUC!A1456</f>
        <v>510518</v>
      </c>
      <c r="B23" s="338" t="str">
        <f>+CUC!B1456</f>
        <v xml:space="preserve">         OTRAS PRESTACIONES SOCIALES</v>
      </c>
      <c r="C23" s="335">
        <f>+CUC!C1456</f>
        <v>0</v>
      </c>
      <c r="D23" s="335">
        <f>+CUC!D1456</f>
        <v>0</v>
      </c>
      <c r="E23" s="335">
        <f>+CUC!E1456</f>
        <v>0</v>
      </c>
      <c r="F23" s="335">
        <f>+CUC!F1456</f>
        <v>0</v>
      </c>
      <c r="G23" s="335">
        <f>+CUC!G1456</f>
        <v>0</v>
      </c>
      <c r="H23" s="335">
        <f>+CUC!I1456</f>
        <v>0</v>
      </c>
      <c r="I23" s="335">
        <f t="shared" si="49"/>
        <v>0</v>
      </c>
      <c r="J23" s="328">
        <f t="shared" si="50"/>
        <v>0</v>
      </c>
      <c r="K23" s="325">
        <f t="shared" ref="K23:V23" si="115">+J23</f>
        <v>0</v>
      </c>
      <c r="L23" s="325">
        <f t="shared" si="115"/>
        <v>0</v>
      </c>
      <c r="M23" s="325">
        <f t="shared" si="115"/>
        <v>0</v>
      </c>
      <c r="N23" s="325">
        <f t="shared" si="115"/>
        <v>0</v>
      </c>
      <c r="O23" s="325">
        <f t="shared" si="115"/>
        <v>0</v>
      </c>
      <c r="P23" s="325">
        <f t="shared" si="115"/>
        <v>0</v>
      </c>
      <c r="Q23" s="325">
        <f t="shared" si="115"/>
        <v>0</v>
      </c>
      <c r="R23" s="325">
        <f t="shared" si="115"/>
        <v>0</v>
      </c>
      <c r="S23" s="325">
        <f t="shared" si="115"/>
        <v>0</v>
      </c>
      <c r="T23" s="325">
        <f t="shared" si="115"/>
        <v>0</v>
      </c>
      <c r="U23" s="325">
        <f t="shared" si="115"/>
        <v>0</v>
      </c>
      <c r="V23" s="325">
        <f t="shared" si="115"/>
        <v>0</v>
      </c>
      <c r="W23" s="158">
        <f t="shared" si="59"/>
        <v>0</v>
      </c>
      <c r="X23" s="158">
        <f t="shared" si="60"/>
        <v>0</v>
      </c>
      <c r="Y23" s="158">
        <f t="shared" si="61"/>
        <v>0</v>
      </c>
      <c r="Z23" s="158">
        <f t="shared" si="62"/>
        <v>0</v>
      </c>
      <c r="AA23" s="158">
        <f t="shared" si="63"/>
        <v>0</v>
      </c>
      <c r="AB23" s="158">
        <f t="shared" si="64"/>
        <v>0</v>
      </c>
      <c r="AC23" s="158">
        <f t="shared" si="65"/>
        <v>0</v>
      </c>
      <c r="AD23" s="158">
        <f t="shared" si="66"/>
        <v>0</v>
      </c>
      <c r="AE23" s="158">
        <f t="shared" si="67"/>
        <v>0</v>
      </c>
      <c r="AF23" s="158">
        <f t="shared" si="68"/>
        <v>0</v>
      </c>
      <c r="AG23" s="158">
        <f t="shared" si="69"/>
        <v>0</v>
      </c>
      <c r="AH23" s="158">
        <f t="shared" si="70"/>
        <v>0</v>
      </c>
      <c r="AI23" s="158">
        <f t="shared" si="71"/>
        <v>0</v>
      </c>
      <c r="AJ23" s="158">
        <f t="shared" si="72"/>
        <v>0</v>
      </c>
      <c r="AK23" s="158">
        <f t="shared" si="73"/>
        <v>0</v>
      </c>
      <c r="AL23" s="158">
        <f t="shared" si="74"/>
        <v>0</v>
      </c>
      <c r="AM23" s="158">
        <f t="shared" si="75"/>
        <v>0</v>
      </c>
      <c r="AN23" s="158">
        <f t="shared" si="76"/>
        <v>0</v>
      </c>
      <c r="AO23" s="158">
        <f t="shared" si="77"/>
        <v>0</v>
      </c>
      <c r="AP23" s="158">
        <f t="shared" si="78"/>
        <v>0</v>
      </c>
      <c r="AQ23" s="158">
        <f t="shared" si="79"/>
        <v>0</v>
      </c>
      <c r="AR23" s="158">
        <f t="shared" si="80"/>
        <v>0</v>
      </c>
      <c r="AS23" s="158">
        <f t="shared" si="81"/>
        <v>0</v>
      </c>
      <c r="AT23" s="158">
        <f t="shared" si="82"/>
        <v>0</v>
      </c>
      <c r="AU23" s="158">
        <f t="shared" si="83"/>
        <v>0</v>
      </c>
      <c r="AV23" s="158">
        <f t="shared" si="84"/>
        <v>0</v>
      </c>
      <c r="AW23" s="158">
        <f t="shared" si="85"/>
        <v>0</v>
      </c>
      <c r="AX23" s="158">
        <f t="shared" si="86"/>
        <v>0</v>
      </c>
      <c r="AY23" s="158">
        <f t="shared" si="87"/>
        <v>0</v>
      </c>
      <c r="AZ23" s="158">
        <f t="shared" si="88"/>
        <v>0</v>
      </c>
      <c r="BA23" s="158">
        <f t="shared" si="89"/>
        <v>0</v>
      </c>
      <c r="BB23" s="158">
        <f t="shared" si="90"/>
        <v>0</v>
      </c>
      <c r="BC23" s="158">
        <f t="shared" si="91"/>
        <v>0</v>
      </c>
      <c r="BD23" s="158">
        <f t="shared" si="92"/>
        <v>0</v>
      </c>
      <c r="BE23" s="158">
        <f t="shared" si="93"/>
        <v>0</v>
      </c>
      <c r="BF23" s="158">
        <f t="shared" si="94"/>
        <v>0</v>
      </c>
      <c r="BG23" s="158">
        <f t="shared" si="95"/>
        <v>0</v>
      </c>
      <c r="BH23" s="158">
        <f t="shared" si="96"/>
        <v>0</v>
      </c>
      <c r="BI23" s="158">
        <f t="shared" si="97"/>
        <v>0</v>
      </c>
      <c r="BJ23" s="158">
        <f t="shared" si="98"/>
        <v>0</v>
      </c>
      <c r="BK23" s="158">
        <f t="shared" si="99"/>
        <v>0</v>
      </c>
      <c r="BL23" s="158">
        <f t="shared" si="100"/>
        <v>0</v>
      </c>
      <c r="BM23" s="158">
        <f t="shared" si="101"/>
        <v>0</v>
      </c>
      <c r="BN23" s="158">
        <f t="shared" si="102"/>
        <v>0</v>
      </c>
      <c r="BO23" s="158">
        <f t="shared" si="103"/>
        <v>0</v>
      </c>
      <c r="BP23" s="158">
        <f t="shared" si="104"/>
        <v>0</v>
      </c>
      <c r="BQ23" s="158">
        <f t="shared" si="105"/>
        <v>0</v>
      </c>
      <c r="BR23" s="158">
        <f t="shared" si="106"/>
        <v>0</v>
      </c>
    </row>
    <row r="24" spans="1:70" hidden="1" x14ac:dyDescent="0.25">
      <c r="A24" s="334">
        <f>+CUC!A1457</f>
        <v>510519</v>
      </c>
      <c r="B24" s="338" t="str">
        <f>+CUC!B1457</f>
        <v xml:space="preserve">         BONIFICACIONES</v>
      </c>
      <c r="C24" s="335">
        <f>+CUC!C1457</f>
        <v>300000</v>
      </c>
      <c r="D24" s="335">
        <f>+CUC!D1457</f>
        <v>350000</v>
      </c>
      <c r="E24" s="335">
        <f>+CUC!E1457</f>
        <v>4777667</v>
      </c>
      <c r="F24" s="335">
        <f>+CUC!F1457</f>
        <v>5380500</v>
      </c>
      <c r="G24" s="335">
        <f>+CUC!G1457</f>
        <v>6229500</v>
      </c>
      <c r="H24" s="335">
        <f>+CUC!I1457</f>
        <v>0</v>
      </c>
      <c r="I24" s="335">
        <f t="shared" si="49"/>
        <v>0</v>
      </c>
      <c r="J24" s="328">
        <f t="shared" si="50"/>
        <v>0</v>
      </c>
      <c r="K24" s="325">
        <f t="shared" ref="K24:V24" si="116">+J24</f>
        <v>0</v>
      </c>
      <c r="L24" s="325">
        <f t="shared" si="116"/>
        <v>0</v>
      </c>
      <c r="M24" s="325">
        <f t="shared" si="116"/>
        <v>0</v>
      </c>
      <c r="N24" s="325">
        <f t="shared" si="116"/>
        <v>0</v>
      </c>
      <c r="O24" s="325">
        <f t="shared" si="116"/>
        <v>0</v>
      </c>
      <c r="P24" s="325">
        <f t="shared" si="116"/>
        <v>0</v>
      </c>
      <c r="Q24" s="325">
        <f t="shared" si="116"/>
        <v>0</v>
      </c>
      <c r="R24" s="325">
        <f t="shared" si="116"/>
        <v>0</v>
      </c>
      <c r="S24" s="325">
        <f t="shared" si="116"/>
        <v>0</v>
      </c>
      <c r="T24" s="325">
        <f t="shared" si="116"/>
        <v>0</v>
      </c>
      <c r="U24" s="325">
        <f t="shared" si="116"/>
        <v>0</v>
      </c>
      <c r="V24" s="325">
        <f t="shared" si="116"/>
        <v>0</v>
      </c>
      <c r="W24" s="158">
        <f t="shared" si="59"/>
        <v>0</v>
      </c>
      <c r="X24" s="158">
        <f t="shared" si="60"/>
        <v>0</v>
      </c>
      <c r="Y24" s="158">
        <f t="shared" si="61"/>
        <v>0</v>
      </c>
      <c r="Z24" s="158">
        <f t="shared" si="62"/>
        <v>0</v>
      </c>
      <c r="AA24" s="158">
        <f t="shared" si="63"/>
        <v>0</v>
      </c>
      <c r="AB24" s="158">
        <f t="shared" si="64"/>
        <v>0</v>
      </c>
      <c r="AC24" s="158">
        <f t="shared" si="65"/>
        <v>0</v>
      </c>
      <c r="AD24" s="158">
        <f t="shared" si="66"/>
        <v>0</v>
      </c>
      <c r="AE24" s="158">
        <f t="shared" si="67"/>
        <v>0</v>
      </c>
      <c r="AF24" s="158">
        <f t="shared" si="68"/>
        <v>0</v>
      </c>
      <c r="AG24" s="158">
        <f t="shared" si="69"/>
        <v>0</v>
      </c>
      <c r="AH24" s="158">
        <f t="shared" si="70"/>
        <v>0</v>
      </c>
      <c r="AI24" s="158">
        <f t="shared" si="71"/>
        <v>0</v>
      </c>
      <c r="AJ24" s="158">
        <f t="shared" si="72"/>
        <v>0</v>
      </c>
      <c r="AK24" s="158">
        <f t="shared" si="73"/>
        <v>0</v>
      </c>
      <c r="AL24" s="158">
        <f t="shared" si="74"/>
        <v>0</v>
      </c>
      <c r="AM24" s="158">
        <f t="shared" si="75"/>
        <v>0</v>
      </c>
      <c r="AN24" s="158">
        <f t="shared" si="76"/>
        <v>0</v>
      </c>
      <c r="AO24" s="158">
        <f t="shared" si="77"/>
        <v>0</v>
      </c>
      <c r="AP24" s="158">
        <f t="shared" si="78"/>
        <v>0</v>
      </c>
      <c r="AQ24" s="158">
        <f t="shared" si="79"/>
        <v>0</v>
      </c>
      <c r="AR24" s="158">
        <f t="shared" si="80"/>
        <v>0</v>
      </c>
      <c r="AS24" s="158">
        <f t="shared" si="81"/>
        <v>0</v>
      </c>
      <c r="AT24" s="158">
        <f t="shared" si="82"/>
        <v>0</v>
      </c>
      <c r="AU24" s="158">
        <f t="shared" si="83"/>
        <v>0</v>
      </c>
      <c r="AV24" s="158">
        <f t="shared" si="84"/>
        <v>0</v>
      </c>
      <c r="AW24" s="158">
        <f t="shared" si="85"/>
        <v>0</v>
      </c>
      <c r="AX24" s="158">
        <f t="shared" si="86"/>
        <v>0</v>
      </c>
      <c r="AY24" s="158">
        <f t="shared" si="87"/>
        <v>0</v>
      </c>
      <c r="AZ24" s="158">
        <f t="shared" si="88"/>
        <v>0</v>
      </c>
      <c r="BA24" s="158">
        <f t="shared" si="89"/>
        <v>0</v>
      </c>
      <c r="BB24" s="158">
        <f t="shared" si="90"/>
        <v>0</v>
      </c>
      <c r="BC24" s="158">
        <f t="shared" si="91"/>
        <v>0</v>
      </c>
      <c r="BD24" s="158">
        <f t="shared" si="92"/>
        <v>0</v>
      </c>
      <c r="BE24" s="158">
        <f t="shared" si="93"/>
        <v>0</v>
      </c>
      <c r="BF24" s="158">
        <f t="shared" si="94"/>
        <v>0</v>
      </c>
      <c r="BG24" s="158">
        <f t="shared" si="95"/>
        <v>0</v>
      </c>
      <c r="BH24" s="158">
        <f t="shared" si="96"/>
        <v>0</v>
      </c>
      <c r="BI24" s="158">
        <f t="shared" si="97"/>
        <v>0</v>
      </c>
      <c r="BJ24" s="158">
        <f t="shared" si="98"/>
        <v>0</v>
      </c>
      <c r="BK24" s="158">
        <f t="shared" si="99"/>
        <v>0</v>
      </c>
      <c r="BL24" s="158">
        <f t="shared" si="100"/>
        <v>0</v>
      </c>
      <c r="BM24" s="158">
        <f t="shared" si="101"/>
        <v>0</v>
      </c>
      <c r="BN24" s="158">
        <f t="shared" si="102"/>
        <v>0</v>
      </c>
      <c r="BO24" s="158">
        <f t="shared" si="103"/>
        <v>0</v>
      </c>
      <c r="BP24" s="158">
        <f t="shared" si="104"/>
        <v>0</v>
      </c>
      <c r="BQ24" s="158">
        <f t="shared" si="105"/>
        <v>0</v>
      </c>
      <c r="BR24" s="158">
        <f t="shared" si="106"/>
        <v>0</v>
      </c>
    </row>
    <row r="25" spans="1:70" hidden="1" x14ac:dyDescent="0.25">
      <c r="A25" s="334">
        <f>+CUC!A1458</f>
        <v>510520</v>
      </c>
      <c r="B25" s="338" t="str">
        <f>+CUC!B1458</f>
        <v xml:space="preserve">         INDEMNIZACIONES LABORALES</v>
      </c>
      <c r="C25" s="335">
        <f>+CUC!C1458</f>
        <v>6502767</v>
      </c>
      <c r="D25" s="335">
        <f>+CUC!D1458</f>
        <v>0</v>
      </c>
      <c r="E25" s="335">
        <f>+CUC!E1458</f>
        <v>0</v>
      </c>
      <c r="F25" s="335">
        <f>+CUC!F1458</f>
        <v>0</v>
      </c>
      <c r="G25" s="335">
        <f>+CUC!G1458</f>
        <v>0</v>
      </c>
      <c r="H25" s="335">
        <f>+CUC!I1458</f>
        <v>0</v>
      </c>
      <c r="I25" s="335">
        <f t="shared" si="49"/>
        <v>0</v>
      </c>
      <c r="J25" s="328">
        <f t="shared" si="50"/>
        <v>0</v>
      </c>
      <c r="K25" s="325">
        <f t="shared" ref="K25:V25" si="117">+J25</f>
        <v>0</v>
      </c>
      <c r="L25" s="325">
        <f t="shared" si="117"/>
        <v>0</v>
      </c>
      <c r="M25" s="325">
        <f t="shared" si="117"/>
        <v>0</v>
      </c>
      <c r="N25" s="325">
        <f t="shared" si="117"/>
        <v>0</v>
      </c>
      <c r="O25" s="325">
        <f t="shared" si="117"/>
        <v>0</v>
      </c>
      <c r="P25" s="325">
        <f t="shared" si="117"/>
        <v>0</v>
      </c>
      <c r="Q25" s="325">
        <f t="shared" si="117"/>
        <v>0</v>
      </c>
      <c r="R25" s="325">
        <f t="shared" si="117"/>
        <v>0</v>
      </c>
      <c r="S25" s="325">
        <f t="shared" si="117"/>
        <v>0</v>
      </c>
      <c r="T25" s="325">
        <f t="shared" si="117"/>
        <v>0</v>
      </c>
      <c r="U25" s="325">
        <f t="shared" si="117"/>
        <v>0</v>
      </c>
      <c r="V25" s="325">
        <f t="shared" si="117"/>
        <v>0</v>
      </c>
      <c r="W25" s="158">
        <f t="shared" si="59"/>
        <v>0</v>
      </c>
      <c r="X25" s="158">
        <f t="shared" si="60"/>
        <v>0</v>
      </c>
      <c r="Y25" s="158">
        <f t="shared" si="61"/>
        <v>0</v>
      </c>
      <c r="Z25" s="158">
        <f t="shared" si="62"/>
        <v>0</v>
      </c>
      <c r="AA25" s="158">
        <f t="shared" si="63"/>
        <v>0</v>
      </c>
      <c r="AB25" s="158">
        <f t="shared" si="64"/>
        <v>0</v>
      </c>
      <c r="AC25" s="158">
        <f t="shared" si="65"/>
        <v>0</v>
      </c>
      <c r="AD25" s="158">
        <f t="shared" si="66"/>
        <v>0</v>
      </c>
      <c r="AE25" s="158">
        <f t="shared" si="67"/>
        <v>0</v>
      </c>
      <c r="AF25" s="158">
        <f t="shared" si="68"/>
        <v>0</v>
      </c>
      <c r="AG25" s="158">
        <f t="shared" si="69"/>
        <v>0</v>
      </c>
      <c r="AH25" s="158">
        <f t="shared" si="70"/>
        <v>0</v>
      </c>
      <c r="AI25" s="158">
        <f t="shared" si="71"/>
        <v>0</v>
      </c>
      <c r="AJ25" s="158">
        <f t="shared" si="72"/>
        <v>0</v>
      </c>
      <c r="AK25" s="158">
        <f t="shared" si="73"/>
        <v>0</v>
      </c>
      <c r="AL25" s="158">
        <f t="shared" si="74"/>
        <v>0</v>
      </c>
      <c r="AM25" s="158">
        <f t="shared" si="75"/>
        <v>0</v>
      </c>
      <c r="AN25" s="158">
        <f t="shared" si="76"/>
        <v>0</v>
      </c>
      <c r="AO25" s="158">
        <f t="shared" si="77"/>
        <v>0</v>
      </c>
      <c r="AP25" s="158">
        <f t="shared" si="78"/>
        <v>0</v>
      </c>
      <c r="AQ25" s="158">
        <f t="shared" si="79"/>
        <v>0</v>
      </c>
      <c r="AR25" s="158">
        <f t="shared" si="80"/>
        <v>0</v>
      </c>
      <c r="AS25" s="158">
        <f t="shared" si="81"/>
        <v>0</v>
      </c>
      <c r="AT25" s="158">
        <f t="shared" si="82"/>
        <v>0</v>
      </c>
      <c r="AU25" s="158">
        <f t="shared" si="83"/>
        <v>0</v>
      </c>
      <c r="AV25" s="158">
        <f t="shared" si="84"/>
        <v>0</v>
      </c>
      <c r="AW25" s="158">
        <f t="shared" si="85"/>
        <v>0</v>
      </c>
      <c r="AX25" s="158">
        <f t="shared" si="86"/>
        <v>0</v>
      </c>
      <c r="AY25" s="158">
        <f t="shared" si="87"/>
        <v>0</v>
      </c>
      <c r="AZ25" s="158">
        <f t="shared" si="88"/>
        <v>0</v>
      </c>
      <c r="BA25" s="158">
        <f t="shared" si="89"/>
        <v>0</v>
      </c>
      <c r="BB25" s="158">
        <f t="shared" si="90"/>
        <v>0</v>
      </c>
      <c r="BC25" s="158">
        <f t="shared" si="91"/>
        <v>0</v>
      </c>
      <c r="BD25" s="158">
        <f t="shared" si="92"/>
        <v>0</v>
      </c>
      <c r="BE25" s="158">
        <f t="shared" si="93"/>
        <v>0</v>
      </c>
      <c r="BF25" s="158">
        <f t="shared" si="94"/>
        <v>0</v>
      </c>
      <c r="BG25" s="158">
        <f t="shared" si="95"/>
        <v>0</v>
      </c>
      <c r="BH25" s="158">
        <f t="shared" si="96"/>
        <v>0</v>
      </c>
      <c r="BI25" s="158">
        <f t="shared" si="97"/>
        <v>0</v>
      </c>
      <c r="BJ25" s="158">
        <f t="shared" si="98"/>
        <v>0</v>
      </c>
      <c r="BK25" s="158">
        <f t="shared" si="99"/>
        <v>0</v>
      </c>
      <c r="BL25" s="158">
        <f t="shared" si="100"/>
        <v>0</v>
      </c>
      <c r="BM25" s="158">
        <f t="shared" si="101"/>
        <v>0</v>
      </c>
      <c r="BN25" s="158">
        <f t="shared" si="102"/>
        <v>0</v>
      </c>
      <c r="BO25" s="158">
        <f t="shared" si="103"/>
        <v>0</v>
      </c>
      <c r="BP25" s="158">
        <f t="shared" si="104"/>
        <v>0</v>
      </c>
      <c r="BQ25" s="158">
        <f t="shared" si="105"/>
        <v>0</v>
      </c>
      <c r="BR25" s="158">
        <f t="shared" si="106"/>
        <v>0</v>
      </c>
    </row>
    <row r="26" spans="1:70" x14ac:dyDescent="0.25">
      <c r="A26" s="334">
        <f>+CUC!A1459</f>
        <v>510521</v>
      </c>
      <c r="B26" s="338" t="str">
        <f>+CUC!B1459</f>
        <v xml:space="preserve">         DOTACION Y SUMINISTRO A TRABAJADORES</v>
      </c>
      <c r="C26" s="335">
        <f>+CUC!C1459</f>
        <v>1266000</v>
      </c>
      <c r="D26" s="335">
        <f>+CUC!D1459</f>
        <v>1350000</v>
      </c>
      <c r="E26" s="335">
        <f>+CUC!E1459</f>
        <v>1742500</v>
      </c>
      <c r="F26" s="335">
        <f>+CUC!F1459</f>
        <v>2210833</v>
      </c>
      <c r="G26" s="335">
        <f>+CUC!G1459</f>
        <v>2500000</v>
      </c>
      <c r="H26" s="335">
        <f>+CUC!I1459</f>
        <v>5250000</v>
      </c>
      <c r="I26" s="335">
        <f t="shared" si="49"/>
        <v>5880000.0000000009</v>
      </c>
      <c r="J26" s="328">
        <f t="shared" si="50"/>
        <v>490000.00000000006</v>
      </c>
      <c r="K26" s="325">
        <f t="shared" ref="K26:V26" si="118">+J26</f>
        <v>490000.00000000006</v>
      </c>
      <c r="L26" s="325">
        <f t="shared" si="118"/>
        <v>490000.00000000006</v>
      </c>
      <c r="M26" s="325">
        <f t="shared" si="118"/>
        <v>490000.00000000006</v>
      </c>
      <c r="N26" s="325">
        <f t="shared" si="118"/>
        <v>490000.00000000006</v>
      </c>
      <c r="O26" s="325">
        <f t="shared" si="118"/>
        <v>490000.00000000006</v>
      </c>
      <c r="P26" s="325">
        <f t="shared" si="118"/>
        <v>490000.00000000006</v>
      </c>
      <c r="Q26" s="325">
        <f t="shared" si="118"/>
        <v>490000.00000000006</v>
      </c>
      <c r="R26" s="325">
        <f t="shared" si="118"/>
        <v>490000.00000000006</v>
      </c>
      <c r="S26" s="325">
        <f t="shared" si="118"/>
        <v>490000.00000000006</v>
      </c>
      <c r="T26" s="325">
        <f t="shared" si="118"/>
        <v>490000.00000000006</v>
      </c>
      <c r="U26" s="325">
        <f t="shared" si="118"/>
        <v>490000.00000000006</v>
      </c>
      <c r="V26" s="325">
        <f t="shared" si="118"/>
        <v>490000.00000000006</v>
      </c>
      <c r="W26" s="158">
        <f t="shared" si="59"/>
        <v>548800.00000000012</v>
      </c>
      <c r="X26" s="158">
        <f t="shared" si="60"/>
        <v>548800.00000000012</v>
      </c>
      <c r="Y26" s="158">
        <f t="shared" si="61"/>
        <v>548800.00000000012</v>
      </c>
      <c r="Z26" s="158">
        <f t="shared" si="62"/>
        <v>548800.00000000012</v>
      </c>
      <c r="AA26" s="158">
        <f t="shared" si="63"/>
        <v>548800.00000000012</v>
      </c>
      <c r="AB26" s="158">
        <f t="shared" si="64"/>
        <v>548800.00000000012</v>
      </c>
      <c r="AC26" s="158">
        <f t="shared" si="65"/>
        <v>548800.00000000012</v>
      </c>
      <c r="AD26" s="158">
        <f t="shared" si="66"/>
        <v>548800.00000000012</v>
      </c>
      <c r="AE26" s="158">
        <f t="shared" si="67"/>
        <v>548800.00000000012</v>
      </c>
      <c r="AF26" s="158">
        <f t="shared" si="68"/>
        <v>548800.00000000012</v>
      </c>
      <c r="AG26" s="158">
        <f t="shared" si="69"/>
        <v>548800.00000000012</v>
      </c>
      <c r="AH26" s="158">
        <f t="shared" si="70"/>
        <v>548800.00000000012</v>
      </c>
      <c r="AI26" s="158">
        <f t="shared" si="71"/>
        <v>548800.00000000012</v>
      </c>
      <c r="AJ26" s="158">
        <f t="shared" si="72"/>
        <v>548800.00000000012</v>
      </c>
      <c r="AK26" s="158">
        <f t="shared" si="73"/>
        <v>548800.00000000012</v>
      </c>
      <c r="AL26" s="158">
        <f t="shared" si="74"/>
        <v>548800.00000000012</v>
      </c>
      <c r="AM26" s="158">
        <f t="shared" si="75"/>
        <v>548800.00000000012</v>
      </c>
      <c r="AN26" s="158">
        <f t="shared" si="76"/>
        <v>548800.00000000012</v>
      </c>
      <c r="AO26" s="158">
        <f t="shared" si="77"/>
        <v>548800.00000000012</v>
      </c>
      <c r="AP26" s="158">
        <f t="shared" si="78"/>
        <v>548800.00000000012</v>
      </c>
      <c r="AQ26" s="158">
        <f t="shared" si="79"/>
        <v>548800.00000000012</v>
      </c>
      <c r="AR26" s="158">
        <f t="shared" si="80"/>
        <v>548800.00000000012</v>
      </c>
      <c r="AS26" s="158">
        <f t="shared" si="81"/>
        <v>548800.00000000012</v>
      </c>
      <c r="AT26" s="158">
        <f t="shared" si="82"/>
        <v>548800.00000000012</v>
      </c>
      <c r="AU26" s="158">
        <f t="shared" si="83"/>
        <v>581728.00000000012</v>
      </c>
      <c r="AV26" s="158">
        <f t="shared" si="84"/>
        <v>581728.00000000012</v>
      </c>
      <c r="AW26" s="158">
        <f t="shared" si="85"/>
        <v>581728.00000000012</v>
      </c>
      <c r="AX26" s="158">
        <f t="shared" si="86"/>
        <v>581728.00000000012</v>
      </c>
      <c r="AY26" s="158">
        <f t="shared" si="87"/>
        <v>581728.00000000012</v>
      </c>
      <c r="AZ26" s="158">
        <f t="shared" si="88"/>
        <v>581728.00000000012</v>
      </c>
      <c r="BA26" s="158">
        <f t="shared" si="89"/>
        <v>581728.00000000012</v>
      </c>
      <c r="BB26" s="158">
        <f t="shared" si="90"/>
        <v>581728.00000000012</v>
      </c>
      <c r="BC26" s="158">
        <f t="shared" si="91"/>
        <v>581728.00000000012</v>
      </c>
      <c r="BD26" s="158">
        <f t="shared" si="92"/>
        <v>581728.00000000012</v>
      </c>
      <c r="BE26" s="158">
        <f t="shared" si="93"/>
        <v>581728.00000000012</v>
      </c>
      <c r="BF26" s="158">
        <f t="shared" si="94"/>
        <v>581728.00000000012</v>
      </c>
      <c r="BG26" s="158">
        <f t="shared" si="95"/>
        <v>604997.12000000011</v>
      </c>
      <c r="BH26" s="158">
        <f t="shared" si="96"/>
        <v>604997.12000000011</v>
      </c>
      <c r="BI26" s="158">
        <f t="shared" si="97"/>
        <v>604997.12000000011</v>
      </c>
      <c r="BJ26" s="158">
        <f t="shared" si="98"/>
        <v>604997.12000000011</v>
      </c>
      <c r="BK26" s="158">
        <f t="shared" si="99"/>
        <v>604997.12000000011</v>
      </c>
      <c r="BL26" s="158">
        <f t="shared" si="100"/>
        <v>604997.12000000011</v>
      </c>
      <c r="BM26" s="158">
        <f t="shared" si="101"/>
        <v>604997.12000000011</v>
      </c>
      <c r="BN26" s="158">
        <f t="shared" si="102"/>
        <v>604997.12000000011</v>
      </c>
      <c r="BO26" s="158">
        <f t="shared" si="103"/>
        <v>604997.12000000011</v>
      </c>
      <c r="BP26" s="158">
        <f t="shared" si="104"/>
        <v>604997.12000000011</v>
      </c>
      <c r="BQ26" s="158">
        <f t="shared" si="105"/>
        <v>604997.12000000011</v>
      </c>
      <c r="BR26" s="158">
        <f t="shared" si="106"/>
        <v>604997.12000000011</v>
      </c>
    </row>
    <row r="27" spans="1:70" hidden="1" x14ac:dyDescent="0.25">
      <c r="A27" s="334">
        <f>+CUC!A1460</f>
        <v>510522</v>
      </c>
      <c r="B27" s="338" t="str">
        <f>+CUC!B1460</f>
        <v xml:space="preserve">         AUXILIOS AL PERSONAL</v>
      </c>
      <c r="C27" s="335">
        <f>+CUC!C1460</f>
        <v>0</v>
      </c>
      <c r="D27" s="335">
        <f>+CUC!D1460</f>
        <v>0</v>
      </c>
      <c r="E27" s="335">
        <f>+CUC!E1460</f>
        <v>0</v>
      </c>
      <c r="F27" s="335">
        <f>+CUC!F1460</f>
        <v>0</v>
      </c>
      <c r="G27" s="335">
        <f>+CUC!G1460</f>
        <v>0</v>
      </c>
      <c r="H27" s="335">
        <f>+CUC!I1460</f>
        <v>0</v>
      </c>
      <c r="I27" s="335">
        <f t="shared" si="49"/>
        <v>0</v>
      </c>
      <c r="J27" s="328">
        <f t="shared" si="50"/>
        <v>0</v>
      </c>
      <c r="K27" s="325">
        <f t="shared" ref="K27:V27" si="119">+J27</f>
        <v>0</v>
      </c>
      <c r="L27" s="325">
        <f t="shared" si="119"/>
        <v>0</v>
      </c>
      <c r="M27" s="325">
        <f t="shared" si="119"/>
        <v>0</v>
      </c>
      <c r="N27" s="325">
        <f t="shared" si="119"/>
        <v>0</v>
      </c>
      <c r="O27" s="325">
        <f t="shared" si="119"/>
        <v>0</v>
      </c>
      <c r="P27" s="325">
        <f t="shared" si="119"/>
        <v>0</v>
      </c>
      <c r="Q27" s="325">
        <f t="shared" si="119"/>
        <v>0</v>
      </c>
      <c r="R27" s="325">
        <f t="shared" si="119"/>
        <v>0</v>
      </c>
      <c r="S27" s="325">
        <f t="shared" si="119"/>
        <v>0</v>
      </c>
      <c r="T27" s="325">
        <f t="shared" si="119"/>
        <v>0</v>
      </c>
      <c r="U27" s="325">
        <f t="shared" si="119"/>
        <v>0</v>
      </c>
      <c r="V27" s="325">
        <f t="shared" si="119"/>
        <v>0</v>
      </c>
      <c r="W27" s="158">
        <f t="shared" si="59"/>
        <v>0</v>
      </c>
      <c r="X27" s="158">
        <f t="shared" si="60"/>
        <v>0</v>
      </c>
      <c r="Y27" s="158">
        <f t="shared" si="61"/>
        <v>0</v>
      </c>
      <c r="Z27" s="158">
        <f t="shared" si="62"/>
        <v>0</v>
      </c>
      <c r="AA27" s="158">
        <f t="shared" si="63"/>
        <v>0</v>
      </c>
      <c r="AB27" s="158">
        <f t="shared" si="64"/>
        <v>0</v>
      </c>
      <c r="AC27" s="158">
        <f t="shared" si="65"/>
        <v>0</v>
      </c>
      <c r="AD27" s="158">
        <f t="shared" si="66"/>
        <v>0</v>
      </c>
      <c r="AE27" s="158">
        <f t="shared" si="67"/>
        <v>0</v>
      </c>
      <c r="AF27" s="158">
        <f t="shared" si="68"/>
        <v>0</v>
      </c>
      <c r="AG27" s="158">
        <f t="shared" si="69"/>
        <v>0</v>
      </c>
      <c r="AH27" s="158">
        <f t="shared" si="70"/>
        <v>0</v>
      </c>
      <c r="AI27" s="158">
        <f t="shared" si="71"/>
        <v>0</v>
      </c>
      <c r="AJ27" s="158">
        <f t="shared" si="72"/>
        <v>0</v>
      </c>
      <c r="AK27" s="158">
        <f t="shared" si="73"/>
        <v>0</v>
      </c>
      <c r="AL27" s="158">
        <f t="shared" si="74"/>
        <v>0</v>
      </c>
      <c r="AM27" s="158">
        <f t="shared" si="75"/>
        <v>0</v>
      </c>
      <c r="AN27" s="158">
        <f t="shared" si="76"/>
        <v>0</v>
      </c>
      <c r="AO27" s="158">
        <f t="shared" si="77"/>
        <v>0</v>
      </c>
      <c r="AP27" s="158">
        <f t="shared" si="78"/>
        <v>0</v>
      </c>
      <c r="AQ27" s="158">
        <f t="shared" si="79"/>
        <v>0</v>
      </c>
      <c r="AR27" s="158">
        <f t="shared" si="80"/>
        <v>0</v>
      </c>
      <c r="AS27" s="158">
        <f t="shared" si="81"/>
        <v>0</v>
      </c>
      <c r="AT27" s="158">
        <f t="shared" si="82"/>
        <v>0</v>
      </c>
      <c r="AU27" s="158">
        <f t="shared" si="83"/>
        <v>0</v>
      </c>
      <c r="AV27" s="158">
        <f t="shared" si="84"/>
        <v>0</v>
      </c>
      <c r="AW27" s="158">
        <f t="shared" si="85"/>
        <v>0</v>
      </c>
      <c r="AX27" s="158">
        <f t="shared" si="86"/>
        <v>0</v>
      </c>
      <c r="AY27" s="158">
        <f t="shared" si="87"/>
        <v>0</v>
      </c>
      <c r="AZ27" s="158">
        <f t="shared" si="88"/>
        <v>0</v>
      </c>
      <c r="BA27" s="158">
        <f t="shared" si="89"/>
        <v>0</v>
      </c>
      <c r="BB27" s="158">
        <f t="shared" si="90"/>
        <v>0</v>
      </c>
      <c r="BC27" s="158">
        <f t="shared" si="91"/>
        <v>0</v>
      </c>
      <c r="BD27" s="158">
        <f t="shared" si="92"/>
        <v>0</v>
      </c>
      <c r="BE27" s="158">
        <f t="shared" si="93"/>
        <v>0</v>
      </c>
      <c r="BF27" s="158">
        <f t="shared" si="94"/>
        <v>0</v>
      </c>
      <c r="BG27" s="158">
        <f t="shared" si="95"/>
        <v>0</v>
      </c>
      <c r="BH27" s="158">
        <f t="shared" si="96"/>
        <v>0</v>
      </c>
      <c r="BI27" s="158">
        <f t="shared" si="97"/>
        <v>0</v>
      </c>
      <c r="BJ27" s="158">
        <f t="shared" si="98"/>
        <v>0</v>
      </c>
      <c r="BK27" s="158">
        <f t="shared" si="99"/>
        <v>0</v>
      </c>
      <c r="BL27" s="158">
        <f t="shared" si="100"/>
        <v>0</v>
      </c>
      <c r="BM27" s="158">
        <f t="shared" si="101"/>
        <v>0</v>
      </c>
      <c r="BN27" s="158">
        <f t="shared" si="102"/>
        <v>0</v>
      </c>
      <c r="BO27" s="158">
        <f t="shared" si="103"/>
        <v>0</v>
      </c>
      <c r="BP27" s="158">
        <f t="shared" si="104"/>
        <v>0</v>
      </c>
      <c r="BQ27" s="158">
        <f t="shared" si="105"/>
        <v>0</v>
      </c>
      <c r="BR27" s="158">
        <f t="shared" si="106"/>
        <v>0</v>
      </c>
    </row>
    <row r="28" spans="1:70" x14ac:dyDescent="0.25">
      <c r="A28" s="334">
        <f>+CUC!A1461</f>
        <v>510523</v>
      </c>
      <c r="B28" s="338" t="str">
        <f>+CUC!B1461</f>
        <v xml:space="preserve">         APORTES SALUD</v>
      </c>
      <c r="C28" s="335">
        <f>+CUC!C1461</f>
        <v>8233909</v>
      </c>
      <c r="D28" s="335">
        <f>+CUC!D1461</f>
        <v>8642564</v>
      </c>
      <c r="E28" s="335">
        <f>+CUC!E1461</f>
        <v>10219334</v>
      </c>
      <c r="F28" s="335">
        <f>+CUC!F1461</f>
        <v>10230712</v>
      </c>
      <c r="G28" s="335">
        <f>+CUC!G1461</f>
        <v>10523597</v>
      </c>
      <c r="H28" s="335">
        <f>+CUC!I1461</f>
        <v>12828012</v>
      </c>
      <c r="I28" s="335">
        <f t="shared" si="49"/>
        <v>14367373.440000005</v>
      </c>
      <c r="J28" s="328">
        <f t="shared" si="50"/>
        <v>1197281.1200000001</v>
      </c>
      <c r="K28" s="325">
        <f t="shared" ref="K28:V28" si="120">+J28</f>
        <v>1197281.1200000001</v>
      </c>
      <c r="L28" s="325">
        <f t="shared" si="120"/>
        <v>1197281.1200000001</v>
      </c>
      <c r="M28" s="325">
        <f t="shared" si="120"/>
        <v>1197281.1200000001</v>
      </c>
      <c r="N28" s="325">
        <f t="shared" si="120"/>
        <v>1197281.1200000001</v>
      </c>
      <c r="O28" s="325">
        <f t="shared" si="120"/>
        <v>1197281.1200000001</v>
      </c>
      <c r="P28" s="325">
        <f t="shared" si="120"/>
        <v>1197281.1200000001</v>
      </c>
      <c r="Q28" s="325">
        <f t="shared" si="120"/>
        <v>1197281.1200000001</v>
      </c>
      <c r="R28" s="325">
        <f t="shared" si="120"/>
        <v>1197281.1200000001</v>
      </c>
      <c r="S28" s="325">
        <f t="shared" si="120"/>
        <v>1197281.1200000001</v>
      </c>
      <c r="T28" s="325">
        <f t="shared" si="120"/>
        <v>1197281.1200000001</v>
      </c>
      <c r="U28" s="325">
        <f t="shared" si="120"/>
        <v>1197281.1200000001</v>
      </c>
      <c r="V28" s="325">
        <f t="shared" si="120"/>
        <v>1197281.1200000001</v>
      </c>
      <c r="W28" s="158">
        <f t="shared" si="59"/>
        <v>1340954.8544000003</v>
      </c>
      <c r="X28" s="158">
        <f t="shared" si="60"/>
        <v>1340954.8544000003</v>
      </c>
      <c r="Y28" s="158">
        <f t="shared" si="61"/>
        <v>1340954.8544000003</v>
      </c>
      <c r="Z28" s="158">
        <f t="shared" si="62"/>
        <v>1340954.8544000003</v>
      </c>
      <c r="AA28" s="158">
        <f t="shared" si="63"/>
        <v>1340954.8544000003</v>
      </c>
      <c r="AB28" s="158">
        <f t="shared" si="64"/>
        <v>1340954.8544000003</v>
      </c>
      <c r="AC28" s="158">
        <f t="shared" si="65"/>
        <v>1340954.8544000003</v>
      </c>
      <c r="AD28" s="158">
        <f t="shared" si="66"/>
        <v>1340954.8544000003</v>
      </c>
      <c r="AE28" s="158">
        <f t="shared" si="67"/>
        <v>1340954.8544000003</v>
      </c>
      <c r="AF28" s="158">
        <f t="shared" si="68"/>
        <v>1340954.8544000003</v>
      </c>
      <c r="AG28" s="158">
        <f t="shared" si="69"/>
        <v>1340954.8544000003</v>
      </c>
      <c r="AH28" s="158">
        <f t="shared" si="70"/>
        <v>1340954.8544000003</v>
      </c>
      <c r="AI28" s="158">
        <f t="shared" si="71"/>
        <v>1340954.8544000003</v>
      </c>
      <c r="AJ28" s="158">
        <f t="shared" si="72"/>
        <v>1340954.8544000003</v>
      </c>
      <c r="AK28" s="158">
        <f t="shared" si="73"/>
        <v>1340954.8544000003</v>
      </c>
      <c r="AL28" s="158">
        <f t="shared" si="74"/>
        <v>1340954.8544000003</v>
      </c>
      <c r="AM28" s="158">
        <f t="shared" si="75"/>
        <v>1340954.8544000003</v>
      </c>
      <c r="AN28" s="158">
        <f t="shared" si="76"/>
        <v>1340954.8544000003</v>
      </c>
      <c r="AO28" s="158">
        <f t="shared" si="77"/>
        <v>1340954.8544000003</v>
      </c>
      <c r="AP28" s="158">
        <f t="shared" si="78"/>
        <v>1340954.8544000003</v>
      </c>
      <c r="AQ28" s="158">
        <f t="shared" si="79"/>
        <v>1340954.8544000003</v>
      </c>
      <c r="AR28" s="158">
        <f t="shared" si="80"/>
        <v>1340954.8544000003</v>
      </c>
      <c r="AS28" s="158">
        <f t="shared" si="81"/>
        <v>1340954.8544000003</v>
      </c>
      <c r="AT28" s="158">
        <f t="shared" si="82"/>
        <v>1340954.8544000003</v>
      </c>
      <c r="AU28" s="158">
        <f t="shared" si="83"/>
        <v>1421412.1456640004</v>
      </c>
      <c r="AV28" s="158">
        <f t="shared" si="84"/>
        <v>1421412.1456640004</v>
      </c>
      <c r="AW28" s="158">
        <f t="shared" si="85"/>
        <v>1421412.1456640004</v>
      </c>
      <c r="AX28" s="158">
        <f t="shared" si="86"/>
        <v>1421412.1456640004</v>
      </c>
      <c r="AY28" s="158">
        <f t="shared" si="87"/>
        <v>1421412.1456640004</v>
      </c>
      <c r="AZ28" s="158">
        <f t="shared" si="88"/>
        <v>1421412.1456640004</v>
      </c>
      <c r="BA28" s="158">
        <f t="shared" si="89"/>
        <v>1421412.1456640004</v>
      </c>
      <c r="BB28" s="158">
        <f t="shared" si="90"/>
        <v>1421412.1456640004</v>
      </c>
      <c r="BC28" s="158">
        <f t="shared" si="91"/>
        <v>1421412.1456640004</v>
      </c>
      <c r="BD28" s="158">
        <f t="shared" si="92"/>
        <v>1421412.1456640004</v>
      </c>
      <c r="BE28" s="158">
        <f t="shared" si="93"/>
        <v>1421412.1456640004</v>
      </c>
      <c r="BF28" s="158">
        <f t="shared" si="94"/>
        <v>1421412.1456640004</v>
      </c>
      <c r="BG28" s="158">
        <f t="shared" si="95"/>
        <v>1478268.6314905605</v>
      </c>
      <c r="BH28" s="158">
        <f t="shared" si="96"/>
        <v>1478268.6314905605</v>
      </c>
      <c r="BI28" s="158">
        <f t="shared" si="97"/>
        <v>1478268.6314905605</v>
      </c>
      <c r="BJ28" s="158">
        <f t="shared" si="98"/>
        <v>1478268.6314905605</v>
      </c>
      <c r="BK28" s="158">
        <f t="shared" si="99"/>
        <v>1478268.6314905605</v>
      </c>
      <c r="BL28" s="158">
        <f t="shared" si="100"/>
        <v>1478268.6314905605</v>
      </c>
      <c r="BM28" s="158">
        <f t="shared" si="101"/>
        <v>1478268.6314905605</v>
      </c>
      <c r="BN28" s="158">
        <f t="shared" si="102"/>
        <v>1478268.6314905605</v>
      </c>
      <c r="BO28" s="158">
        <f t="shared" si="103"/>
        <v>1478268.6314905605</v>
      </c>
      <c r="BP28" s="158">
        <f t="shared" si="104"/>
        <v>1478268.6314905605</v>
      </c>
      <c r="BQ28" s="158">
        <f t="shared" si="105"/>
        <v>1478268.6314905605</v>
      </c>
      <c r="BR28" s="158">
        <f t="shared" si="106"/>
        <v>1478268.6314905605</v>
      </c>
    </row>
    <row r="29" spans="1:70" x14ac:dyDescent="0.25">
      <c r="A29" s="334">
        <f>+CUC!A1462</f>
        <v>510524</v>
      </c>
      <c r="B29" s="338" t="str">
        <f>+CUC!B1462</f>
        <v xml:space="preserve">         APORTES PENSION</v>
      </c>
      <c r="C29" s="335">
        <f>+CUC!C1462</f>
        <v>11438852</v>
      </c>
      <c r="D29" s="335">
        <f>+CUC!D1462</f>
        <v>5180487</v>
      </c>
      <c r="E29" s="335">
        <f>+CUC!E1462</f>
        <v>6514073</v>
      </c>
      <c r="F29" s="335">
        <f>+CUC!F1462</f>
        <v>6324918</v>
      </c>
      <c r="G29" s="335">
        <f>+CUC!G1462</f>
        <v>8452022</v>
      </c>
      <c r="H29" s="335">
        <f>+CUC!I1462</f>
        <v>10162305.333333332</v>
      </c>
      <c r="I29" s="335">
        <f t="shared" si="49"/>
        <v>11381781.973333331</v>
      </c>
      <c r="J29" s="328">
        <f t="shared" si="50"/>
        <v>948481.8311111111</v>
      </c>
      <c r="K29" s="325">
        <f t="shared" ref="K29:V29" si="121">+J29</f>
        <v>948481.8311111111</v>
      </c>
      <c r="L29" s="325">
        <f t="shared" si="121"/>
        <v>948481.8311111111</v>
      </c>
      <c r="M29" s="325">
        <f t="shared" si="121"/>
        <v>948481.8311111111</v>
      </c>
      <c r="N29" s="325">
        <f t="shared" si="121"/>
        <v>948481.8311111111</v>
      </c>
      <c r="O29" s="325">
        <f t="shared" si="121"/>
        <v>948481.8311111111</v>
      </c>
      <c r="P29" s="325">
        <f t="shared" si="121"/>
        <v>948481.8311111111</v>
      </c>
      <c r="Q29" s="325">
        <f t="shared" si="121"/>
        <v>948481.8311111111</v>
      </c>
      <c r="R29" s="325">
        <f t="shared" si="121"/>
        <v>948481.8311111111</v>
      </c>
      <c r="S29" s="325">
        <f t="shared" si="121"/>
        <v>948481.8311111111</v>
      </c>
      <c r="T29" s="325">
        <f t="shared" si="121"/>
        <v>948481.8311111111</v>
      </c>
      <c r="U29" s="325">
        <f t="shared" si="121"/>
        <v>948481.8311111111</v>
      </c>
      <c r="V29" s="325">
        <f t="shared" si="121"/>
        <v>948481.8311111111</v>
      </c>
      <c r="W29" s="158">
        <f t="shared" si="59"/>
        <v>1062299.6508444445</v>
      </c>
      <c r="X29" s="158">
        <f t="shared" si="60"/>
        <v>1062299.6508444445</v>
      </c>
      <c r="Y29" s="158">
        <f t="shared" si="61"/>
        <v>1062299.6508444445</v>
      </c>
      <c r="Z29" s="158">
        <f t="shared" si="62"/>
        <v>1062299.6508444445</v>
      </c>
      <c r="AA29" s="158">
        <f t="shared" si="63"/>
        <v>1062299.6508444445</v>
      </c>
      <c r="AB29" s="158">
        <f t="shared" si="64"/>
        <v>1062299.6508444445</v>
      </c>
      <c r="AC29" s="158">
        <f t="shared" si="65"/>
        <v>1062299.6508444445</v>
      </c>
      <c r="AD29" s="158">
        <f t="shared" si="66"/>
        <v>1062299.6508444445</v>
      </c>
      <c r="AE29" s="158">
        <f t="shared" si="67"/>
        <v>1062299.6508444445</v>
      </c>
      <c r="AF29" s="158">
        <f t="shared" si="68"/>
        <v>1062299.6508444445</v>
      </c>
      <c r="AG29" s="158">
        <f t="shared" si="69"/>
        <v>1062299.6508444445</v>
      </c>
      <c r="AH29" s="158">
        <f t="shared" si="70"/>
        <v>1062299.6508444445</v>
      </c>
      <c r="AI29" s="158">
        <f t="shared" si="71"/>
        <v>1062299.6508444445</v>
      </c>
      <c r="AJ29" s="158">
        <f t="shared" si="72"/>
        <v>1062299.6508444445</v>
      </c>
      <c r="AK29" s="158">
        <f t="shared" si="73"/>
        <v>1062299.6508444445</v>
      </c>
      <c r="AL29" s="158">
        <f t="shared" si="74"/>
        <v>1062299.6508444445</v>
      </c>
      <c r="AM29" s="158">
        <f t="shared" si="75"/>
        <v>1062299.6508444445</v>
      </c>
      <c r="AN29" s="158">
        <f t="shared" si="76"/>
        <v>1062299.6508444445</v>
      </c>
      <c r="AO29" s="158">
        <f t="shared" si="77"/>
        <v>1062299.6508444445</v>
      </c>
      <c r="AP29" s="158">
        <f t="shared" si="78"/>
        <v>1062299.6508444445</v>
      </c>
      <c r="AQ29" s="158">
        <f t="shared" si="79"/>
        <v>1062299.6508444445</v>
      </c>
      <c r="AR29" s="158">
        <f t="shared" si="80"/>
        <v>1062299.6508444445</v>
      </c>
      <c r="AS29" s="158">
        <f t="shared" si="81"/>
        <v>1062299.6508444445</v>
      </c>
      <c r="AT29" s="158">
        <f t="shared" si="82"/>
        <v>1062299.6508444445</v>
      </c>
      <c r="AU29" s="158">
        <f t="shared" si="83"/>
        <v>1126037.6298951113</v>
      </c>
      <c r="AV29" s="158">
        <f t="shared" si="84"/>
        <v>1126037.6298951113</v>
      </c>
      <c r="AW29" s="158">
        <f t="shared" si="85"/>
        <v>1126037.6298951113</v>
      </c>
      <c r="AX29" s="158">
        <f t="shared" si="86"/>
        <v>1126037.6298951113</v>
      </c>
      <c r="AY29" s="158">
        <f t="shared" si="87"/>
        <v>1126037.6298951113</v>
      </c>
      <c r="AZ29" s="158">
        <f t="shared" si="88"/>
        <v>1126037.6298951113</v>
      </c>
      <c r="BA29" s="158">
        <f t="shared" si="89"/>
        <v>1126037.6298951113</v>
      </c>
      <c r="BB29" s="158">
        <f t="shared" si="90"/>
        <v>1126037.6298951113</v>
      </c>
      <c r="BC29" s="158">
        <f t="shared" si="91"/>
        <v>1126037.6298951113</v>
      </c>
      <c r="BD29" s="158">
        <f t="shared" si="92"/>
        <v>1126037.6298951113</v>
      </c>
      <c r="BE29" s="158">
        <f t="shared" si="93"/>
        <v>1126037.6298951113</v>
      </c>
      <c r="BF29" s="158">
        <f t="shared" si="94"/>
        <v>1126037.6298951113</v>
      </c>
      <c r="BG29" s="158">
        <f t="shared" si="95"/>
        <v>1171079.1350909157</v>
      </c>
      <c r="BH29" s="158">
        <f t="shared" si="96"/>
        <v>1171079.1350909157</v>
      </c>
      <c r="BI29" s="158">
        <f t="shared" si="97"/>
        <v>1171079.1350909157</v>
      </c>
      <c r="BJ29" s="158">
        <f t="shared" si="98"/>
        <v>1171079.1350909157</v>
      </c>
      <c r="BK29" s="158">
        <f t="shared" si="99"/>
        <v>1171079.1350909157</v>
      </c>
      <c r="BL29" s="158">
        <f t="shared" si="100"/>
        <v>1171079.1350909157</v>
      </c>
      <c r="BM29" s="158">
        <f t="shared" si="101"/>
        <v>1171079.1350909157</v>
      </c>
      <c r="BN29" s="158">
        <f t="shared" si="102"/>
        <v>1171079.1350909157</v>
      </c>
      <c r="BO29" s="158">
        <f t="shared" si="103"/>
        <v>1171079.1350909157</v>
      </c>
      <c r="BP29" s="158">
        <f t="shared" si="104"/>
        <v>1171079.1350909157</v>
      </c>
      <c r="BQ29" s="158">
        <f t="shared" si="105"/>
        <v>1171079.1350909157</v>
      </c>
      <c r="BR29" s="158">
        <f t="shared" si="106"/>
        <v>1171079.1350909157</v>
      </c>
    </row>
    <row r="30" spans="1:70" x14ac:dyDescent="0.25">
      <c r="A30" s="334">
        <f>+CUC!A1463</f>
        <v>510525</v>
      </c>
      <c r="B30" s="338" t="str">
        <f>+CUC!B1463</f>
        <v xml:space="preserve">         APORTES A.R.L</v>
      </c>
      <c r="C30" s="335">
        <f>+CUC!C1463</f>
        <v>686314</v>
      </c>
      <c r="D30" s="335">
        <f>+CUC!D1463</f>
        <v>780380</v>
      </c>
      <c r="E30" s="335">
        <f>+CUC!E1463</f>
        <v>750808</v>
      </c>
      <c r="F30" s="335">
        <f>+CUC!F1463</f>
        <v>602118</v>
      </c>
      <c r="G30" s="335">
        <f>+CUC!G1463</f>
        <v>680799</v>
      </c>
      <c r="H30" s="335">
        <f>+CUC!I1463</f>
        <v>765573.33333333337</v>
      </c>
      <c r="I30" s="335">
        <f t="shared" si="49"/>
        <v>857442.13333333365</v>
      </c>
      <c r="J30" s="328">
        <f t="shared" si="50"/>
        <v>71453.511111111118</v>
      </c>
      <c r="K30" s="325">
        <f t="shared" ref="K30:V30" si="122">+J30</f>
        <v>71453.511111111118</v>
      </c>
      <c r="L30" s="325">
        <f t="shared" si="122"/>
        <v>71453.511111111118</v>
      </c>
      <c r="M30" s="325">
        <f t="shared" si="122"/>
        <v>71453.511111111118</v>
      </c>
      <c r="N30" s="325">
        <f t="shared" si="122"/>
        <v>71453.511111111118</v>
      </c>
      <c r="O30" s="325">
        <f t="shared" si="122"/>
        <v>71453.511111111118</v>
      </c>
      <c r="P30" s="325">
        <f t="shared" si="122"/>
        <v>71453.511111111118</v>
      </c>
      <c r="Q30" s="325">
        <f t="shared" si="122"/>
        <v>71453.511111111118</v>
      </c>
      <c r="R30" s="325">
        <f t="shared" si="122"/>
        <v>71453.511111111118</v>
      </c>
      <c r="S30" s="325">
        <f t="shared" si="122"/>
        <v>71453.511111111118</v>
      </c>
      <c r="T30" s="325">
        <f t="shared" si="122"/>
        <v>71453.511111111118</v>
      </c>
      <c r="U30" s="325">
        <f t="shared" si="122"/>
        <v>71453.511111111118</v>
      </c>
      <c r="V30" s="325">
        <f t="shared" si="122"/>
        <v>71453.511111111118</v>
      </c>
      <c r="W30" s="158">
        <f t="shared" si="59"/>
        <v>80027.932444444465</v>
      </c>
      <c r="X30" s="158">
        <f t="shared" si="60"/>
        <v>80027.932444444465</v>
      </c>
      <c r="Y30" s="158">
        <f t="shared" si="61"/>
        <v>80027.932444444465</v>
      </c>
      <c r="Z30" s="158">
        <f t="shared" si="62"/>
        <v>80027.932444444465</v>
      </c>
      <c r="AA30" s="158">
        <f t="shared" si="63"/>
        <v>80027.932444444465</v>
      </c>
      <c r="AB30" s="158">
        <f t="shared" si="64"/>
        <v>80027.932444444465</v>
      </c>
      <c r="AC30" s="158">
        <f t="shared" si="65"/>
        <v>80027.932444444465</v>
      </c>
      <c r="AD30" s="158">
        <f t="shared" si="66"/>
        <v>80027.932444444465</v>
      </c>
      <c r="AE30" s="158">
        <f t="shared" si="67"/>
        <v>80027.932444444465</v>
      </c>
      <c r="AF30" s="158">
        <f t="shared" si="68"/>
        <v>80027.932444444465</v>
      </c>
      <c r="AG30" s="158">
        <f t="shared" si="69"/>
        <v>80027.932444444465</v>
      </c>
      <c r="AH30" s="158">
        <f t="shared" si="70"/>
        <v>80027.932444444465</v>
      </c>
      <c r="AI30" s="158">
        <f t="shared" si="71"/>
        <v>80027.932444444465</v>
      </c>
      <c r="AJ30" s="158">
        <f t="shared" si="72"/>
        <v>80027.932444444465</v>
      </c>
      <c r="AK30" s="158">
        <f t="shared" si="73"/>
        <v>80027.932444444465</v>
      </c>
      <c r="AL30" s="158">
        <f t="shared" si="74"/>
        <v>80027.932444444465</v>
      </c>
      <c r="AM30" s="158">
        <f t="shared" si="75"/>
        <v>80027.932444444465</v>
      </c>
      <c r="AN30" s="158">
        <f t="shared" si="76"/>
        <v>80027.932444444465</v>
      </c>
      <c r="AO30" s="158">
        <f t="shared" si="77"/>
        <v>80027.932444444465</v>
      </c>
      <c r="AP30" s="158">
        <f t="shared" si="78"/>
        <v>80027.932444444465</v>
      </c>
      <c r="AQ30" s="158">
        <f t="shared" si="79"/>
        <v>80027.932444444465</v>
      </c>
      <c r="AR30" s="158">
        <f t="shared" si="80"/>
        <v>80027.932444444465</v>
      </c>
      <c r="AS30" s="158">
        <f t="shared" si="81"/>
        <v>80027.932444444465</v>
      </c>
      <c r="AT30" s="158">
        <f t="shared" si="82"/>
        <v>80027.932444444465</v>
      </c>
      <c r="AU30" s="158">
        <f t="shared" si="83"/>
        <v>84829.608391111135</v>
      </c>
      <c r="AV30" s="158">
        <f t="shared" si="84"/>
        <v>84829.608391111135</v>
      </c>
      <c r="AW30" s="158">
        <f t="shared" si="85"/>
        <v>84829.608391111135</v>
      </c>
      <c r="AX30" s="158">
        <f t="shared" si="86"/>
        <v>84829.608391111135</v>
      </c>
      <c r="AY30" s="158">
        <f t="shared" si="87"/>
        <v>84829.608391111135</v>
      </c>
      <c r="AZ30" s="158">
        <f t="shared" si="88"/>
        <v>84829.608391111135</v>
      </c>
      <c r="BA30" s="158">
        <f t="shared" si="89"/>
        <v>84829.608391111135</v>
      </c>
      <c r="BB30" s="158">
        <f t="shared" si="90"/>
        <v>84829.608391111135</v>
      </c>
      <c r="BC30" s="158">
        <f t="shared" si="91"/>
        <v>84829.608391111135</v>
      </c>
      <c r="BD30" s="158">
        <f t="shared" si="92"/>
        <v>84829.608391111135</v>
      </c>
      <c r="BE30" s="158">
        <f t="shared" si="93"/>
        <v>84829.608391111135</v>
      </c>
      <c r="BF30" s="158">
        <f t="shared" si="94"/>
        <v>84829.608391111135</v>
      </c>
      <c r="BG30" s="158">
        <f t="shared" si="95"/>
        <v>88222.792726755579</v>
      </c>
      <c r="BH30" s="158">
        <f t="shared" si="96"/>
        <v>88222.792726755579</v>
      </c>
      <c r="BI30" s="158">
        <f t="shared" si="97"/>
        <v>88222.792726755579</v>
      </c>
      <c r="BJ30" s="158">
        <f t="shared" si="98"/>
        <v>88222.792726755579</v>
      </c>
      <c r="BK30" s="158">
        <f t="shared" si="99"/>
        <v>88222.792726755579</v>
      </c>
      <c r="BL30" s="158">
        <f t="shared" si="100"/>
        <v>88222.792726755579</v>
      </c>
      <c r="BM30" s="158">
        <f t="shared" si="101"/>
        <v>88222.792726755579</v>
      </c>
      <c r="BN30" s="158">
        <f t="shared" si="102"/>
        <v>88222.792726755579</v>
      </c>
      <c r="BO30" s="158">
        <f t="shared" si="103"/>
        <v>88222.792726755579</v>
      </c>
      <c r="BP30" s="158">
        <f t="shared" si="104"/>
        <v>88222.792726755579</v>
      </c>
      <c r="BQ30" s="158">
        <f t="shared" si="105"/>
        <v>88222.792726755579</v>
      </c>
      <c r="BR30" s="158">
        <f t="shared" si="106"/>
        <v>88222.792726755579</v>
      </c>
    </row>
    <row r="31" spans="1:70" x14ac:dyDescent="0.25">
      <c r="A31" s="334">
        <f>+CUC!A1464</f>
        <v>510526</v>
      </c>
      <c r="B31" s="338" t="str">
        <f>+CUC!B1464</f>
        <v xml:space="preserve">         APORTES CAJAS DE COMPENSACION FAMILIAR</v>
      </c>
      <c r="C31" s="335">
        <f>+CUC!C1464</f>
        <v>3963075</v>
      </c>
      <c r="D31" s="335">
        <f>+CUC!D1464</f>
        <v>3981160</v>
      </c>
      <c r="E31" s="335">
        <f>+CUC!E1464</f>
        <v>4505333</v>
      </c>
      <c r="F31" s="335">
        <f>+CUC!F1464</f>
        <v>4744656</v>
      </c>
      <c r="G31" s="335">
        <f>+CUC!G1464</f>
        <v>5406472</v>
      </c>
      <c r="H31" s="335">
        <f>+CUC!I1464</f>
        <v>5955466.666666666</v>
      </c>
      <c r="I31" s="335">
        <f t="shared" si="49"/>
        <v>6670122.6666666679</v>
      </c>
      <c r="J31" s="328">
        <f t="shared" si="50"/>
        <v>555843.5555555555</v>
      </c>
      <c r="K31" s="325">
        <f t="shared" ref="K31:V31" si="123">+J31</f>
        <v>555843.5555555555</v>
      </c>
      <c r="L31" s="325">
        <f t="shared" si="123"/>
        <v>555843.5555555555</v>
      </c>
      <c r="M31" s="325">
        <f t="shared" si="123"/>
        <v>555843.5555555555</v>
      </c>
      <c r="N31" s="325">
        <f t="shared" si="123"/>
        <v>555843.5555555555</v>
      </c>
      <c r="O31" s="325">
        <f t="shared" si="123"/>
        <v>555843.5555555555</v>
      </c>
      <c r="P31" s="325">
        <f t="shared" si="123"/>
        <v>555843.5555555555</v>
      </c>
      <c r="Q31" s="325">
        <f t="shared" si="123"/>
        <v>555843.5555555555</v>
      </c>
      <c r="R31" s="325">
        <f t="shared" si="123"/>
        <v>555843.5555555555</v>
      </c>
      <c r="S31" s="325">
        <f t="shared" si="123"/>
        <v>555843.5555555555</v>
      </c>
      <c r="T31" s="325">
        <f t="shared" si="123"/>
        <v>555843.5555555555</v>
      </c>
      <c r="U31" s="325">
        <f t="shared" si="123"/>
        <v>555843.5555555555</v>
      </c>
      <c r="V31" s="325">
        <f t="shared" si="123"/>
        <v>555843.5555555555</v>
      </c>
      <c r="W31" s="158">
        <f t="shared" si="59"/>
        <v>622544.78222222219</v>
      </c>
      <c r="X31" s="158">
        <f t="shared" si="60"/>
        <v>622544.78222222219</v>
      </c>
      <c r="Y31" s="158">
        <f t="shared" si="61"/>
        <v>622544.78222222219</v>
      </c>
      <c r="Z31" s="158">
        <f t="shared" si="62"/>
        <v>622544.78222222219</v>
      </c>
      <c r="AA31" s="158">
        <f t="shared" si="63"/>
        <v>622544.78222222219</v>
      </c>
      <c r="AB31" s="158">
        <f t="shared" si="64"/>
        <v>622544.78222222219</v>
      </c>
      <c r="AC31" s="158">
        <f t="shared" si="65"/>
        <v>622544.78222222219</v>
      </c>
      <c r="AD31" s="158">
        <f t="shared" si="66"/>
        <v>622544.78222222219</v>
      </c>
      <c r="AE31" s="158">
        <f t="shared" si="67"/>
        <v>622544.78222222219</v>
      </c>
      <c r="AF31" s="158">
        <f t="shared" si="68"/>
        <v>622544.78222222219</v>
      </c>
      <c r="AG31" s="158">
        <f t="shared" si="69"/>
        <v>622544.78222222219</v>
      </c>
      <c r="AH31" s="158">
        <f t="shared" si="70"/>
        <v>622544.78222222219</v>
      </c>
      <c r="AI31" s="158">
        <f t="shared" si="71"/>
        <v>622544.78222222219</v>
      </c>
      <c r="AJ31" s="158">
        <f t="shared" si="72"/>
        <v>622544.78222222219</v>
      </c>
      <c r="AK31" s="158">
        <f t="shared" si="73"/>
        <v>622544.78222222219</v>
      </c>
      <c r="AL31" s="158">
        <f t="shared" si="74"/>
        <v>622544.78222222219</v>
      </c>
      <c r="AM31" s="158">
        <f t="shared" si="75"/>
        <v>622544.78222222219</v>
      </c>
      <c r="AN31" s="158">
        <f t="shared" si="76"/>
        <v>622544.78222222219</v>
      </c>
      <c r="AO31" s="158">
        <f t="shared" si="77"/>
        <v>622544.78222222219</v>
      </c>
      <c r="AP31" s="158">
        <f t="shared" si="78"/>
        <v>622544.78222222219</v>
      </c>
      <c r="AQ31" s="158">
        <f t="shared" si="79"/>
        <v>622544.78222222219</v>
      </c>
      <c r="AR31" s="158">
        <f t="shared" si="80"/>
        <v>622544.78222222219</v>
      </c>
      <c r="AS31" s="158">
        <f t="shared" si="81"/>
        <v>622544.78222222219</v>
      </c>
      <c r="AT31" s="158">
        <f t="shared" si="82"/>
        <v>622544.78222222219</v>
      </c>
      <c r="AU31" s="158">
        <f t="shared" si="83"/>
        <v>659897.46915555559</v>
      </c>
      <c r="AV31" s="158">
        <f t="shared" si="84"/>
        <v>659897.46915555559</v>
      </c>
      <c r="AW31" s="158">
        <f t="shared" si="85"/>
        <v>659897.46915555559</v>
      </c>
      <c r="AX31" s="158">
        <f t="shared" si="86"/>
        <v>659897.46915555559</v>
      </c>
      <c r="AY31" s="158">
        <f t="shared" si="87"/>
        <v>659897.46915555559</v>
      </c>
      <c r="AZ31" s="158">
        <f t="shared" si="88"/>
        <v>659897.46915555559</v>
      </c>
      <c r="BA31" s="158">
        <f t="shared" si="89"/>
        <v>659897.46915555559</v>
      </c>
      <c r="BB31" s="158">
        <f t="shared" si="90"/>
        <v>659897.46915555559</v>
      </c>
      <c r="BC31" s="158">
        <f t="shared" si="91"/>
        <v>659897.46915555559</v>
      </c>
      <c r="BD31" s="158">
        <f t="shared" si="92"/>
        <v>659897.46915555559</v>
      </c>
      <c r="BE31" s="158">
        <f t="shared" si="93"/>
        <v>659897.46915555559</v>
      </c>
      <c r="BF31" s="158">
        <f t="shared" si="94"/>
        <v>659897.46915555559</v>
      </c>
      <c r="BG31" s="158">
        <f t="shared" si="95"/>
        <v>686293.36792177788</v>
      </c>
      <c r="BH31" s="158">
        <f t="shared" si="96"/>
        <v>686293.36792177788</v>
      </c>
      <c r="BI31" s="158">
        <f t="shared" si="97"/>
        <v>686293.36792177788</v>
      </c>
      <c r="BJ31" s="158">
        <f t="shared" si="98"/>
        <v>686293.36792177788</v>
      </c>
      <c r="BK31" s="158">
        <f t="shared" si="99"/>
        <v>686293.36792177788</v>
      </c>
      <c r="BL31" s="158">
        <f t="shared" si="100"/>
        <v>686293.36792177788</v>
      </c>
      <c r="BM31" s="158">
        <f t="shared" si="101"/>
        <v>686293.36792177788</v>
      </c>
      <c r="BN31" s="158">
        <f t="shared" si="102"/>
        <v>686293.36792177788</v>
      </c>
      <c r="BO31" s="158">
        <f t="shared" si="103"/>
        <v>686293.36792177788</v>
      </c>
      <c r="BP31" s="158">
        <f t="shared" si="104"/>
        <v>686293.36792177788</v>
      </c>
      <c r="BQ31" s="158">
        <f t="shared" si="105"/>
        <v>686293.36792177788</v>
      </c>
      <c r="BR31" s="158">
        <f t="shared" si="106"/>
        <v>686293.36792177788</v>
      </c>
    </row>
    <row r="32" spans="1:70" x14ac:dyDescent="0.25">
      <c r="A32" s="334">
        <f>+CUC!A1465</f>
        <v>510527</v>
      </c>
      <c r="B32" s="338" t="str">
        <f>+CUC!B1465</f>
        <v xml:space="preserve">         APORTES I.C.B.F.</v>
      </c>
      <c r="C32" s="335">
        <f>+CUC!C1465</f>
        <v>2704867</v>
      </c>
      <c r="D32" s="335">
        <f>+CUC!D1465</f>
        <v>2919107</v>
      </c>
      <c r="E32" s="335">
        <f>+CUC!E1465</f>
        <v>3275429</v>
      </c>
      <c r="F32" s="335">
        <f>+CUC!F1465</f>
        <v>3595297</v>
      </c>
      <c r="G32" s="335">
        <f>+CUC!G1465</f>
        <v>4057714</v>
      </c>
      <c r="H32" s="335">
        <f>+CUC!I1465</f>
        <v>4468560</v>
      </c>
      <c r="I32" s="335">
        <f t="shared" si="49"/>
        <v>5004787.2</v>
      </c>
      <c r="J32" s="328">
        <f t="shared" si="50"/>
        <v>417065.60000000003</v>
      </c>
      <c r="K32" s="325">
        <f t="shared" ref="K32:V32" si="124">+J32</f>
        <v>417065.60000000003</v>
      </c>
      <c r="L32" s="325">
        <f t="shared" si="124"/>
        <v>417065.60000000003</v>
      </c>
      <c r="M32" s="325">
        <f t="shared" si="124"/>
        <v>417065.60000000003</v>
      </c>
      <c r="N32" s="325">
        <f t="shared" si="124"/>
        <v>417065.60000000003</v>
      </c>
      <c r="O32" s="325">
        <f t="shared" si="124"/>
        <v>417065.60000000003</v>
      </c>
      <c r="P32" s="325">
        <f t="shared" si="124"/>
        <v>417065.60000000003</v>
      </c>
      <c r="Q32" s="325">
        <f t="shared" si="124"/>
        <v>417065.60000000003</v>
      </c>
      <c r="R32" s="325">
        <f t="shared" si="124"/>
        <v>417065.60000000003</v>
      </c>
      <c r="S32" s="325">
        <f t="shared" si="124"/>
        <v>417065.60000000003</v>
      </c>
      <c r="T32" s="325">
        <f t="shared" si="124"/>
        <v>417065.60000000003</v>
      </c>
      <c r="U32" s="325">
        <f t="shared" si="124"/>
        <v>417065.60000000003</v>
      </c>
      <c r="V32" s="325">
        <f t="shared" si="124"/>
        <v>417065.60000000003</v>
      </c>
      <c r="W32" s="158">
        <f t="shared" si="59"/>
        <v>467113.47200000007</v>
      </c>
      <c r="X32" s="158">
        <f t="shared" si="60"/>
        <v>467113.47200000007</v>
      </c>
      <c r="Y32" s="158">
        <f t="shared" si="61"/>
        <v>467113.47200000007</v>
      </c>
      <c r="Z32" s="158">
        <f t="shared" si="62"/>
        <v>467113.47200000007</v>
      </c>
      <c r="AA32" s="158">
        <f t="shared" si="63"/>
        <v>467113.47200000007</v>
      </c>
      <c r="AB32" s="158">
        <f t="shared" si="64"/>
        <v>467113.47200000007</v>
      </c>
      <c r="AC32" s="158">
        <f t="shared" si="65"/>
        <v>467113.47200000007</v>
      </c>
      <c r="AD32" s="158">
        <f t="shared" si="66"/>
        <v>467113.47200000007</v>
      </c>
      <c r="AE32" s="158">
        <f t="shared" si="67"/>
        <v>467113.47200000007</v>
      </c>
      <c r="AF32" s="158">
        <f t="shared" si="68"/>
        <v>467113.47200000007</v>
      </c>
      <c r="AG32" s="158">
        <f t="shared" si="69"/>
        <v>467113.47200000007</v>
      </c>
      <c r="AH32" s="158">
        <f t="shared" si="70"/>
        <v>467113.47200000007</v>
      </c>
      <c r="AI32" s="158">
        <f t="shared" si="71"/>
        <v>467113.47200000007</v>
      </c>
      <c r="AJ32" s="158">
        <f t="shared" si="72"/>
        <v>467113.47200000007</v>
      </c>
      <c r="AK32" s="158">
        <f t="shared" si="73"/>
        <v>467113.47200000007</v>
      </c>
      <c r="AL32" s="158">
        <f t="shared" si="74"/>
        <v>467113.47200000007</v>
      </c>
      <c r="AM32" s="158">
        <f t="shared" si="75"/>
        <v>467113.47200000007</v>
      </c>
      <c r="AN32" s="158">
        <f t="shared" si="76"/>
        <v>467113.47200000007</v>
      </c>
      <c r="AO32" s="158">
        <f t="shared" si="77"/>
        <v>467113.47200000007</v>
      </c>
      <c r="AP32" s="158">
        <f t="shared" si="78"/>
        <v>467113.47200000007</v>
      </c>
      <c r="AQ32" s="158">
        <f t="shared" si="79"/>
        <v>467113.47200000007</v>
      </c>
      <c r="AR32" s="158">
        <f t="shared" si="80"/>
        <v>467113.47200000007</v>
      </c>
      <c r="AS32" s="158">
        <f t="shared" si="81"/>
        <v>467113.47200000007</v>
      </c>
      <c r="AT32" s="158">
        <f t="shared" si="82"/>
        <v>467113.47200000007</v>
      </c>
      <c r="AU32" s="158">
        <f t="shared" si="83"/>
        <v>495140.28032000008</v>
      </c>
      <c r="AV32" s="158">
        <f t="shared" si="84"/>
        <v>495140.28032000008</v>
      </c>
      <c r="AW32" s="158">
        <f t="shared" si="85"/>
        <v>495140.28032000008</v>
      </c>
      <c r="AX32" s="158">
        <f t="shared" si="86"/>
        <v>495140.28032000008</v>
      </c>
      <c r="AY32" s="158">
        <f t="shared" si="87"/>
        <v>495140.28032000008</v>
      </c>
      <c r="AZ32" s="158">
        <f t="shared" si="88"/>
        <v>495140.28032000008</v>
      </c>
      <c r="BA32" s="158">
        <f t="shared" si="89"/>
        <v>495140.28032000008</v>
      </c>
      <c r="BB32" s="158">
        <f t="shared" si="90"/>
        <v>495140.28032000008</v>
      </c>
      <c r="BC32" s="158">
        <f t="shared" si="91"/>
        <v>495140.28032000008</v>
      </c>
      <c r="BD32" s="158">
        <f t="shared" si="92"/>
        <v>495140.28032000008</v>
      </c>
      <c r="BE32" s="158">
        <f t="shared" si="93"/>
        <v>495140.28032000008</v>
      </c>
      <c r="BF32" s="158">
        <f t="shared" si="94"/>
        <v>495140.28032000008</v>
      </c>
      <c r="BG32" s="158">
        <f t="shared" si="95"/>
        <v>514945.8915328001</v>
      </c>
      <c r="BH32" s="158">
        <f t="shared" si="96"/>
        <v>514945.8915328001</v>
      </c>
      <c r="BI32" s="158">
        <f t="shared" si="97"/>
        <v>514945.8915328001</v>
      </c>
      <c r="BJ32" s="158">
        <f t="shared" si="98"/>
        <v>514945.8915328001</v>
      </c>
      <c r="BK32" s="158">
        <f t="shared" si="99"/>
        <v>514945.8915328001</v>
      </c>
      <c r="BL32" s="158">
        <f t="shared" si="100"/>
        <v>514945.8915328001</v>
      </c>
      <c r="BM32" s="158">
        <f t="shared" si="101"/>
        <v>514945.8915328001</v>
      </c>
      <c r="BN32" s="158">
        <f t="shared" si="102"/>
        <v>514945.8915328001</v>
      </c>
      <c r="BO32" s="158">
        <f t="shared" si="103"/>
        <v>514945.8915328001</v>
      </c>
      <c r="BP32" s="158">
        <f t="shared" si="104"/>
        <v>514945.8915328001</v>
      </c>
      <c r="BQ32" s="158">
        <f t="shared" si="105"/>
        <v>514945.8915328001</v>
      </c>
      <c r="BR32" s="158">
        <f t="shared" si="106"/>
        <v>514945.8915328001</v>
      </c>
    </row>
    <row r="33" spans="1:70" x14ac:dyDescent="0.25">
      <c r="A33" s="334">
        <f>+CUC!A1466</f>
        <v>510528</v>
      </c>
      <c r="B33" s="338" t="str">
        <f>+CUC!B1466</f>
        <v xml:space="preserve">         APORTES SENA</v>
      </c>
      <c r="C33" s="335">
        <f>+CUC!C1466</f>
        <v>1991200</v>
      </c>
      <c r="D33" s="335">
        <f>+CUC!D1466</f>
        <v>1973940</v>
      </c>
      <c r="E33" s="335">
        <f>+CUC!E1466</f>
        <v>2301489</v>
      </c>
      <c r="F33" s="335">
        <f>+CUC!F1466</f>
        <v>2338083</v>
      </c>
      <c r="G33" s="335">
        <f>+CUC!G1466</f>
        <v>2704989</v>
      </c>
      <c r="H33" s="335">
        <f>+CUC!I1466</f>
        <v>2978240</v>
      </c>
      <c r="I33" s="335">
        <f t="shared" si="49"/>
        <v>3335628.8000000012</v>
      </c>
      <c r="J33" s="328">
        <f t="shared" si="50"/>
        <v>277969.06666666671</v>
      </c>
      <c r="K33" s="325">
        <f t="shared" ref="K33:V33" si="125">+J33</f>
        <v>277969.06666666671</v>
      </c>
      <c r="L33" s="325">
        <f t="shared" si="125"/>
        <v>277969.06666666671</v>
      </c>
      <c r="M33" s="325">
        <f t="shared" si="125"/>
        <v>277969.06666666671</v>
      </c>
      <c r="N33" s="325">
        <f t="shared" si="125"/>
        <v>277969.06666666671</v>
      </c>
      <c r="O33" s="325">
        <f t="shared" si="125"/>
        <v>277969.06666666671</v>
      </c>
      <c r="P33" s="325">
        <f t="shared" si="125"/>
        <v>277969.06666666671</v>
      </c>
      <c r="Q33" s="325">
        <f t="shared" si="125"/>
        <v>277969.06666666671</v>
      </c>
      <c r="R33" s="325">
        <f t="shared" si="125"/>
        <v>277969.06666666671</v>
      </c>
      <c r="S33" s="325">
        <f t="shared" si="125"/>
        <v>277969.06666666671</v>
      </c>
      <c r="T33" s="325">
        <f t="shared" si="125"/>
        <v>277969.06666666671</v>
      </c>
      <c r="U33" s="325">
        <f t="shared" si="125"/>
        <v>277969.06666666671</v>
      </c>
      <c r="V33" s="325">
        <f t="shared" si="125"/>
        <v>277969.06666666671</v>
      </c>
      <c r="W33" s="158">
        <f t="shared" si="59"/>
        <v>311325.35466666677</v>
      </c>
      <c r="X33" s="158">
        <f t="shared" si="60"/>
        <v>311325.35466666677</v>
      </c>
      <c r="Y33" s="158">
        <f t="shared" si="61"/>
        <v>311325.35466666677</v>
      </c>
      <c r="Z33" s="158">
        <f t="shared" si="62"/>
        <v>311325.35466666677</v>
      </c>
      <c r="AA33" s="158">
        <f t="shared" si="63"/>
        <v>311325.35466666677</v>
      </c>
      <c r="AB33" s="158">
        <f t="shared" si="64"/>
        <v>311325.35466666677</v>
      </c>
      <c r="AC33" s="158">
        <f t="shared" si="65"/>
        <v>311325.35466666677</v>
      </c>
      <c r="AD33" s="158">
        <f t="shared" si="66"/>
        <v>311325.35466666677</v>
      </c>
      <c r="AE33" s="158">
        <f t="shared" si="67"/>
        <v>311325.35466666677</v>
      </c>
      <c r="AF33" s="158">
        <f t="shared" si="68"/>
        <v>311325.35466666677</v>
      </c>
      <c r="AG33" s="158">
        <f t="shared" si="69"/>
        <v>311325.35466666677</v>
      </c>
      <c r="AH33" s="158">
        <f t="shared" si="70"/>
        <v>311325.35466666677</v>
      </c>
      <c r="AI33" s="158">
        <f t="shared" si="71"/>
        <v>311325.35466666677</v>
      </c>
      <c r="AJ33" s="158">
        <f t="shared" si="72"/>
        <v>311325.35466666677</v>
      </c>
      <c r="AK33" s="158">
        <f t="shared" si="73"/>
        <v>311325.35466666677</v>
      </c>
      <c r="AL33" s="158">
        <f t="shared" si="74"/>
        <v>311325.35466666677</v>
      </c>
      <c r="AM33" s="158">
        <f t="shared" si="75"/>
        <v>311325.35466666677</v>
      </c>
      <c r="AN33" s="158">
        <f t="shared" si="76"/>
        <v>311325.35466666677</v>
      </c>
      <c r="AO33" s="158">
        <f t="shared" si="77"/>
        <v>311325.35466666677</v>
      </c>
      <c r="AP33" s="158">
        <f t="shared" si="78"/>
        <v>311325.35466666677</v>
      </c>
      <c r="AQ33" s="158">
        <f t="shared" si="79"/>
        <v>311325.35466666677</v>
      </c>
      <c r="AR33" s="158">
        <f t="shared" si="80"/>
        <v>311325.35466666677</v>
      </c>
      <c r="AS33" s="158">
        <f t="shared" si="81"/>
        <v>311325.35466666677</v>
      </c>
      <c r="AT33" s="158">
        <f t="shared" si="82"/>
        <v>311325.35466666677</v>
      </c>
      <c r="AU33" s="158">
        <f t="shared" si="83"/>
        <v>330004.87594666681</v>
      </c>
      <c r="AV33" s="158">
        <f t="shared" si="84"/>
        <v>330004.87594666681</v>
      </c>
      <c r="AW33" s="158">
        <f t="shared" si="85"/>
        <v>330004.87594666681</v>
      </c>
      <c r="AX33" s="158">
        <f t="shared" si="86"/>
        <v>330004.87594666681</v>
      </c>
      <c r="AY33" s="158">
        <f t="shared" si="87"/>
        <v>330004.87594666681</v>
      </c>
      <c r="AZ33" s="158">
        <f t="shared" si="88"/>
        <v>330004.87594666681</v>
      </c>
      <c r="BA33" s="158">
        <f t="shared" si="89"/>
        <v>330004.87594666681</v>
      </c>
      <c r="BB33" s="158">
        <f t="shared" si="90"/>
        <v>330004.87594666681</v>
      </c>
      <c r="BC33" s="158">
        <f t="shared" si="91"/>
        <v>330004.87594666681</v>
      </c>
      <c r="BD33" s="158">
        <f t="shared" si="92"/>
        <v>330004.87594666681</v>
      </c>
      <c r="BE33" s="158">
        <f t="shared" si="93"/>
        <v>330004.87594666681</v>
      </c>
      <c r="BF33" s="158">
        <f t="shared" si="94"/>
        <v>330004.87594666681</v>
      </c>
      <c r="BG33" s="158">
        <f t="shared" si="95"/>
        <v>343205.07098453352</v>
      </c>
      <c r="BH33" s="158">
        <f t="shared" si="96"/>
        <v>343205.07098453352</v>
      </c>
      <c r="BI33" s="158">
        <f t="shared" si="97"/>
        <v>343205.07098453352</v>
      </c>
      <c r="BJ33" s="158">
        <f t="shared" si="98"/>
        <v>343205.07098453352</v>
      </c>
      <c r="BK33" s="158">
        <f t="shared" si="99"/>
        <v>343205.07098453352</v>
      </c>
      <c r="BL33" s="158">
        <f t="shared" si="100"/>
        <v>343205.07098453352</v>
      </c>
      <c r="BM33" s="158">
        <f t="shared" si="101"/>
        <v>343205.07098453352</v>
      </c>
      <c r="BN33" s="158">
        <f t="shared" si="102"/>
        <v>343205.07098453352</v>
      </c>
      <c r="BO33" s="158">
        <f t="shared" si="103"/>
        <v>343205.07098453352</v>
      </c>
      <c r="BP33" s="158">
        <f t="shared" si="104"/>
        <v>343205.07098453352</v>
      </c>
      <c r="BQ33" s="158">
        <f t="shared" si="105"/>
        <v>343205.07098453352</v>
      </c>
      <c r="BR33" s="158">
        <f t="shared" si="106"/>
        <v>343205.07098453352</v>
      </c>
    </row>
    <row r="34" spans="1:70" hidden="1" x14ac:dyDescent="0.25">
      <c r="A34" s="334">
        <f>+CUC!A1467</f>
        <v>510529</v>
      </c>
      <c r="B34" s="338" t="str">
        <f>+CUC!B1467</f>
        <v xml:space="preserve">         APORTES SINDICALES</v>
      </c>
      <c r="C34" s="335">
        <f>+CUC!C1467</f>
        <v>0</v>
      </c>
      <c r="D34" s="335">
        <f>+CUC!D1467</f>
        <v>0</v>
      </c>
      <c r="E34" s="335">
        <f>+CUC!E1467</f>
        <v>0</v>
      </c>
      <c r="F34" s="335">
        <f>+CUC!F1467</f>
        <v>0</v>
      </c>
      <c r="G34" s="335">
        <f>+CUC!G1467</f>
        <v>0</v>
      </c>
      <c r="H34" s="335">
        <f>+CUC!I1467</f>
        <v>0</v>
      </c>
      <c r="I34" s="335">
        <f t="shared" si="49"/>
        <v>0</v>
      </c>
      <c r="J34" s="328">
        <f t="shared" si="50"/>
        <v>0</v>
      </c>
      <c r="K34" s="325">
        <f t="shared" ref="K34:V34" si="126">+J34</f>
        <v>0</v>
      </c>
      <c r="L34" s="325">
        <f t="shared" si="126"/>
        <v>0</v>
      </c>
      <c r="M34" s="325">
        <f t="shared" si="126"/>
        <v>0</v>
      </c>
      <c r="N34" s="325">
        <f t="shared" si="126"/>
        <v>0</v>
      </c>
      <c r="O34" s="325">
        <f t="shared" si="126"/>
        <v>0</v>
      </c>
      <c r="P34" s="325">
        <f t="shared" si="126"/>
        <v>0</v>
      </c>
      <c r="Q34" s="325">
        <f t="shared" si="126"/>
        <v>0</v>
      </c>
      <c r="R34" s="325">
        <f t="shared" si="126"/>
        <v>0</v>
      </c>
      <c r="S34" s="325">
        <f t="shared" si="126"/>
        <v>0</v>
      </c>
      <c r="T34" s="325">
        <f t="shared" si="126"/>
        <v>0</v>
      </c>
      <c r="U34" s="325">
        <f t="shared" si="126"/>
        <v>0</v>
      </c>
      <c r="V34" s="325">
        <f t="shared" si="126"/>
        <v>0</v>
      </c>
      <c r="W34" s="158">
        <f t="shared" si="59"/>
        <v>0</v>
      </c>
      <c r="X34" s="158">
        <f t="shared" si="60"/>
        <v>0</v>
      </c>
      <c r="Y34" s="158">
        <f t="shared" si="61"/>
        <v>0</v>
      </c>
      <c r="Z34" s="158">
        <f t="shared" si="62"/>
        <v>0</v>
      </c>
      <c r="AA34" s="158">
        <f t="shared" si="63"/>
        <v>0</v>
      </c>
      <c r="AB34" s="158">
        <f t="shared" si="64"/>
        <v>0</v>
      </c>
      <c r="AC34" s="158">
        <f t="shared" si="65"/>
        <v>0</v>
      </c>
      <c r="AD34" s="158">
        <f t="shared" si="66"/>
        <v>0</v>
      </c>
      <c r="AE34" s="158">
        <f t="shared" si="67"/>
        <v>0</v>
      </c>
      <c r="AF34" s="158">
        <f t="shared" si="68"/>
        <v>0</v>
      </c>
      <c r="AG34" s="158">
        <f t="shared" si="69"/>
        <v>0</v>
      </c>
      <c r="AH34" s="158">
        <f t="shared" si="70"/>
        <v>0</v>
      </c>
      <c r="AI34" s="158">
        <f t="shared" si="71"/>
        <v>0</v>
      </c>
      <c r="AJ34" s="158">
        <f t="shared" si="72"/>
        <v>0</v>
      </c>
      <c r="AK34" s="158">
        <f t="shared" si="73"/>
        <v>0</v>
      </c>
      <c r="AL34" s="158">
        <f t="shared" si="74"/>
        <v>0</v>
      </c>
      <c r="AM34" s="158">
        <f t="shared" si="75"/>
        <v>0</v>
      </c>
      <c r="AN34" s="158">
        <f t="shared" si="76"/>
        <v>0</v>
      </c>
      <c r="AO34" s="158">
        <f t="shared" si="77"/>
        <v>0</v>
      </c>
      <c r="AP34" s="158">
        <f t="shared" si="78"/>
        <v>0</v>
      </c>
      <c r="AQ34" s="158">
        <f t="shared" si="79"/>
        <v>0</v>
      </c>
      <c r="AR34" s="158">
        <f t="shared" si="80"/>
        <v>0</v>
      </c>
      <c r="AS34" s="158">
        <f t="shared" si="81"/>
        <v>0</v>
      </c>
      <c r="AT34" s="158">
        <f t="shared" si="82"/>
        <v>0</v>
      </c>
      <c r="AU34" s="158">
        <f t="shared" si="83"/>
        <v>0</v>
      </c>
      <c r="AV34" s="158">
        <f t="shared" si="84"/>
        <v>0</v>
      </c>
      <c r="AW34" s="158">
        <f t="shared" si="85"/>
        <v>0</v>
      </c>
      <c r="AX34" s="158">
        <f t="shared" si="86"/>
        <v>0</v>
      </c>
      <c r="AY34" s="158">
        <f t="shared" si="87"/>
        <v>0</v>
      </c>
      <c r="AZ34" s="158">
        <f t="shared" si="88"/>
        <v>0</v>
      </c>
      <c r="BA34" s="158">
        <f t="shared" si="89"/>
        <v>0</v>
      </c>
      <c r="BB34" s="158">
        <f t="shared" si="90"/>
        <v>0</v>
      </c>
      <c r="BC34" s="158">
        <f t="shared" si="91"/>
        <v>0</v>
      </c>
      <c r="BD34" s="158">
        <f t="shared" si="92"/>
        <v>0</v>
      </c>
      <c r="BE34" s="158">
        <f t="shared" si="93"/>
        <v>0</v>
      </c>
      <c r="BF34" s="158">
        <f t="shared" si="94"/>
        <v>0</v>
      </c>
      <c r="BG34" s="158">
        <f t="shared" si="95"/>
        <v>0</v>
      </c>
      <c r="BH34" s="158">
        <f t="shared" si="96"/>
        <v>0</v>
      </c>
      <c r="BI34" s="158">
        <f t="shared" si="97"/>
        <v>0</v>
      </c>
      <c r="BJ34" s="158">
        <f t="shared" si="98"/>
        <v>0</v>
      </c>
      <c r="BK34" s="158">
        <f t="shared" si="99"/>
        <v>0</v>
      </c>
      <c r="BL34" s="158">
        <f t="shared" si="100"/>
        <v>0</v>
      </c>
      <c r="BM34" s="158">
        <f t="shared" si="101"/>
        <v>0</v>
      </c>
      <c r="BN34" s="158">
        <f t="shared" si="102"/>
        <v>0</v>
      </c>
      <c r="BO34" s="158">
        <f t="shared" si="103"/>
        <v>0</v>
      </c>
      <c r="BP34" s="158">
        <f t="shared" si="104"/>
        <v>0</v>
      </c>
      <c r="BQ34" s="158">
        <f t="shared" si="105"/>
        <v>0</v>
      </c>
      <c r="BR34" s="158">
        <f t="shared" si="106"/>
        <v>0</v>
      </c>
    </row>
    <row r="35" spans="1:70" x14ac:dyDescent="0.25">
      <c r="A35" s="334">
        <f>+CUC!A1468</f>
        <v>510530</v>
      </c>
      <c r="B35" s="338" t="str">
        <f>+CUC!B1468</f>
        <v xml:space="preserve">         SEGUROS</v>
      </c>
      <c r="C35" s="335">
        <f>+CUC!C1468</f>
        <v>1633080</v>
      </c>
      <c r="D35" s="335">
        <f>+CUC!D1468</f>
        <v>2019632</v>
      </c>
      <c r="E35" s="335">
        <f>+CUC!E1468</f>
        <v>2075754</v>
      </c>
      <c r="F35" s="335">
        <f>+CUC!F1468</f>
        <v>2046013</v>
      </c>
      <c r="G35" s="335">
        <f>+CUC!G1468</f>
        <v>2680336</v>
      </c>
      <c r="H35" s="335">
        <f>+CUC!I1468</f>
        <v>3068730.666666667</v>
      </c>
      <c r="I35" s="335">
        <f t="shared" si="49"/>
        <v>3436978.3466666662</v>
      </c>
      <c r="J35" s="328">
        <f t="shared" si="50"/>
        <v>286414.86222222226</v>
      </c>
      <c r="K35" s="325">
        <f t="shared" ref="K35:V35" si="127">+J35</f>
        <v>286414.86222222226</v>
      </c>
      <c r="L35" s="325">
        <f t="shared" si="127"/>
        <v>286414.86222222226</v>
      </c>
      <c r="M35" s="325">
        <f t="shared" si="127"/>
        <v>286414.86222222226</v>
      </c>
      <c r="N35" s="325">
        <f t="shared" si="127"/>
        <v>286414.86222222226</v>
      </c>
      <c r="O35" s="325">
        <f t="shared" si="127"/>
        <v>286414.86222222226</v>
      </c>
      <c r="P35" s="325">
        <f t="shared" si="127"/>
        <v>286414.86222222226</v>
      </c>
      <c r="Q35" s="325">
        <f t="shared" si="127"/>
        <v>286414.86222222226</v>
      </c>
      <c r="R35" s="325">
        <f t="shared" si="127"/>
        <v>286414.86222222226</v>
      </c>
      <c r="S35" s="325">
        <f t="shared" si="127"/>
        <v>286414.86222222226</v>
      </c>
      <c r="T35" s="325">
        <f t="shared" si="127"/>
        <v>286414.86222222226</v>
      </c>
      <c r="U35" s="325">
        <f t="shared" si="127"/>
        <v>286414.86222222226</v>
      </c>
      <c r="V35" s="325">
        <f t="shared" si="127"/>
        <v>286414.86222222226</v>
      </c>
      <c r="W35" s="158">
        <f t="shared" si="59"/>
        <v>320784.64568888897</v>
      </c>
      <c r="X35" s="158">
        <f t="shared" si="60"/>
        <v>320784.64568888897</v>
      </c>
      <c r="Y35" s="158">
        <f t="shared" si="61"/>
        <v>320784.64568888897</v>
      </c>
      <c r="Z35" s="158">
        <f t="shared" si="62"/>
        <v>320784.64568888897</v>
      </c>
      <c r="AA35" s="158">
        <f t="shared" si="63"/>
        <v>320784.64568888897</v>
      </c>
      <c r="AB35" s="158">
        <f t="shared" si="64"/>
        <v>320784.64568888897</v>
      </c>
      <c r="AC35" s="158">
        <f t="shared" si="65"/>
        <v>320784.64568888897</v>
      </c>
      <c r="AD35" s="158">
        <f t="shared" si="66"/>
        <v>320784.64568888897</v>
      </c>
      <c r="AE35" s="158">
        <f t="shared" si="67"/>
        <v>320784.64568888897</v>
      </c>
      <c r="AF35" s="158">
        <f t="shared" si="68"/>
        <v>320784.64568888897</v>
      </c>
      <c r="AG35" s="158">
        <f t="shared" si="69"/>
        <v>320784.64568888897</v>
      </c>
      <c r="AH35" s="158">
        <f t="shared" si="70"/>
        <v>320784.64568888897</v>
      </c>
      <c r="AI35" s="158">
        <f t="shared" si="71"/>
        <v>320784.64568888897</v>
      </c>
      <c r="AJ35" s="158">
        <f t="shared" si="72"/>
        <v>320784.64568888897</v>
      </c>
      <c r="AK35" s="158">
        <f t="shared" si="73"/>
        <v>320784.64568888897</v>
      </c>
      <c r="AL35" s="158">
        <f t="shared" si="74"/>
        <v>320784.64568888897</v>
      </c>
      <c r="AM35" s="158">
        <f t="shared" si="75"/>
        <v>320784.64568888897</v>
      </c>
      <c r="AN35" s="158">
        <f t="shared" si="76"/>
        <v>320784.64568888897</v>
      </c>
      <c r="AO35" s="158">
        <f t="shared" si="77"/>
        <v>320784.64568888897</v>
      </c>
      <c r="AP35" s="158">
        <f t="shared" si="78"/>
        <v>320784.64568888897</v>
      </c>
      <c r="AQ35" s="158">
        <f t="shared" si="79"/>
        <v>320784.64568888897</v>
      </c>
      <c r="AR35" s="158">
        <f t="shared" si="80"/>
        <v>320784.64568888897</v>
      </c>
      <c r="AS35" s="158">
        <f t="shared" si="81"/>
        <v>320784.64568888897</v>
      </c>
      <c r="AT35" s="158">
        <f t="shared" si="82"/>
        <v>320784.64568888897</v>
      </c>
      <c r="AU35" s="158">
        <f t="shared" si="83"/>
        <v>340031.7244302223</v>
      </c>
      <c r="AV35" s="158">
        <f t="shared" si="84"/>
        <v>340031.7244302223</v>
      </c>
      <c r="AW35" s="158">
        <f t="shared" si="85"/>
        <v>340031.7244302223</v>
      </c>
      <c r="AX35" s="158">
        <f t="shared" si="86"/>
        <v>340031.7244302223</v>
      </c>
      <c r="AY35" s="158">
        <f t="shared" si="87"/>
        <v>340031.7244302223</v>
      </c>
      <c r="AZ35" s="158">
        <f t="shared" si="88"/>
        <v>340031.7244302223</v>
      </c>
      <c r="BA35" s="158">
        <f t="shared" si="89"/>
        <v>340031.7244302223</v>
      </c>
      <c r="BB35" s="158">
        <f t="shared" si="90"/>
        <v>340031.7244302223</v>
      </c>
      <c r="BC35" s="158">
        <f t="shared" si="91"/>
        <v>340031.7244302223</v>
      </c>
      <c r="BD35" s="158">
        <f t="shared" si="92"/>
        <v>340031.7244302223</v>
      </c>
      <c r="BE35" s="158">
        <f t="shared" si="93"/>
        <v>340031.7244302223</v>
      </c>
      <c r="BF35" s="158">
        <f t="shared" si="94"/>
        <v>340031.7244302223</v>
      </c>
      <c r="BG35" s="158">
        <f t="shared" si="95"/>
        <v>353632.99340743118</v>
      </c>
      <c r="BH35" s="158">
        <f t="shared" si="96"/>
        <v>353632.99340743118</v>
      </c>
      <c r="BI35" s="158">
        <f t="shared" si="97"/>
        <v>353632.99340743118</v>
      </c>
      <c r="BJ35" s="158">
        <f t="shared" si="98"/>
        <v>353632.99340743118</v>
      </c>
      <c r="BK35" s="158">
        <f t="shared" si="99"/>
        <v>353632.99340743118</v>
      </c>
      <c r="BL35" s="158">
        <f t="shared" si="100"/>
        <v>353632.99340743118</v>
      </c>
      <c r="BM35" s="158">
        <f t="shared" si="101"/>
        <v>353632.99340743118</v>
      </c>
      <c r="BN35" s="158">
        <f t="shared" si="102"/>
        <v>353632.99340743118</v>
      </c>
      <c r="BO35" s="158">
        <f t="shared" si="103"/>
        <v>353632.99340743118</v>
      </c>
      <c r="BP35" s="158">
        <f t="shared" si="104"/>
        <v>353632.99340743118</v>
      </c>
      <c r="BQ35" s="158">
        <f t="shared" si="105"/>
        <v>353632.99340743118</v>
      </c>
      <c r="BR35" s="158">
        <f t="shared" si="106"/>
        <v>353632.99340743118</v>
      </c>
    </row>
    <row r="36" spans="1:70" hidden="1" x14ac:dyDescent="0.25">
      <c r="A36" s="334">
        <f>+CUC!A1469</f>
        <v>510531</v>
      </c>
      <c r="B36" s="338" t="str">
        <f>+CUC!B1469</f>
        <v xml:space="preserve">         CAPACITACION AL PERSONAL</v>
      </c>
      <c r="C36" s="335">
        <f>+CUC!C1469</f>
        <v>0</v>
      </c>
      <c r="D36" s="335">
        <f>+CUC!D1469</f>
        <v>0</v>
      </c>
      <c r="E36" s="335">
        <f>+CUC!E1469</f>
        <v>2256232</v>
      </c>
      <c r="F36" s="335">
        <f>+CUC!F1469</f>
        <v>0</v>
      </c>
      <c r="G36" s="335">
        <f>+CUC!G1469</f>
        <v>0</v>
      </c>
      <c r="H36" s="335">
        <f>+CUC!I1469</f>
        <v>0</v>
      </c>
      <c r="I36" s="335">
        <f t="shared" si="49"/>
        <v>0</v>
      </c>
      <c r="J36" s="328">
        <f t="shared" si="50"/>
        <v>0</v>
      </c>
      <c r="K36" s="325">
        <f t="shared" ref="K36:V36" si="128">+J36</f>
        <v>0</v>
      </c>
      <c r="L36" s="325">
        <f t="shared" si="128"/>
        <v>0</v>
      </c>
      <c r="M36" s="325">
        <f t="shared" si="128"/>
        <v>0</v>
      </c>
      <c r="N36" s="325">
        <f t="shared" si="128"/>
        <v>0</v>
      </c>
      <c r="O36" s="325">
        <f t="shared" si="128"/>
        <v>0</v>
      </c>
      <c r="P36" s="325">
        <f t="shared" si="128"/>
        <v>0</v>
      </c>
      <c r="Q36" s="325">
        <f t="shared" si="128"/>
        <v>0</v>
      </c>
      <c r="R36" s="325">
        <f t="shared" si="128"/>
        <v>0</v>
      </c>
      <c r="S36" s="325">
        <f t="shared" si="128"/>
        <v>0</v>
      </c>
      <c r="T36" s="325">
        <f t="shared" si="128"/>
        <v>0</v>
      </c>
      <c r="U36" s="325">
        <f t="shared" si="128"/>
        <v>0</v>
      </c>
      <c r="V36" s="325">
        <f t="shared" si="128"/>
        <v>0</v>
      </c>
      <c r="W36" s="158">
        <f t="shared" si="59"/>
        <v>0</v>
      </c>
      <c r="X36" s="158">
        <f t="shared" si="60"/>
        <v>0</v>
      </c>
      <c r="Y36" s="158">
        <f t="shared" si="61"/>
        <v>0</v>
      </c>
      <c r="Z36" s="158">
        <f t="shared" si="62"/>
        <v>0</v>
      </c>
      <c r="AA36" s="158">
        <f t="shared" si="63"/>
        <v>0</v>
      </c>
      <c r="AB36" s="158">
        <f t="shared" si="64"/>
        <v>0</v>
      </c>
      <c r="AC36" s="158">
        <f t="shared" si="65"/>
        <v>0</v>
      </c>
      <c r="AD36" s="158">
        <f t="shared" si="66"/>
        <v>0</v>
      </c>
      <c r="AE36" s="158">
        <f t="shared" si="67"/>
        <v>0</v>
      </c>
      <c r="AF36" s="158">
        <f t="shared" si="68"/>
        <v>0</v>
      </c>
      <c r="AG36" s="158">
        <f t="shared" si="69"/>
        <v>0</v>
      </c>
      <c r="AH36" s="158">
        <f t="shared" si="70"/>
        <v>0</v>
      </c>
      <c r="AI36" s="158">
        <f t="shared" si="71"/>
        <v>0</v>
      </c>
      <c r="AJ36" s="158">
        <f t="shared" si="72"/>
        <v>0</v>
      </c>
      <c r="AK36" s="158">
        <f t="shared" si="73"/>
        <v>0</v>
      </c>
      <c r="AL36" s="158">
        <f t="shared" si="74"/>
        <v>0</v>
      </c>
      <c r="AM36" s="158">
        <f t="shared" si="75"/>
        <v>0</v>
      </c>
      <c r="AN36" s="158">
        <f t="shared" si="76"/>
        <v>0</v>
      </c>
      <c r="AO36" s="158">
        <f t="shared" si="77"/>
        <v>0</v>
      </c>
      <c r="AP36" s="158">
        <f t="shared" si="78"/>
        <v>0</v>
      </c>
      <c r="AQ36" s="158">
        <f t="shared" si="79"/>
        <v>0</v>
      </c>
      <c r="AR36" s="158">
        <f t="shared" si="80"/>
        <v>0</v>
      </c>
      <c r="AS36" s="158">
        <f t="shared" si="81"/>
        <v>0</v>
      </c>
      <c r="AT36" s="158">
        <f t="shared" si="82"/>
        <v>0</v>
      </c>
      <c r="AU36" s="158">
        <f t="shared" si="83"/>
        <v>0</v>
      </c>
      <c r="AV36" s="158">
        <f t="shared" si="84"/>
        <v>0</v>
      </c>
      <c r="AW36" s="158">
        <f t="shared" si="85"/>
        <v>0</v>
      </c>
      <c r="AX36" s="158">
        <f t="shared" si="86"/>
        <v>0</v>
      </c>
      <c r="AY36" s="158">
        <f t="shared" si="87"/>
        <v>0</v>
      </c>
      <c r="AZ36" s="158">
        <f t="shared" si="88"/>
        <v>0</v>
      </c>
      <c r="BA36" s="158">
        <f t="shared" si="89"/>
        <v>0</v>
      </c>
      <c r="BB36" s="158">
        <f t="shared" si="90"/>
        <v>0</v>
      </c>
      <c r="BC36" s="158">
        <f t="shared" si="91"/>
        <v>0</v>
      </c>
      <c r="BD36" s="158">
        <f t="shared" si="92"/>
        <v>0</v>
      </c>
      <c r="BE36" s="158">
        <f t="shared" si="93"/>
        <v>0</v>
      </c>
      <c r="BF36" s="158">
        <f t="shared" si="94"/>
        <v>0</v>
      </c>
      <c r="BG36" s="158">
        <f t="shared" si="95"/>
        <v>0</v>
      </c>
      <c r="BH36" s="158">
        <f t="shared" si="96"/>
        <v>0</v>
      </c>
      <c r="BI36" s="158">
        <f t="shared" si="97"/>
        <v>0</v>
      </c>
      <c r="BJ36" s="158">
        <f t="shared" si="98"/>
        <v>0</v>
      </c>
      <c r="BK36" s="158">
        <f t="shared" si="99"/>
        <v>0</v>
      </c>
      <c r="BL36" s="158">
        <f t="shared" si="100"/>
        <v>0</v>
      </c>
      <c r="BM36" s="158">
        <f t="shared" si="101"/>
        <v>0</v>
      </c>
      <c r="BN36" s="158">
        <f t="shared" si="102"/>
        <v>0</v>
      </c>
      <c r="BO36" s="158">
        <f t="shared" si="103"/>
        <v>0</v>
      </c>
      <c r="BP36" s="158">
        <f t="shared" si="104"/>
        <v>0</v>
      </c>
      <c r="BQ36" s="158">
        <f t="shared" si="105"/>
        <v>0</v>
      </c>
      <c r="BR36" s="158">
        <f t="shared" si="106"/>
        <v>0</v>
      </c>
    </row>
    <row r="37" spans="1:70" hidden="1" x14ac:dyDescent="0.25">
      <c r="A37" s="334">
        <f>+CUC!A1470</f>
        <v>510532</v>
      </c>
      <c r="B37" s="338" t="str">
        <f>+CUC!B1470</f>
        <v xml:space="preserve">         GASTOS DEPORTIVOS Y DE RECREACION</v>
      </c>
      <c r="C37" s="335">
        <f>+CUC!C1470</f>
        <v>0</v>
      </c>
      <c r="D37" s="335">
        <f>+CUC!D1470</f>
        <v>0</v>
      </c>
      <c r="E37" s="335">
        <f>+CUC!E1470</f>
        <v>0</v>
      </c>
      <c r="F37" s="335">
        <f>+CUC!F1470</f>
        <v>0</v>
      </c>
      <c r="G37" s="335">
        <f>+CUC!G1470</f>
        <v>0</v>
      </c>
      <c r="H37" s="335">
        <f>+CUC!I1470</f>
        <v>0</v>
      </c>
      <c r="I37" s="335">
        <f t="shared" si="49"/>
        <v>0</v>
      </c>
      <c r="J37" s="328">
        <f t="shared" si="50"/>
        <v>0</v>
      </c>
      <c r="K37" s="325">
        <f t="shared" ref="K37:V37" si="129">+J37</f>
        <v>0</v>
      </c>
      <c r="L37" s="325">
        <f t="shared" si="129"/>
        <v>0</v>
      </c>
      <c r="M37" s="325">
        <f t="shared" si="129"/>
        <v>0</v>
      </c>
      <c r="N37" s="325">
        <f t="shared" si="129"/>
        <v>0</v>
      </c>
      <c r="O37" s="325">
        <f t="shared" si="129"/>
        <v>0</v>
      </c>
      <c r="P37" s="325">
        <f t="shared" si="129"/>
        <v>0</v>
      </c>
      <c r="Q37" s="325">
        <f t="shared" si="129"/>
        <v>0</v>
      </c>
      <c r="R37" s="325">
        <f t="shared" si="129"/>
        <v>0</v>
      </c>
      <c r="S37" s="325">
        <f t="shared" si="129"/>
        <v>0</v>
      </c>
      <c r="T37" s="325">
        <f t="shared" si="129"/>
        <v>0</v>
      </c>
      <c r="U37" s="325">
        <f t="shared" si="129"/>
        <v>0</v>
      </c>
      <c r="V37" s="325">
        <f t="shared" si="129"/>
        <v>0</v>
      </c>
      <c r="W37" s="158">
        <f t="shared" si="59"/>
        <v>0</v>
      </c>
      <c r="X37" s="158">
        <f t="shared" si="60"/>
        <v>0</v>
      </c>
      <c r="Y37" s="158">
        <f t="shared" si="61"/>
        <v>0</v>
      </c>
      <c r="Z37" s="158">
        <f t="shared" si="62"/>
        <v>0</v>
      </c>
      <c r="AA37" s="158">
        <f t="shared" si="63"/>
        <v>0</v>
      </c>
      <c r="AB37" s="158">
        <f t="shared" si="64"/>
        <v>0</v>
      </c>
      <c r="AC37" s="158">
        <f t="shared" si="65"/>
        <v>0</v>
      </c>
      <c r="AD37" s="158">
        <f t="shared" si="66"/>
        <v>0</v>
      </c>
      <c r="AE37" s="158">
        <f t="shared" si="67"/>
        <v>0</v>
      </c>
      <c r="AF37" s="158">
        <f t="shared" si="68"/>
        <v>0</v>
      </c>
      <c r="AG37" s="158">
        <f t="shared" si="69"/>
        <v>0</v>
      </c>
      <c r="AH37" s="158">
        <f t="shared" si="70"/>
        <v>0</v>
      </c>
      <c r="AI37" s="158">
        <f t="shared" si="71"/>
        <v>0</v>
      </c>
      <c r="AJ37" s="158">
        <f t="shared" si="72"/>
        <v>0</v>
      </c>
      <c r="AK37" s="158">
        <f t="shared" si="73"/>
        <v>0</v>
      </c>
      <c r="AL37" s="158">
        <f t="shared" si="74"/>
        <v>0</v>
      </c>
      <c r="AM37" s="158">
        <f t="shared" si="75"/>
        <v>0</v>
      </c>
      <c r="AN37" s="158">
        <f t="shared" si="76"/>
        <v>0</v>
      </c>
      <c r="AO37" s="158">
        <f t="shared" si="77"/>
        <v>0</v>
      </c>
      <c r="AP37" s="158">
        <f t="shared" si="78"/>
        <v>0</v>
      </c>
      <c r="AQ37" s="158">
        <f t="shared" si="79"/>
        <v>0</v>
      </c>
      <c r="AR37" s="158">
        <f t="shared" si="80"/>
        <v>0</v>
      </c>
      <c r="AS37" s="158">
        <f t="shared" si="81"/>
        <v>0</v>
      </c>
      <c r="AT37" s="158">
        <f t="shared" si="82"/>
        <v>0</v>
      </c>
      <c r="AU37" s="158">
        <f t="shared" si="83"/>
        <v>0</v>
      </c>
      <c r="AV37" s="158">
        <f t="shared" si="84"/>
        <v>0</v>
      </c>
      <c r="AW37" s="158">
        <f t="shared" si="85"/>
        <v>0</v>
      </c>
      <c r="AX37" s="158">
        <f t="shared" si="86"/>
        <v>0</v>
      </c>
      <c r="AY37" s="158">
        <f t="shared" si="87"/>
        <v>0</v>
      </c>
      <c r="AZ37" s="158">
        <f t="shared" si="88"/>
        <v>0</v>
      </c>
      <c r="BA37" s="158">
        <f t="shared" si="89"/>
        <v>0</v>
      </c>
      <c r="BB37" s="158">
        <f t="shared" si="90"/>
        <v>0</v>
      </c>
      <c r="BC37" s="158">
        <f t="shared" si="91"/>
        <v>0</v>
      </c>
      <c r="BD37" s="158">
        <f t="shared" si="92"/>
        <v>0</v>
      </c>
      <c r="BE37" s="158">
        <f t="shared" si="93"/>
        <v>0</v>
      </c>
      <c r="BF37" s="158">
        <f t="shared" si="94"/>
        <v>0</v>
      </c>
      <c r="BG37" s="158">
        <f t="shared" si="95"/>
        <v>0</v>
      </c>
      <c r="BH37" s="158">
        <f t="shared" si="96"/>
        <v>0</v>
      </c>
      <c r="BI37" s="158">
        <f t="shared" si="97"/>
        <v>0</v>
      </c>
      <c r="BJ37" s="158">
        <f t="shared" si="98"/>
        <v>0</v>
      </c>
      <c r="BK37" s="158">
        <f t="shared" si="99"/>
        <v>0</v>
      </c>
      <c r="BL37" s="158">
        <f t="shared" si="100"/>
        <v>0</v>
      </c>
      <c r="BM37" s="158">
        <f t="shared" si="101"/>
        <v>0</v>
      </c>
      <c r="BN37" s="158">
        <f t="shared" si="102"/>
        <v>0</v>
      </c>
      <c r="BO37" s="158">
        <f t="shared" si="103"/>
        <v>0</v>
      </c>
      <c r="BP37" s="158">
        <f t="shared" si="104"/>
        <v>0</v>
      </c>
      <c r="BQ37" s="158">
        <f t="shared" si="105"/>
        <v>0</v>
      </c>
      <c r="BR37" s="158">
        <f t="shared" si="106"/>
        <v>0</v>
      </c>
    </row>
    <row r="38" spans="1:70" x14ac:dyDescent="0.25">
      <c r="A38" s="334">
        <f>+CUC!A1471</f>
        <v>510533</v>
      </c>
      <c r="B38" s="338" t="str">
        <f>+CUC!B1471</f>
        <v xml:space="preserve">         GASTOS MEDICOS Y MEDICAMENTOS</v>
      </c>
      <c r="C38" s="335">
        <f>+CUC!C1471</f>
        <v>0</v>
      </c>
      <c r="D38" s="335">
        <f>+CUC!D1471</f>
        <v>0</v>
      </c>
      <c r="E38" s="335">
        <f>+CUC!E1471</f>
        <v>0</v>
      </c>
      <c r="F38" s="335">
        <f>+CUC!F1471</f>
        <v>0</v>
      </c>
      <c r="G38" s="335">
        <f>+CUC!G1471</f>
        <v>206600</v>
      </c>
      <c r="H38" s="335">
        <f>+CUC!I1471</f>
        <v>560533.33333333326</v>
      </c>
      <c r="I38" s="335">
        <f t="shared" si="49"/>
        <v>627797.33333333326</v>
      </c>
      <c r="J38" s="328">
        <f t="shared" si="50"/>
        <v>52316.444444444438</v>
      </c>
      <c r="K38" s="325">
        <f t="shared" ref="K38:V38" si="130">+J38</f>
        <v>52316.444444444438</v>
      </c>
      <c r="L38" s="325">
        <f t="shared" si="130"/>
        <v>52316.444444444438</v>
      </c>
      <c r="M38" s="325">
        <f t="shared" si="130"/>
        <v>52316.444444444438</v>
      </c>
      <c r="N38" s="325">
        <f t="shared" si="130"/>
        <v>52316.444444444438</v>
      </c>
      <c r="O38" s="325">
        <f t="shared" si="130"/>
        <v>52316.444444444438</v>
      </c>
      <c r="P38" s="325">
        <f t="shared" si="130"/>
        <v>52316.444444444438</v>
      </c>
      <c r="Q38" s="325">
        <f t="shared" si="130"/>
        <v>52316.444444444438</v>
      </c>
      <c r="R38" s="325">
        <f t="shared" si="130"/>
        <v>52316.444444444438</v>
      </c>
      <c r="S38" s="325">
        <f t="shared" si="130"/>
        <v>52316.444444444438</v>
      </c>
      <c r="T38" s="325">
        <f t="shared" si="130"/>
        <v>52316.444444444438</v>
      </c>
      <c r="U38" s="325">
        <f t="shared" si="130"/>
        <v>52316.444444444438</v>
      </c>
      <c r="V38" s="325">
        <f t="shared" si="130"/>
        <v>52316.444444444438</v>
      </c>
      <c r="W38" s="158">
        <f t="shared" si="59"/>
        <v>58594.417777777773</v>
      </c>
      <c r="X38" s="158">
        <f t="shared" si="60"/>
        <v>58594.417777777773</v>
      </c>
      <c r="Y38" s="158">
        <f t="shared" si="61"/>
        <v>58594.417777777773</v>
      </c>
      <c r="Z38" s="158">
        <f t="shared" si="62"/>
        <v>58594.417777777773</v>
      </c>
      <c r="AA38" s="158">
        <f t="shared" si="63"/>
        <v>58594.417777777773</v>
      </c>
      <c r="AB38" s="158">
        <f t="shared" si="64"/>
        <v>58594.417777777773</v>
      </c>
      <c r="AC38" s="158">
        <f t="shared" si="65"/>
        <v>58594.417777777773</v>
      </c>
      <c r="AD38" s="158">
        <f t="shared" si="66"/>
        <v>58594.417777777773</v>
      </c>
      <c r="AE38" s="158">
        <f t="shared" si="67"/>
        <v>58594.417777777773</v>
      </c>
      <c r="AF38" s="158">
        <f t="shared" si="68"/>
        <v>58594.417777777773</v>
      </c>
      <c r="AG38" s="158">
        <f t="shared" si="69"/>
        <v>58594.417777777773</v>
      </c>
      <c r="AH38" s="158">
        <f t="shared" si="70"/>
        <v>58594.417777777773</v>
      </c>
      <c r="AI38" s="158">
        <f t="shared" si="71"/>
        <v>58594.417777777773</v>
      </c>
      <c r="AJ38" s="158">
        <f t="shared" si="72"/>
        <v>58594.417777777773</v>
      </c>
      <c r="AK38" s="158">
        <f t="shared" si="73"/>
        <v>58594.417777777773</v>
      </c>
      <c r="AL38" s="158">
        <f t="shared" si="74"/>
        <v>58594.417777777773</v>
      </c>
      <c r="AM38" s="158">
        <f t="shared" si="75"/>
        <v>58594.417777777773</v>
      </c>
      <c r="AN38" s="158">
        <f t="shared" si="76"/>
        <v>58594.417777777773</v>
      </c>
      <c r="AO38" s="158">
        <f t="shared" si="77"/>
        <v>58594.417777777773</v>
      </c>
      <c r="AP38" s="158">
        <f t="shared" si="78"/>
        <v>58594.417777777773</v>
      </c>
      <c r="AQ38" s="158">
        <f t="shared" si="79"/>
        <v>58594.417777777773</v>
      </c>
      <c r="AR38" s="158">
        <f t="shared" si="80"/>
        <v>58594.417777777773</v>
      </c>
      <c r="AS38" s="158">
        <f t="shared" si="81"/>
        <v>58594.417777777773</v>
      </c>
      <c r="AT38" s="158">
        <f t="shared" si="82"/>
        <v>58594.417777777773</v>
      </c>
      <c r="AU38" s="158">
        <f t="shared" si="83"/>
        <v>62110.082844444441</v>
      </c>
      <c r="AV38" s="158">
        <f t="shared" si="84"/>
        <v>62110.082844444441</v>
      </c>
      <c r="AW38" s="158">
        <f t="shared" si="85"/>
        <v>62110.082844444441</v>
      </c>
      <c r="AX38" s="158">
        <f t="shared" si="86"/>
        <v>62110.082844444441</v>
      </c>
      <c r="AY38" s="158">
        <f t="shared" si="87"/>
        <v>62110.082844444441</v>
      </c>
      <c r="AZ38" s="158">
        <f t="shared" si="88"/>
        <v>62110.082844444441</v>
      </c>
      <c r="BA38" s="158">
        <f t="shared" si="89"/>
        <v>62110.082844444441</v>
      </c>
      <c r="BB38" s="158">
        <f t="shared" si="90"/>
        <v>62110.082844444441</v>
      </c>
      <c r="BC38" s="158">
        <f t="shared" si="91"/>
        <v>62110.082844444441</v>
      </c>
      <c r="BD38" s="158">
        <f t="shared" si="92"/>
        <v>62110.082844444441</v>
      </c>
      <c r="BE38" s="158">
        <f t="shared" si="93"/>
        <v>62110.082844444441</v>
      </c>
      <c r="BF38" s="158">
        <f t="shared" si="94"/>
        <v>62110.082844444441</v>
      </c>
      <c r="BG38" s="158">
        <f t="shared" si="95"/>
        <v>64594.486158222222</v>
      </c>
      <c r="BH38" s="158">
        <f t="shared" si="96"/>
        <v>64594.486158222222</v>
      </c>
      <c r="BI38" s="158">
        <f t="shared" si="97"/>
        <v>64594.486158222222</v>
      </c>
      <c r="BJ38" s="158">
        <f t="shared" si="98"/>
        <v>64594.486158222222</v>
      </c>
      <c r="BK38" s="158">
        <f t="shared" si="99"/>
        <v>64594.486158222222</v>
      </c>
      <c r="BL38" s="158">
        <f t="shared" si="100"/>
        <v>64594.486158222222</v>
      </c>
      <c r="BM38" s="158">
        <f t="shared" si="101"/>
        <v>64594.486158222222</v>
      </c>
      <c r="BN38" s="158">
        <f t="shared" si="102"/>
        <v>64594.486158222222</v>
      </c>
      <c r="BO38" s="158">
        <f t="shared" si="103"/>
        <v>64594.486158222222</v>
      </c>
      <c r="BP38" s="158">
        <f t="shared" si="104"/>
        <v>64594.486158222222</v>
      </c>
      <c r="BQ38" s="158">
        <f t="shared" si="105"/>
        <v>64594.486158222222</v>
      </c>
      <c r="BR38" s="158">
        <f t="shared" si="106"/>
        <v>64594.486158222222</v>
      </c>
    </row>
    <row r="39" spans="1:70" hidden="1" x14ac:dyDescent="0.25">
      <c r="A39" s="334">
        <f>+CUC!A1472</f>
        <v>510534</v>
      </c>
      <c r="B39" s="338" t="str">
        <f>+CUC!B1472</f>
        <v xml:space="preserve">         SUBSIDIO DE ALIMENTACION</v>
      </c>
      <c r="C39" s="335">
        <f>+CUC!C1472</f>
        <v>0</v>
      </c>
      <c r="D39" s="335">
        <f>+CUC!D1472</f>
        <v>0</v>
      </c>
      <c r="E39" s="335">
        <f>+CUC!E1472</f>
        <v>0</v>
      </c>
      <c r="F39" s="335">
        <f>+CUC!F1472</f>
        <v>0</v>
      </c>
      <c r="G39" s="335">
        <f>+CUC!G1472</f>
        <v>0</v>
      </c>
      <c r="H39" s="335">
        <f>+CUC!I1472</f>
        <v>0</v>
      </c>
      <c r="I39" s="335">
        <f t="shared" si="49"/>
        <v>0</v>
      </c>
      <c r="J39" s="328">
        <f t="shared" si="50"/>
        <v>0</v>
      </c>
      <c r="K39" s="325">
        <f t="shared" ref="K39:V39" si="131">+J39</f>
        <v>0</v>
      </c>
      <c r="L39" s="325">
        <f t="shared" si="131"/>
        <v>0</v>
      </c>
      <c r="M39" s="325">
        <f t="shared" si="131"/>
        <v>0</v>
      </c>
      <c r="N39" s="325">
        <f t="shared" si="131"/>
        <v>0</v>
      </c>
      <c r="O39" s="325">
        <f t="shared" si="131"/>
        <v>0</v>
      </c>
      <c r="P39" s="325">
        <f t="shared" si="131"/>
        <v>0</v>
      </c>
      <c r="Q39" s="325">
        <f t="shared" si="131"/>
        <v>0</v>
      </c>
      <c r="R39" s="325">
        <f t="shared" si="131"/>
        <v>0</v>
      </c>
      <c r="S39" s="325">
        <f t="shared" si="131"/>
        <v>0</v>
      </c>
      <c r="T39" s="325">
        <f t="shared" si="131"/>
        <v>0</v>
      </c>
      <c r="U39" s="325">
        <f t="shared" si="131"/>
        <v>0</v>
      </c>
      <c r="V39" s="325">
        <f t="shared" si="131"/>
        <v>0</v>
      </c>
      <c r="W39" s="158">
        <f t="shared" si="59"/>
        <v>0</v>
      </c>
      <c r="X39" s="158">
        <f t="shared" si="60"/>
        <v>0</v>
      </c>
      <c r="Y39" s="158">
        <f t="shared" si="61"/>
        <v>0</v>
      </c>
      <c r="Z39" s="158">
        <f t="shared" si="62"/>
        <v>0</v>
      </c>
      <c r="AA39" s="158">
        <f t="shared" si="63"/>
        <v>0</v>
      </c>
      <c r="AB39" s="158">
        <f t="shared" si="64"/>
        <v>0</v>
      </c>
      <c r="AC39" s="158">
        <f t="shared" si="65"/>
        <v>0</v>
      </c>
      <c r="AD39" s="158">
        <f t="shared" si="66"/>
        <v>0</v>
      </c>
      <c r="AE39" s="158">
        <f t="shared" si="67"/>
        <v>0</v>
      </c>
      <c r="AF39" s="158">
        <f t="shared" si="68"/>
        <v>0</v>
      </c>
      <c r="AG39" s="158">
        <f t="shared" si="69"/>
        <v>0</v>
      </c>
      <c r="AH39" s="158">
        <f t="shared" si="70"/>
        <v>0</v>
      </c>
      <c r="AI39" s="158">
        <f t="shared" si="71"/>
        <v>0</v>
      </c>
      <c r="AJ39" s="158">
        <f t="shared" si="72"/>
        <v>0</v>
      </c>
      <c r="AK39" s="158">
        <f t="shared" si="73"/>
        <v>0</v>
      </c>
      <c r="AL39" s="158">
        <f t="shared" si="74"/>
        <v>0</v>
      </c>
      <c r="AM39" s="158">
        <f t="shared" si="75"/>
        <v>0</v>
      </c>
      <c r="AN39" s="158">
        <f t="shared" si="76"/>
        <v>0</v>
      </c>
      <c r="AO39" s="158">
        <f t="shared" si="77"/>
        <v>0</v>
      </c>
      <c r="AP39" s="158">
        <f t="shared" si="78"/>
        <v>0</v>
      </c>
      <c r="AQ39" s="158">
        <f t="shared" si="79"/>
        <v>0</v>
      </c>
      <c r="AR39" s="158">
        <f t="shared" si="80"/>
        <v>0</v>
      </c>
      <c r="AS39" s="158">
        <f t="shared" si="81"/>
        <v>0</v>
      </c>
      <c r="AT39" s="158">
        <f t="shared" si="82"/>
        <v>0</v>
      </c>
      <c r="AU39" s="158">
        <f t="shared" si="83"/>
        <v>0</v>
      </c>
      <c r="AV39" s="158">
        <f t="shared" si="84"/>
        <v>0</v>
      </c>
      <c r="AW39" s="158">
        <f t="shared" si="85"/>
        <v>0</v>
      </c>
      <c r="AX39" s="158">
        <f t="shared" si="86"/>
        <v>0</v>
      </c>
      <c r="AY39" s="158">
        <f t="shared" si="87"/>
        <v>0</v>
      </c>
      <c r="AZ39" s="158">
        <f t="shared" si="88"/>
        <v>0</v>
      </c>
      <c r="BA39" s="158">
        <f t="shared" si="89"/>
        <v>0</v>
      </c>
      <c r="BB39" s="158">
        <f t="shared" si="90"/>
        <v>0</v>
      </c>
      <c r="BC39" s="158">
        <f t="shared" si="91"/>
        <v>0</v>
      </c>
      <c r="BD39" s="158">
        <f t="shared" si="92"/>
        <v>0</v>
      </c>
      <c r="BE39" s="158">
        <f t="shared" si="93"/>
        <v>0</v>
      </c>
      <c r="BF39" s="158">
        <f t="shared" si="94"/>
        <v>0</v>
      </c>
      <c r="BG39" s="158">
        <f t="shared" si="95"/>
        <v>0</v>
      </c>
      <c r="BH39" s="158">
        <f t="shared" si="96"/>
        <v>0</v>
      </c>
      <c r="BI39" s="158">
        <f t="shared" si="97"/>
        <v>0</v>
      </c>
      <c r="BJ39" s="158">
        <f t="shared" si="98"/>
        <v>0</v>
      </c>
      <c r="BK39" s="158">
        <f t="shared" si="99"/>
        <v>0</v>
      </c>
      <c r="BL39" s="158">
        <f t="shared" si="100"/>
        <v>0</v>
      </c>
      <c r="BM39" s="158">
        <f t="shared" si="101"/>
        <v>0</v>
      </c>
      <c r="BN39" s="158">
        <f t="shared" si="102"/>
        <v>0</v>
      </c>
      <c r="BO39" s="158">
        <f t="shared" si="103"/>
        <v>0</v>
      </c>
      <c r="BP39" s="158">
        <f t="shared" si="104"/>
        <v>0</v>
      </c>
      <c r="BQ39" s="158">
        <f t="shared" si="105"/>
        <v>0</v>
      </c>
      <c r="BR39" s="158">
        <f t="shared" si="106"/>
        <v>0</v>
      </c>
    </row>
    <row r="40" spans="1:70" x14ac:dyDescent="0.25">
      <c r="A40" s="334">
        <f>+CUC!A1473</f>
        <v>510595</v>
      </c>
      <c r="B40" s="338" t="str">
        <f>+CUC!B1473</f>
        <v xml:space="preserve">         OTROS  BENEFICIOS A EMPLEADOS</v>
      </c>
      <c r="C40" s="335">
        <f>+CUC!C1473</f>
        <v>2997338</v>
      </c>
      <c r="D40" s="335">
        <f>+CUC!D1473</f>
        <v>1759390</v>
      </c>
      <c r="E40" s="335">
        <f>+CUC!E1473</f>
        <v>1826816</v>
      </c>
      <c r="F40" s="335">
        <f>+CUC!F1473</f>
        <v>488201</v>
      </c>
      <c r="G40" s="335">
        <f>+CUC!G1473</f>
        <v>3046854</v>
      </c>
      <c r="H40" s="335">
        <f>+CUC!I1473</f>
        <v>703800</v>
      </c>
      <c r="I40" s="335">
        <f t="shared" si="49"/>
        <v>788256</v>
      </c>
      <c r="J40" s="328">
        <f t="shared" si="50"/>
        <v>65688</v>
      </c>
      <c r="K40" s="325">
        <f t="shared" ref="K40:V40" si="132">+J40</f>
        <v>65688</v>
      </c>
      <c r="L40" s="325">
        <f t="shared" si="132"/>
        <v>65688</v>
      </c>
      <c r="M40" s="325">
        <f t="shared" si="132"/>
        <v>65688</v>
      </c>
      <c r="N40" s="325">
        <f t="shared" si="132"/>
        <v>65688</v>
      </c>
      <c r="O40" s="325">
        <f t="shared" si="132"/>
        <v>65688</v>
      </c>
      <c r="P40" s="325">
        <f t="shared" si="132"/>
        <v>65688</v>
      </c>
      <c r="Q40" s="325">
        <f t="shared" si="132"/>
        <v>65688</v>
      </c>
      <c r="R40" s="325">
        <f t="shared" si="132"/>
        <v>65688</v>
      </c>
      <c r="S40" s="325">
        <f t="shared" si="132"/>
        <v>65688</v>
      </c>
      <c r="T40" s="325">
        <f t="shared" si="132"/>
        <v>65688</v>
      </c>
      <c r="U40" s="325">
        <f t="shared" si="132"/>
        <v>65688</v>
      </c>
      <c r="V40" s="325">
        <f t="shared" si="132"/>
        <v>65688</v>
      </c>
      <c r="W40" s="158">
        <f t="shared" si="59"/>
        <v>73570.560000000012</v>
      </c>
      <c r="X40" s="158">
        <f t="shared" si="60"/>
        <v>73570.560000000012</v>
      </c>
      <c r="Y40" s="158">
        <f t="shared" si="61"/>
        <v>73570.560000000012</v>
      </c>
      <c r="Z40" s="158">
        <f t="shared" si="62"/>
        <v>73570.560000000012</v>
      </c>
      <c r="AA40" s="158">
        <f t="shared" si="63"/>
        <v>73570.560000000012</v>
      </c>
      <c r="AB40" s="158">
        <f t="shared" si="64"/>
        <v>73570.560000000012</v>
      </c>
      <c r="AC40" s="158">
        <f t="shared" si="65"/>
        <v>73570.560000000012</v>
      </c>
      <c r="AD40" s="158">
        <f t="shared" si="66"/>
        <v>73570.560000000012</v>
      </c>
      <c r="AE40" s="158">
        <f t="shared" si="67"/>
        <v>73570.560000000012</v>
      </c>
      <c r="AF40" s="158">
        <f t="shared" si="68"/>
        <v>73570.560000000012</v>
      </c>
      <c r="AG40" s="158">
        <f t="shared" si="69"/>
        <v>73570.560000000012</v>
      </c>
      <c r="AH40" s="158">
        <f t="shared" si="70"/>
        <v>73570.560000000012</v>
      </c>
      <c r="AI40" s="158">
        <f t="shared" si="71"/>
        <v>73570.560000000012</v>
      </c>
      <c r="AJ40" s="158">
        <f t="shared" si="72"/>
        <v>73570.560000000012</v>
      </c>
      <c r="AK40" s="158">
        <f t="shared" si="73"/>
        <v>73570.560000000012</v>
      </c>
      <c r="AL40" s="158">
        <f t="shared" si="74"/>
        <v>73570.560000000012</v>
      </c>
      <c r="AM40" s="158">
        <f t="shared" si="75"/>
        <v>73570.560000000012</v>
      </c>
      <c r="AN40" s="158">
        <f t="shared" si="76"/>
        <v>73570.560000000012</v>
      </c>
      <c r="AO40" s="158">
        <f t="shared" si="77"/>
        <v>73570.560000000012</v>
      </c>
      <c r="AP40" s="158">
        <f t="shared" si="78"/>
        <v>73570.560000000012</v>
      </c>
      <c r="AQ40" s="158">
        <f t="shared" si="79"/>
        <v>73570.560000000012</v>
      </c>
      <c r="AR40" s="158">
        <f t="shared" si="80"/>
        <v>73570.560000000012</v>
      </c>
      <c r="AS40" s="158">
        <f t="shared" si="81"/>
        <v>73570.560000000012</v>
      </c>
      <c r="AT40" s="158">
        <f t="shared" si="82"/>
        <v>73570.560000000012</v>
      </c>
      <c r="AU40" s="158">
        <f t="shared" si="83"/>
        <v>77984.793600000019</v>
      </c>
      <c r="AV40" s="158">
        <f t="shared" si="84"/>
        <v>77984.793600000019</v>
      </c>
      <c r="AW40" s="158">
        <f t="shared" si="85"/>
        <v>77984.793600000019</v>
      </c>
      <c r="AX40" s="158">
        <f t="shared" si="86"/>
        <v>77984.793600000019</v>
      </c>
      <c r="AY40" s="158">
        <f t="shared" si="87"/>
        <v>77984.793600000019</v>
      </c>
      <c r="AZ40" s="158">
        <f t="shared" si="88"/>
        <v>77984.793600000019</v>
      </c>
      <c r="BA40" s="158">
        <f t="shared" si="89"/>
        <v>77984.793600000019</v>
      </c>
      <c r="BB40" s="158">
        <f t="shared" si="90"/>
        <v>77984.793600000019</v>
      </c>
      <c r="BC40" s="158">
        <f t="shared" si="91"/>
        <v>77984.793600000019</v>
      </c>
      <c r="BD40" s="158">
        <f t="shared" si="92"/>
        <v>77984.793600000019</v>
      </c>
      <c r="BE40" s="158">
        <f t="shared" si="93"/>
        <v>77984.793600000019</v>
      </c>
      <c r="BF40" s="158">
        <f t="shared" si="94"/>
        <v>77984.793600000019</v>
      </c>
      <c r="BG40" s="158">
        <f t="shared" si="95"/>
        <v>81104.185344000027</v>
      </c>
      <c r="BH40" s="158">
        <f t="shared" si="96"/>
        <v>81104.185344000027</v>
      </c>
      <c r="BI40" s="158">
        <f t="shared" si="97"/>
        <v>81104.185344000027</v>
      </c>
      <c r="BJ40" s="158">
        <f t="shared" si="98"/>
        <v>81104.185344000027</v>
      </c>
      <c r="BK40" s="158">
        <f t="shared" si="99"/>
        <v>81104.185344000027</v>
      </c>
      <c r="BL40" s="158">
        <f t="shared" si="100"/>
        <v>81104.185344000027</v>
      </c>
      <c r="BM40" s="158">
        <f t="shared" si="101"/>
        <v>81104.185344000027</v>
      </c>
      <c r="BN40" s="158">
        <f t="shared" si="102"/>
        <v>81104.185344000027</v>
      </c>
      <c r="BO40" s="158">
        <f t="shared" si="103"/>
        <v>81104.185344000027</v>
      </c>
      <c r="BP40" s="158">
        <f t="shared" si="104"/>
        <v>81104.185344000027</v>
      </c>
      <c r="BQ40" s="158">
        <f t="shared" si="105"/>
        <v>81104.185344000027</v>
      </c>
      <c r="BR40" s="158">
        <f t="shared" si="106"/>
        <v>81104.185344000027</v>
      </c>
    </row>
    <row r="41" spans="1:70" hidden="1" x14ac:dyDescent="0.25">
      <c r="A41" s="334">
        <f>+CUC!A1474</f>
        <v>510700</v>
      </c>
      <c r="B41" s="338" t="str">
        <f>+CUC!B1474</f>
        <v xml:space="preserve">      GASTOS POR OBLIGACIONES DE ORGANIZACIONES SOLIDARIAS DE TRABAJO ASOCIADO</v>
      </c>
      <c r="C41" s="335">
        <f>+CUC!C1474</f>
        <v>0</v>
      </c>
      <c r="D41" s="335">
        <f>+CUC!D1474</f>
        <v>0</v>
      </c>
      <c r="E41" s="335">
        <f>+CUC!E1474</f>
        <v>0</v>
      </c>
      <c r="F41" s="335">
        <f>+CUC!F1474</f>
        <v>0</v>
      </c>
      <c r="G41" s="335">
        <f>+CUC!G1474</f>
        <v>0</v>
      </c>
      <c r="H41" s="335">
        <f>+CUC!I1474</f>
        <v>0</v>
      </c>
      <c r="I41" s="335">
        <f t="shared" si="49"/>
        <v>0</v>
      </c>
      <c r="J41" s="328">
        <f t="shared" si="50"/>
        <v>0</v>
      </c>
      <c r="K41" s="325">
        <f t="shared" ref="K41:V41" si="133">+J41</f>
        <v>0</v>
      </c>
      <c r="L41" s="325">
        <f t="shared" si="133"/>
        <v>0</v>
      </c>
      <c r="M41" s="325">
        <f t="shared" si="133"/>
        <v>0</v>
      </c>
      <c r="N41" s="325">
        <f t="shared" si="133"/>
        <v>0</v>
      </c>
      <c r="O41" s="325">
        <f t="shared" si="133"/>
        <v>0</v>
      </c>
      <c r="P41" s="325">
        <f t="shared" si="133"/>
        <v>0</v>
      </c>
      <c r="Q41" s="325">
        <f t="shared" si="133"/>
        <v>0</v>
      </c>
      <c r="R41" s="325">
        <f t="shared" si="133"/>
        <v>0</v>
      </c>
      <c r="S41" s="325">
        <f t="shared" si="133"/>
        <v>0</v>
      </c>
      <c r="T41" s="325">
        <f t="shared" si="133"/>
        <v>0</v>
      </c>
      <c r="U41" s="325">
        <f t="shared" si="133"/>
        <v>0</v>
      </c>
      <c r="V41" s="325">
        <f t="shared" si="133"/>
        <v>0</v>
      </c>
      <c r="W41" s="158">
        <f t="shared" si="59"/>
        <v>0</v>
      </c>
      <c r="X41" s="158">
        <f t="shared" si="60"/>
        <v>0</v>
      </c>
      <c r="Y41" s="158">
        <f t="shared" si="61"/>
        <v>0</v>
      </c>
      <c r="Z41" s="158">
        <f t="shared" si="62"/>
        <v>0</v>
      </c>
      <c r="AA41" s="158">
        <f t="shared" si="63"/>
        <v>0</v>
      </c>
      <c r="AB41" s="158">
        <f t="shared" si="64"/>
        <v>0</v>
      </c>
      <c r="AC41" s="158">
        <f t="shared" si="65"/>
        <v>0</v>
      </c>
      <c r="AD41" s="158">
        <f t="shared" si="66"/>
        <v>0</v>
      </c>
      <c r="AE41" s="158">
        <f t="shared" si="67"/>
        <v>0</v>
      </c>
      <c r="AF41" s="158">
        <f t="shared" si="68"/>
        <v>0</v>
      </c>
      <c r="AG41" s="158">
        <f t="shared" si="69"/>
        <v>0</v>
      </c>
      <c r="AH41" s="158">
        <f t="shared" si="70"/>
        <v>0</v>
      </c>
      <c r="AI41" s="158">
        <f t="shared" si="71"/>
        <v>0</v>
      </c>
      <c r="AJ41" s="158">
        <f t="shared" si="72"/>
        <v>0</v>
      </c>
      <c r="AK41" s="158">
        <f t="shared" si="73"/>
        <v>0</v>
      </c>
      <c r="AL41" s="158">
        <f t="shared" si="74"/>
        <v>0</v>
      </c>
      <c r="AM41" s="158">
        <f t="shared" si="75"/>
        <v>0</v>
      </c>
      <c r="AN41" s="158">
        <f t="shared" si="76"/>
        <v>0</v>
      </c>
      <c r="AO41" s="158">
        <f t="shared" si="77"/>
        <v>0</v>
      </c>
      <c r="AP41" s="158">
        <f t="shared" si="78"/>
        <v>0</v>
      </c>
      <c r="AQ41" s="158">
        <f t="shared" si="79"/>
        <v>0</v>
      </c>
      <c r="AR41" s="158">
        <f t="shared" si="80"/>
        <v>0</v>
      </c>
      <c r="AS41" s="158">
        <f t="shared" si="81"/>
        <v>0</v>
      </c>
      <c r="AT41" s="158">
        <f t="shared" si="82"/>
        <v>0</v>
      </c>
      <c r="AU41" s="158">
        <f t="shared" si="83"/>
        <v>0</v>
      </c>
      <c r="AV41" s="158">
        <f t="shared" si="84"/>
        <v>0</v>
      </c>
      <c r="AW41" s="158">
        <f t="shared" si="85"/>
        <v>0</v>
      </c>
      <c r="AX41" s="158">
        <f t="shared" si="86"/>
        <v>0</v>
      </c>
      <c r="AY41" s="158">
        <f t="shared" si="87"/>
        <v>0</v>
      </c>
      <c r="AZ41" s="158">
        <f t="shared" si="88"/>
        <v>0</v>
      </c>
      <c r="BA41" s="158">
        <f t="shared" si="89"/>
        <v>0</v>
      </c>
      <c r="BB41" s="158">
        <f t="shared" si="90"/>
        <v>0</v>
      </c>
      <c r="BC41" s="158">
        <f t="shared" si="91"/>
        <v>0</v>
      </c>
      <c r="BD41" s="158">
        <f t="shared" si="92"/>
        <v>0</v>
      </c>
      <c r="BE41" s="158">
        <f t="shared" si="93"/>
        <v>0</v>
      </c>
      <c r="BF41" s="158">
        <f t="shared" si="94"/>
        <v>0</v>
      </c>
      <c r="BG41" s="158">
        <f t="shared" si="95"/>
        <v>0</v>
      </c>
      <c r="BH41" s="158">
        <f t="shared" si="96"/>
        <v>0</v>
      </c>
      <c r="BI41" s="158">
        <f t="shared" si="97"/>
        <v>0</v>
      </c>
      <c r="BJ41" s="158">
        <f t="shared" si="98"/>
        <v>0</v>
      </c>
      <c r="BK41" s="158">
        <f t="shared" si="99"/>
        <v>0</v>
      </c>
      <c r="BL41" s="158">
        <f t="shared" si="100"/>
        <v>0</v>
      </c>
      <c r="BM41" s="158">
        <f t="shared" si="101"/>
        <v>0</v>
      </c>
      <c r="BN41" s="158">
        <f t="shared" si="102"/>
        <v>0</v>
      </c>
      <c r="BO41" s="158">
        <f t="shared" si="103"/>
        <v>0</v>
      </c>
      <c r="BP41" s="158">
        <f t="shared" si="104"/>
        <v>0</v>
      </c>
      <c r="BQ41" s="158">
        <f t="shared" si="105"/>
        <v>0</v>
      </c>
      <c r="BR41" s="158">
        <f t="shared" si="106"/>
        <v>0</v>
      </c>
    </row>
    <row r="42" spans="1:70" hidden="1" x14ac:dyDescent="0.25">
      <c r="A42" s="334">
        <f>+CUC!A1475</f>
        <v>510705</v>
      </c>
      <c r="B42" s="338" t="str">
        <f>+CUC!B1475</f>
        <v xml:space="preserve">         COMPENSACION ORDINARIA</v>
      </c>
      <c r="C42" s="335">
        <f>+CUC!C1475</f>
        <v>0</v>
      </c>
      <c r="D42" s="335">
        <f>+CUC!D1475</f>
        <v>0</v>
      </c>
      <c r="E42" s="335">
        <f>+CUC!E1475</f>
        <v>0</v>
      </c>
      <c r="F42" s="335">
        <f>+CUC!F1475</f>
        <v>0</v>
      </c>
      <c r="G42" s="335">
        <f>+CUC!G1475</f>
        <v>0</v>
      </c>
      <c r="H42" s="335">
        <f>+CUC!I1475</f>
        <v>0</v>
      </c>
      <c r="I42" s="335">
        <f t="shared" si="49"/>
        <v>0</v>
      </c>
      <c r="J42" s="328">
        <f t="shared" si="50"/>
        <v>0</v>
      </c>
      <c r="K42" s="325">
        <f t="shared" ref="K42:V42" si="134">+J42</f>
        <v>0</v>
      </c>
      <c r="L42" s="325">
        <f t="shared" si="134"/>
        <v>0</v>
      </c>
      <c r="M42" s="325">
        <f t="shared" si="134"/>
        <v>0</v>
      </c>
      <c r="N42" s="325">
        <f t="shared" si="134"/>
        <v>0</v>
      </c>
      <c r="O42" s="325">
        <f t="shared" si="134"/>
        <v>0</v>
      </c>
      <c r="P42" s="325">
        <f t="shared" si="134"/>
        <v>0</v>
      </c>
      <c r="Q42" s="325">
        <f t="shared" si="134"/>
        <v>0</v>
      </c>
      <c r="R42" s="325">
        <f t="shared" si="134"/>
        <v>0</v>
      </c>
      <c r="S42" s="325">
        <f t="shared" si="134"/>
        <v>0</v>
      </c>
      <c r="T42" s="325">
        <f t="shared" si="134"/>
        <v>0</v>
      </c>
      <c r="U42" s="325">
        <f t="shared" si="134"/>
        <v>0</v>
      </c>
      <c r="V42" s="325">
        <f t="shared" si="134"/>
        <v>0</v>
      </c>
      <c r="W42" s="158">
        <f t="shared" si="59"/>
        <v>0</v>
      </c>
      <c r="X42" s="158">
        <f t="shared" si="60"/>
        <v>0</v>
      </c>
      <c r="Y42" s="158">
        <f t="shared" si="61"/>
        <v>0</v>
      </c>
      <c r="Z42" s="158">
        <f t="shared" si="62"/>
        <v>0</v>
      </c>
      <c r="AA42" s="158">
        <f t="shared" si="63"/>
        <v>0</v>
      </c>
      <c r="AB42" s="158">
        <f t="shared" si="64"/>
        <v>0</v>
      </c>
      <c r="AC42" s="158">
        <f t="shared" si="65"/>
        <v>0</v>
      </c>
      <c r="AD42" s="158">
        <f t="shared" si="66"/>
        <v>0</v>
      </c>
      <c r="AE42" s="158">
        <f t="shared" si="67"/>
        <v>0</v>
      </c>
      <c r="AF42" s="158">
        <f t="shared" si="68"/>
        <v>0</v>
      </c>
      <c r="AG42" s="158">
        <f t="shared" si="69"/>
        <v>0</v>
      </c>
      <c r="AH42" s="158">
        <f t="shared" si="70"/>
        <v>0</v>
      </c>
      <c r="AI42" s="158">
        <f t="shared" si="71"/>
        <v>0</v>
      </c>
      <c r="AJ42" s="158">
        <f t="shared" si="72"/>
        <v>0</v>
      </c>
      <c r="AK42" s="158">
        <f t="shared" si="73"/>
        <v>0</v>
      </c>
      <c r="AL42" s="158">
        <f t="shared" si="74"/>
        <v>0</v>
      </c>
      <c r="AM42" s="158">
        <f t="shared" si="75"/>
        <v>0</v>
      </c>
      <c r="AN42" s="158">
        <f t="shared" si="76"/>
        <v>0</v>
      </c>
      <c r="AO42" s="158">
        <f t="shared" si="77"/>
        <v>0</v>
      </c>
      <c r="AP42" s="158">
        <f t="shared" si="78"/>
        <v>0</v>
      </c>
      <c r="AQ42" s="158">
        <f t="shared" si="79"/>
        <v>0</v>
      </c>
      <c r="AR42" s="158">
        <f t="shared" si="80"/>
        <v>0</v>
      </c>
      <c r="AS42" s="158">
        <f t="shared" si="81"/>
        <v>0</v>
      </c>
      <c r="AT42" s="158">
        <f t="shared" si="82"/>
        <v>0</v>
      </c>
      <c r="AU42" s="158">
        <f t="shared" si="83"/>
        <v>0</v>
      </c>
      <c r="AV42" s="158">
        <f t="shared" si="84"/>
        <v>0</v>
      </c>
      <c r="AW42" s="158">
        <f t="shared" si="85"/>
        <v>0</v>
      </c>
      <c r="AX42" s="158">
        <f t="shared" si="86"/>
        <v>0</v>
      </c>
      <c r="AY42" s="158">
        <f t="shared" si="87"/>
        <v>0</v>
      </c>
      <c r="AZ42" s="158">
        <f t="shared" si="88"/>
        <v>0</v>
      </c>
      <c r="BA42" s="158">
        <f t="shared" si="89"/>
        <v>0</v>
      </c>
      <c r="BB42" s="158">
        <f t="shared" si="90"/>
        <v>0</v>
      </c>
      <c r="BC42" s="158">
        <f t="shared" si="91"/>
        <v>0</v>
      </c>
      <c r="BD42" s="158">
        <f t="shared" si="92"/>
        <v>0</v>
      </c>
      <c r="BE42" s="158">
        <f t="shared" si="93"/>
        <v>0</v>
      </c>
      <c r="BF42" s="158">
        <f t="shared" si="94"/>
        <v>0</v>
      </c>
      <c r="BG42" s="158">
        <f t="shared" si="95"/>
        <v>0</v>
      </c>
      <c r="BH42" s="158">
        <f t="shared" si="96"/>
        <v>0</v>
      </c>
      <c r="BI42" s="158">
        <f t="shared" si="97"/>
        <v>0</v>
      </c>
      <c r="BJ42" s="158">
        <f t="shared" si="98"/>
        <v>0</v>
      </c>
      <c r="BK42" s="158">
        <f t="shared" si="99"/>
        <v>0</v>
      </c>
      <c r="BL42" s="158">
        <f t="shared" si="100"/>
        <v>0</v>
      </c>
      <c r="BM42" s="158">
        <f t="shared" si="101"/>
        <v>0</v>
      </c>
      <c r="BN42" s="158">
        <f t="shared" si="102"/>
        <v>0</v>
      </c>
      <c r="BO42" s="158">
        <f t="shared" si="103"/>
        <v>0</v>
      </c>
      <c r="BP42" s="158">
        <f t="shared" si="104"/>
        <v>0</v>
      </c>
      <c r="BQ42" s="158">
        <f t="shared" si="105"/>
        <v>0</v>
      </c>
      <c r="BR42" s="158">
        <f t="shared" si="106"/>
        <v>0</v>
      </c>
    </row>
    <row r="43" spans="1:70" hidden="1" x14ac:dyDescent="0.25">
      <c r="A43" s="334">
        <f>+CUC!A1476</f>
        <v>510710</v>
      </c>
      <c r="B43" s="338" t="str">
        <f>+CUC!B1476</f>
        <v xml:space="preserve">         TIEMPO SUPLEMENTARIO</v>
      </c>
      <c r="C43" s="335">
        <f>+CUC!C1476</f>
        <v>0</v>
      </c>
      <c r="D43" s="335">
        <f>+CUC!D1476</f>
        <v>0</v>
      </c>
      <c r="E43" s="335">
        <f>+CUC!E1476</f>
        <v>0</v>
      </c>
      <c r="F43" s="335">
        <f>+CUC!F1476</f>
        <v>0</v>
      </c>
      <c r="G43" s="335">
        <f>+CUC!G1476</f>
        <v>0</v>
      </c>
      <c r="H43" s="335">
        <f>+CUC!I1476</f>
        <v>0</v>
      </c>
      <c r="I43" s="335">
        <f t="shared" si="49"/>
        <v>0</v>
      </c>
      <c r="J43" s="328">
        <f t="shared" si="50"/>
        <v>0</v>
      </c>
      <c r="K43" s="325">
        <f t="shared" ref="K43:V43" si="135">+J43</f>
        <v>0</v>
      </c>
      <c r="L43" s="325">
        <f t="shared" si="135"/>
        <v>0</v>
      </c>
      <c r="M43" s="325">
        <f t="shared" si="135"/>
        <v>0</v>
      </c>
      <c r="N43" s="325">
        <f t="shared" si="135"/>
        <v>0</v>
      </c>
      <c r="O43" s="325">
        <f t="shared" si="135"/>
        <v>0</v>
      </c>
      <c r="P43" s="325">
        <f t="shared" si="135"/>
        <v>0</v>
      </c>
      <c r="Q43" s="325">
        <f t="shared" si="135"/>
        <v>0</v>
      </c>
      <c r="R43" s="325">
        <f t="shared" si="135"/>
        <v>0</v>
      </c>
      <c r="S43" s="325">
        <f t="shared" si="135"/>
        <v>0</v>
      </c>
      <c r="T43" s="325">
        <f t="shared" si="135"/>
        <v>0</v>
      </c>
      <c r="U43" s="325">
        <f t="shared" si="135"/>
        <v>0</v>
      </c>
      <c r="V43" s="325">
        <f t="shared" si="135"/>
        <v>0</v>
      </c>
      <c r="W43" s="158">
        <f t="shared" si="59"/>
        <v>0</v>
      </c>
      <c r="X43" s="158">
        <f t="shared" si="60"/>
        <v>0</v>
      </c>
      <c r="Y43" s="158">
        <f t="shared" si="61"/>
        <v>0</v>
      </c>
      <c r="Z43" s="158">
        <f t="shared" si="62"/>
        <v>0</v>
      </c>
      <c r="AA43" s="158">
        <f t="shared" si="63"/>
        <v>0</v>
      </c>
      <c r="AB43" s="158">
        <f t="shared" si="64"/>
        <v>0</v>
      </c>
      <c r="AC43" s="158">
        <f t="shared" si="65"/>
        <v>0</v>
      </c>
      <c r="AD43" s="158">
        <f t="shared" si="66"/>
        <v>0</v>
      </c>
      <c r="AE43" s="158">
        <f t="shared" si="67"/>
        <v>0</v>
      </c>
      <c r="AF43" s="158">
        <f t="shared" si="68"/>
        <v>0</v>
      </c>
      <c r="AG43" s="158">
        <f t="shared" si="69"/>
        <v>0</v>
      </c>
      <c r="AH43" s="158">
        <f t="shared" si="70"/>
        <v>0</v>
      </c>
      <c r="AI43" s="158">
        <f t="shared" si="71"/>
        <v>0</v>
      </c>
      <c r="AJ43" s="158">
        <f t="shared" si="72"/>
        <v>0</v>
      </c>
      <c r="AK43" s="158">
        <f t="shared" si="73"/>
        <v>0</v>
      </c>
      <c r="AL43" s="158">
        <f t="shared" si="74"/>
        <v>0</v>
      </c>
      <c r="AM43" s="158">
        <f t="shared" si="75"/>
        <v>0</v>
      </c>
      <c r="AN43" s="158">
        <f t="shared" si="76"/>
        <v>0</v>
      </c>
      <c r="AO43" s="158">
        <f t="shared" si="77"/>
        <v>0</v>
      </c>
      <c r="AP43" s="158">
        <f t="shared" si="78"/>
        <v>0</v>
      </c>
      <c r="AQ43" s="158">
        <f t="shared" si="79"/>
        <v>0</v>
      </c>
      <c r="AR43" s="158">
        <f t="shared" si="80"/>
        <v>0</v>
      </c>
      <c r="AS43" s="158">
        <f t="shared" si="81"/>
        <v>0</v>
      </c>
      <c r="AT43" s="158">
        <f t="shared" si="82"/>
        <v>0</v>
      </c>
      <c r="AU43" s="158">
        <f t="shared" si="83"/>
        <v>0</v>
      </c>
      <c r="AV43" s="158">
        <f t="shared" si="84"/>
        <v>0</v>
      </c>
      <c r="AW43" s="158">
        <f t="shared" si="85"/>
        <v>0</v>
      </c>
      <c r="AX43" s="158">
        <f t="shared" si="86"/>
        <v>0</v>
      </c>
      <c r="AY43" s="158">
        <f t="shared" si="87"/>
        <v>0</v>
      </c>
      <c r="AZ43" s="158">
        <f t="shared" si="88"/>
        <v>0</v>
      </c>
      <c r="BA43" s="158">
        <f t="shared" si="89"/>
        <v>0</v>
      </c>
      <c r="BB43" s="158">
        <f t="shared" si="90"/>
        <v>0</v>
      </c>
      <c r="BC43" s="158">
        <f t="shared" si="91"/>
        <v>0</v>
      </c>
      <c r="BD43" s="158">
        <f t="shared" si="92"/>
        <v>0</v>
      </c>
      <c r="BE43" s="158">
        <f t="shared" si="93"/>
        <v>0</v>
      </c>
      <c r="BF43" s="158">
        <f t="shared" si="94"/>
        <v>0</v>
      </c>
      <c r="BG43" s="158">
        <f t="shared" si="95"/>
        <v>0</v>
      </c>
      <c r="BH43" s="158">
        <f t="shared" si="96"/>
        <v>0</v>
      </c>
      <c r="BI43" s="158">
        <f t="shared" si="97"/>
        <v>0</v>
      </c>
      <c r="BJ43" s="158">
        <f t="shared" si="98"/>
        <v>0</v>
      </c>
      <c r="BK43" s="158">
        <f t="shared" si="99"/>
        <v>0</v>
      </c>
      <c r="BL43" s="158">
        <f t="shared" si="100"/>
        <v>0</v>
      </c>
      <c r="BM43" s="158">
        <f t="shared" si="101"/>
        <v>0</v>
      </c>
      <c r="BN43" s="158">
        <f t="shared" si="102"/>
        <v>0</v>
      </c>
      <c r="BO43" s="158">
        <f t="shared" si="103"/>
        <v>0</v>
      </c>
      <c r="BP43" s="158">
        <f t="shared" si="104"/>
        <v>0</v>
      </c>
      <c r="BQ43" s="158">
        <f t="shared" si="105"/>
        <v>0</v>
      </c>
      <c r="BR43" s="158">
        <f t="shared" si="106"/>
        <v>0</v>
      </c>
    </row>
    <row r="44" spans="1:70" hidden="1" x14ac:dyDescent="0.25">
      <c r="A44" s="334">
        <f>+CUC!A1477</f>
        <v>510715</v>
      </c>
      <c r="B44" s="338" t="str">
        <f>+CUC!B1477</f>
        <v xml:space="preserve">         COMPENSACION VARIABLE</v>
      </c>
      <c r="C44" s="335">
        <f>+CUC!C1477</f>
        <v>0</v>
      </c>
      <c r="D44" s="335">
        <f>+CUC!D1477</f>
        <v>0</v>
      </c>
      <c r="E44" s="335">
        <f>+CUC!E1477</f>
        <v>0</v>
      </c>
      <c r="F44" s="335">
        <f>+CUC!F1477</f>
        <v>0</v>
      </c>
      <c r="G44" s="335">
        <f>+CUC!G1477</f>
        <v>0</v>
      </c>
      <c r="H44" s="335">
        <f>+CUC!I1477</f>
        <v>0</v>
      </c>
      <c r="I44" s="335">
        <f t="shared" si="49"/>
        <v>0</v>
      </c>
      <c r="J44" s="328">
        <f t="shared" si="50"/>
        <v>0</v>
      </c>
      <c r="K44" s="325">
        <f t="shared" ref="K44:V44" si="136">+J44</f>
        <v>0</v>
      </c>
      <c r="L44" s="325">
        <f t="shared" si="136"/>
        <v>0</v>
      </c>
      <c r="M44" s="325">
        <f t="shared" si="136"/>
        <v>0</v>
      </c>
      <c r="N44" s="325">
        <f t="shared" si="136"/>
        <v>0</v>
      </c>
      <c r="O44" s="325">
        <f t="shared" si="136"/>
        <v>0</v>
      </c>
      <c r="P44" s="325">
        <f t="shared" si="136"/>
        <v>0</v>
      </c>
      <c r="Q44" s="325">
        <f t="shared" si="136"/>
        <v>0</v>
      </c>
      <c r="R44" s="325">
        <f t="shared" si="136"/>
        <v>0</v>
      </c>
      <c r="S44" s="325">
        <f t="shared" si="136"/>
        <v>0</v>
      </c>
      <c r="T44" s="325">
        <f t="shared" si="136"/>
        <v>0</v>
      </c>
      <c r="U44" s="325">
        <f t="shared" si="136"/>
        <v>0</v>
      </c>
      <c r="V44" s="325">
        <f t="shared" si="136"/>
        <v>0</v>
      </c>
      <c r="W44" s="158">
        <f t="shared" si="59"/>
        <v>0</v>
      </c>
      <c r="X44" s="158">
        <f t="shared" si="60"/>
        <v>0</v>
      </c>
      <c r="Y44" s="158">
        <f t="shared" si="61"/>
        <v>0</v>
      </c>
      <c r="Z44" s="158">
        <f t="shared" si="62"/>
        <v>0</v>
      </c>
      <c r="AA44" s="158">
        <f t="shared" si="63"/>
        <v>0</v>
      </c>
      <c r="AB44" s="158">
        <f t="shared" si="64"/>
        <v>0</v>
      </c>
      <c r="AC44" s="158">
        <f t="shared" si="65"/>
        <v>0</v>
      </c>
      <c r="AD44" s="158">
        <f t="shared" si="66"/>
        <v>0</v>
      </c>
      <c r="AE44" s="158">
        <f t="shared" si="67"/>
        <v>0</v>
      </c>
      <c r="AF44" s="158">
        <f t="shared" si="68"/>
        <v>0</v>
      </c>
      <c r="AG44" s="158">
        <f t="shared" si="69"/>
        <v>0</v>
      </c>
      <c r="AH44" s="158">
        <f t="shared" si="70"/>
        <v>0</v>
      </c>
      <c r="AI44" s="158">
        <f t="shared" si="71"/>
        <v>0</v>
      </c>
      <c r="AJ44" s="158">
        <f t="shared" si="72"/>
        <v>0</v>
      </c>
      <c r="AK44" s="158">
        <f t="shared" si="73"/>
        <v>0</v>
      </c>
      <c r="AL44" s="158">
        <f t="shared" si="74"/>
        <v>0</v>
      </c>
      <c r="AM44" s="158">
        <f t="shared" si="75"/>
        <v>0</v>
      </c>
      <c r="AN44" s="158">
        <f t="shared" si="76"/>
        <v>0</v>
      </c>
      <c r="AO44" s="158">
        <f t="shared" si="77"/>
        <v>0</v>
      </c>
      <c r="AP44" s="158">
        <f t="shared" si="78"/>
        <v>0</v>
      </c>
      <c r="AQ44" s="158">
        <f t="shared" si="79"/>
        <v>0</v>
      </c>
      <c r="AR44" s="158">
        <f t="shared" si="80"/>
        <v>0</v>
      </c>
      <c r="AS44" s="158">
        <f t="shared" si="81"/>
        <v>0</v>
      </c>
      <c r="AT44" s="158">
        <f t="shared" si="82"/>
        <v>0</v>
      </c>
      <c r="AU44" s="158">
        <f t="shared" si="83"/>
        <v>0</v>
      </c>
      <c r="AV44" s="158">
        <f t="shared" si="84"/>
        <v>0</v>
      </c>
      <c r="AW44" s="158">
        <f t="shared" si="85"/>
        <v>0</v>
      </c>
      <c r="AX44" s="158">
        <f t="shared" si="86"/>
        <v>0</v>
      </c>
      <c r="AY44" s="158">
        <f t="shared" si="87"/>
        <v>0</v>
      </c>
      <c r="AZ44" s="158">
        <f t="shared" si="88"/>
        <v>0</v>
      </c>
      <c r="BA44" s="158">
        <f t="shared" si="89"/>
        <v>0</v>
      </c>
      <c r="BB44" s="158">
        <f t="shared" si="90"/>
        <v>0</v>
      </c>
      <c r="BC44" s="158">
        <f t="shared" si="91"/>
        <v>0</v>
      </c>
      <c r="BD44" s="158">
        <f t="shared" si="92"/>
        <v>0</v>
      </c>
      <c r="BE44" s="158">
        <f t="shared" si="93"/>
        <v>0</v>
      </c>
      <c r="BF44" s="158">
        <f t="shared" si="94"/>
        <v>0</v>
      </c>
      <c r="BG44" s="158">
        <f t="shared" si="95"/>
        <v>0</v>
      </c>
      <c r="BH44" s="158">
        <f t="shared" si="96"/>
        <v>0</v>
      </c>
      <c r="BI44" s="158">
        <f t="shared" si="97"/>
        <v>0</v>
      </c>
      <c r="BJ44" s="158">
        <f t="shared" si="98"/>
        <v>0</v>
      </c>
      <c r="BK44" s="158">
        <f t="shared" si="99"/>
        <v>0</v>
      </c>
      <c r="BL44" s="158">
        <f t="shared" si="100"/>
        <v>0</v>
      </c>
      <c r="BM44" s="158">
        <f t="shared" si="101"/>
        <v>0</v>
      </c>
      <c r="BN44" s="158">
        <f t="shared" si="102"/>
        <v>0</v>
      </c>
      <c r="BO44" s="158">
        <f t="shared" si="103"/>
        <v>0</v>
      </c>
      <c r="BP44" s="158">
        <f t="shared" si="104"/>
        <v>0</v>
      </c>
      <c r="BQ44" s="158">
        <f t="shared" si="105"/>
        <v>0</v>
      </c>
      <c r="BR44" s="158">
        <f t="shared" si="106"/>
        <v>0</v>
      </c>
    </row>
    <row r="45" spans="1:70" hidden="1" x14ac:dyDescent="0.25">
      <c r="A45" s="334">
        <f>+CUC!A1478</f>
        <v>510720</v>
      </c>
      <c r="B45" s="338" t="str">
        <f>+CUC!B1478</f>
        <v xml:space="preserve">         AYUDA PARA EL TRANSPORTE</v>
      </c>
      <c r="C45" s="335">
        <f>+CUC!C1478</f>
        <v>0</v>
      </c>
      <c r="D45" s="335">
        <f>+CUC!D1478</f>
        <v>0</v>
      </c>
      <c r="E45" s="335">
        <f>+CUC!E1478</f>
        <v>0</v>
      </c>
      <c r="F45" s="335">
        <f>+CUC!F1478</f>
        <v>0</v>
      </c>
      <c r="G45" s="335">
        <f>+CUC!G1478</f>
        <v>0</v>
      </c>
      <c r="H45" s="335">
        <f>+CUC!I1478</f>
        <v>0</v>
      </c>
      <c r="I45" s="335">
        <f t="shared" si="49"/>
        <v>0</v>
      </c>
      <c r="J45" s="328">
        <f t="shared" si="50"/>
        <v>0</v>
      </c>
      <c r="K45" s="325">
        <f t="shared" ref="K45:V45" si="137">+J45</f>
        <v>0</v>
      </c>
      <c r="L45" s="325">
        <f t="shared" si="137"/>
        <v>0</v>
      </c>
      <c r="M45" s="325">
        <f t="shared" si="137"/>
        <v>0</v>
      </c>
      <c r="N45" s="325">
        <f t="shared" si="137"/>
        <v>0</v>
      </c>
      <c r="O45" s="325">
        <f t="shared" si="137"/>
        <v>0</v>
      </c>
      <c r="P45" s="325">
        <f t="shared" si="137"/>
        <v>0</v>
      </c>
      <c r="Q45" s="325">
        <f t="shared" si="137"/>
        <v>0</v>
      </c>
      <c r="R45" s="325">
        <f t="shared" si="137"/>
        <v>0</v>
      </c>
      <c r="S45" s="325">
        <f t="shared" si="137"/>
        <v>0</v>
      </c>
      <c r="T45" s="325">
        <f t="shared" si="137"/>
        <v>0</v>
      </c>
      <c r="U45" s="325">
        <f t="shared" si="137"/>
        <v>0</v>
      </c>
      <c r="V45" s="325">
        <f t="shared" si="137"/>
        <v>0</v>
      </c>
      <c r="W45" s="158">
        <f t="shared" si="59"/>
        <v>0</v>
      </c>
      <c r="X45" s="158">
        <f t="shared" si="60"/>
        <v>0</v>
      </c>
      <c r="Y45" s="158">
        <f t="shared" si="61"/>
        <v>0</v>
      </c>
      <c r="Z45" s="158">
        <f t="shared" si="62"/>
        <v>0</v>
      </c>
      <c r="AA45" s="158">
        <f t="shared" si="63"/>
        <v>0</v>
      </c>
      <c r="AB45" s="158">
        <f t="shared" si="64"/>
        <v>0</v>
      </c>
      <c r="AC45" s="158">
        <f t="shared" si="65"/>
        <v>0</v>
      </c>
      <c r="AD45" s="158">
        <f t="shared" si="66"/>
        <v>0</v>
      </c>
      <c r="AE45" s="158">
        <f t="shared" si="67"/>
        <v>0</v>
      </c>
      <c r="AF45" s="158">
        <f t="shared" si="68"/>
        <v>0</v>
      </c>
      <c r="AG45" s="158">
        <f t="shared" si="69"/>
        <v>0</v>
      </c>
      <c r="AH45" s="158">
        <f t="shared" si="70"/>
        <v>0</v>
      </c>
      <c r="AI45" s="158">
        <f t="shared" si="71"/>
        <v>0</v>
      </c>
      <c r="AJ45" s="158">
        <f t="shared" si="72"/>
        <v>0</v>
      </c>
      <c r="AK45" s="158">
        <f t="shared" si="73"/>
        <v>0</v>
      </c>
      <c r="AL45" s="158">
        <f t="shared" si="74"/>
        <v>0</v>
      </c>
      <c r="AM45" s="158">
        <f t="shared" si="75"/>
        <v>0</v>
      </c>
      <c r="AN45" s="158">
        <f t="shared" si="76"/>
        <v>0</v>
      </c>
      <c r="AO45" s="158">
        <f t="shared" si="77"/>
        <v>0</v>
      </c>
      <c r="AP45" s="158">
        <f t="shared" si="78"/>
        <v>0</v>
      </c>
      <c r="AQ45" s="158">
        <f t="shared" si="79"/>
        <v>0</v>
      </c>
      <c r="AR45" s="158">
        <f t="shared" si="80"/>
        <v>0</v>
      </c>
      <c r="AS45" s="158">
        <f t="shared" si="81"/>
        <v>0</v>
      </c>
      <c r="AT45" s="158">
        <f t="shared" si="82"/>
        <v>0</v>
      </c>
      <c r="AU45" s="158">
        <f t="shared" si="83"/>
        <v>0</v>
      </c>
      <c r="AV45" s="158">
        <f t="shared" si="84"/>
        <v>0</v>
      </c>
      <c r="AW45" s="158">
        <f t="shared" si="85"/>
        <v>0</v>
      </c>
      <c r="AX45" s="158">
        <f t="shared" si="86"/>
        <v>0</v>
      </c>
      <c r="AY45" s="158">
        <f t="shared" si="87"/>
        <v>0</v>
      </c>
      <c r="AZ45" s="158">
        <f t="shared" si="88"/>
        <v>0</v>
      </c>
      <c r="BA45" s="158">
        <f t="shared" si="89"/>
        <v>0</v>
      </c>
      <c r="BB45" s="158">
        <f t="shared" si="90"/>
        <v>0</v>
      </c>
      <c r="BC45" s="158">
        <f t="shared" si="91"/>
        <v>0</v>
      </c>
      <c r="BD45" s="158">
        <f t="shared" si="92"/>
        <v>0</v>
      </c>
      <c r="BE45" s="158">
        <f t="shared" si="93"/>
        <v>0</v>
      </c>
      <c r="BF45" s="158">
        <f t="shared" si="94"/>
        <v>0</v>
      </c>
      <c r="BG45" s="158">
        <f t="shared" si="95"/>
        <v>0</v>
      </c>
      <c r="BH45" s="158">
        <f t="shared" si="96"/>
        <v>0</v>
      </c>
      <c r="BI45" s="158">
        <f t="shared" si="97"/>
        <v>0</v>
      </c>
      <c r="BJ45" s="158">
        <f t="shared" si="98"/>
        <v>0</v>
      </c>
      <c r="BK45" s="158">
        <f t="shared" si="99"/>
        <v>0</v>
      </c>
      <c r="BL45" s="158">
        <f t="shared" si="100"/>
        <v>0</v>
      </c>
      <c r="BM45" s="158">
        <f t="shared" si="101"/>
        <v>0</v>
      </c>
      <c r="BN45" s="158">
        <f t="shared" si="102"/>
        <v>0</v>
      </c>
      <c r="BO45" s="158">
        <f t="shared" si="103"/>
        <v>0</v>
      </c>
      <c r="BP45" s="158">
        <f t="shared" si="104"/>
        <v>0</v>
      </c>
      <c r="BQ45" s="158">
        <f t="shared" si="105"/>
        <v>0</v>
      </c>
      <c r="BR45" s="158">
        <f t="shared" si="106"/>
        <v>0</v>
      </c>
    </row>
    <row r="46" spans="1:70" hidden="1" x14ac:dyDescent="0.25">
      <c r="A46" s="334">
        <f>+CUC!A1479</f>
        <v>510725</v>
      </c>
      <c r="B46" s="338" t="str">
        <f>+CUC!B1479</f>
        <v xml:space="preserve">         COMPENSACION ANUAL DIFERIDA</v>
      </c>
      <c r="C46" s="335">
        <f>+CUC!C1479</f>
        <v>0</v>
      </c>
      <c r="D46" s="335">
        <f>+CUC!D1479</f>
        <v>0</v>
      </c>
      <c r="E46" s="335">
        <f>+CUC!E1479</f>
        <v>0</v>
      </c>
      <c r="F46" s="335">
        <f>+CUC!F1479</f>
        <v>0</v>
      </c>
      <c r="G46" s="335">
        <f>+CUC!G1479</f>
        <v>0</v>
      </c>
      <c r="H46" s="335">
        <f>+CUC!I1479</f>
        <v>0</v>
      </c>
      <c r="I46" s="335">
        <f t="shared" si="49"/>
        <v>0</v>
      </c>
      <c r="J46" s="328">
        <f t="shared" si="50"/>
        <v>0</v>
      </c>
      <c r="K46" s="325">
        <f t="shared" ref="K46:V46" si="138">+J46</f>
        <v>0</v>
      </c>
      <c r="L46" s="325">
        <f t="shared" si="138"/>
        <v>0</v>
      </c>
      <c r="M46" s="325">
        <f t="shared" si="138"/>
        <v>0</v>
      </c>
      <c r="N46" s="325">
        <f t="shared" si="138"/>
        <v>0</v>
      </c>
      <c r="O46" s="325">
        <f t="shared" si="138"/>
        <v>0</v>
      </c>
      <c r="P46" s="325">
        <f t="shared" si="138"/>
        <v>0</v>
      </c>
      <c r="Q46" s="325">
        <f t="shared" si="138"/>
        <v>0</v>
      </c>
      <c r="R46" s="325">
        <f t="shared" si="138"/>
        <v>0</v>
      </c>
      <c r="S46" s="325">
        <f t="shared" si="138"/>
        <v>0</v>
      </c>
      <c r="T46" s="325">
        <f t="shared" si="138"/>
        <v>0</v>
      </c>
      <c r="U46" s="325">
        <f t="shared" si="138"/>
        <v>0</v>
      </c>
      <c r="V46" s="325">
        <f t="shared" si="138"/>
        <v>0</v>
      </c>
      <c r="W46" s="158">
        <f t="shared" si="59"/>
        <v>0</v>
      </c>
      <c r="X46" s="158">
        <f t="shared" si="60"/>
        <v>0</v>
      </c>
      <c r="Y46" s="158">
        <f t="shared" si="61"/>
        <v>0</v>
      </c>
      <c r="Z46" s="158">
        <f t="shared" si="62"/>
        <v>0</v>
      </c>
      <c r="AA46" s="158">
        <f t="shared" si="63"/>
        <v>0</v>
      </c>
      <c r="AB46" s="158">
        <f t="shared" si="64"/>
        <v>0</v>
      </c>
      <c r="AC46" s="158">
        <f t="shared" si="65"/>
        <v>0</v>
      </c>
      <c r="AD46" s="158">
        <f t="shared" si="66"/>
        <v>0</v>
      </c>
      <c r="AE46" s="158">
        <f t="shared" si="67"/>
        <v>0</v>
      </c>
      <c r="AF46" s="158">
        <f t="shared" si="68"/>
        <v>0</v>
      </c>
      <c r="AG46" s="158">
        <f t="shared" si="69"/>
        <v>0</v>
      </c>
      <c r="AH46" s="158">
        <f t="shared" si="70"/>
        <v>0</v>
      </c>
      <c r="AI46" s="158">
        <f t="shared" si="71"/>
        <v>0</v>
      </c>
      <c r="AJ46" s="158">
        <f t="shared" si="72"/>
        <v>0</v>
      </c>
      <c r="AK46" s="158">
        <f t="shared" si="73"/>
        <v>0</v>
      </c>
      <c r="AL46" s="158">
        <f t="shared" si="74"/>
        <v>0</v>
      </c>
      <c r="AM46" s="158">
        <f t="shared" si="75"/>
        <v>0</v>
      </c>
      <c r="AN46" s="158">
        <f t="shared" si="76"/>
        <v>0</v>
      </c>
      <c r="AO46" s="158">
        <f t="shared" si="77"/>
        <v>0</v>
      </c>
      <c r="AP46" s="158">
        <f t="shared" si="78"/>
        <v>0</v>
      </c>
      <c r="AQ46" s="158">
        <f t="shared" si="79"/>
        <v>0</v>
      </c>
      <c r="AR46" s="158">
        <f t="shared" si="80"/>
        <v>0</v>
      </c>
      <c r="AS46" s="158">
        <f t="shared" si="81"/>
        <v>0</v>
      </c>
      <c r="AT46" s="158">
        <f t="shared" si="82"/>
        <v>0</v>
      </c>
      <c r="AU46" s="158">
        <f t="shared" si="83"/>
        <v>0</v>
      </c>
      <c r="AV46" s="158">
        <f t="shared" si="84"/>
        <v>0</v>
      </c>
      <c r="AW46" s="158">
        <f t="shared" si="85"/>
        <v>0</v>
      </c>
      <c r="AX46" s="158">
        <f t="shared" si="86"/>
        <v>0</v>
      </c>
      <c r="AY46" s="158">
        <f t="shared" si="87"/>
        <v>0</v>
      </c>
      <c r="AZ46" s="158">
        <f t="shared" si="88"/>
        <v>0</v>
      </c>
      <c r="BA46" s="158">
        <f t="shared" si="89"/>
        <v>0</v>
      </c>
      <c r="BB46" s="158">
        <f t="shared" si="90"/>
        <v>0</v>
      </c>
      <c r="BC46" s="158">
        <f t="shared" si="91"/>
        <v>0</v>
      </c>
      <c r="BD46" s="158">
        <f t="shared" si="92"/>
        <v>0</v>
      </c>
      <c r="BE46" s="158">
        <f t="shared" si="93"/>
        <v>0</v>
      </c>
      <c r="BF46" s="158">
        <f t="shared" si="94"/>
        <v>0</v>
      </c>
      <c r="BG46" s="158">
        <f t="shared" si="95"/>
        <v>0</v>
      </c>
      <c r="BH46" s="158">
        <f t="shared" si="96"/>
        <v>0</v>
      </c>
      <c r="BI46" s="158">
        <f t="shared" si="97"/>
        <v>0</v>
      </c>
      <c r="BJ46" s="158">
        <f t="shared" si="98"/>
        <v>0</v>
      </c>
      <c r="BK46" s="158">
        <f t="shared" si="99"/>
        <v>0</v>
      </c>
      <c r="BL46" s="158">
        <f t="shared" si="100"/>
        <v>0</v>
      </c>
      <c r="BM46" s="158">
        <f t="shared" si="101"/>
        <v>0</v>
      </c>
      <c r="BN46" s="158">
        <f t="shared" si="102"/>
        <v>0</v>
      </c>
      <c r="BO46" s="158">
        <f t="shared" si="103"/>
        <v>0</v>
      </c>
      <c r="BP46" s="158">
        <f t="shared" si="104"/>
        <v>0</v>
      </c>
      <c r="BQ46" s="158">
        <f t="shared" si="105"/>
        <v>0</v>
      </c>
      <c r="BR46" s="158">
        <f t="shared" si="106"/>
        <v>0</v>
      </c>
    </row>
    <row r="47" spans="1:70" hidden="1" x14ac:dyDescent="0.25">
      <c r="A47" s="334">
        <f>+CUC!A1480</f>
        <v>510730</v>
      </c>
      <c r="B47" s="338" t="str">
        <f>+CUC!B1480</f>
        <v xml:space="preserve">         COMPENSACION SEMESTRAL</v>
      </c>
      <c r="C47" s="335">
        <f>+CUC!C1480</f>
        <v>0</v>
      </c>
      <c r="D47" s="335">
        <f>+CUC!D1480</f>
        <v>0</v>
      </c>
      <c r="E47" s="335">
        <f>+CUC!E1480</f>
        <v>0</v>
      </c>
      <c r="F47" s="335">
        <f>+CUC!F1480</f>
        <v>0</v>
      </c>
      <c r="G47" s="335">
        <f>+CUC!G1480</f>
        <v>0</v>
      </c>
      <c r="H47" s="335">
        <f>+CUC!I1480</f>
        <v>0</v>
      </c>
      <c r="I47" s="335">
        <f t="shared" si="49"/>
        <v>0</v>
      </c>
      <c r="J47" s="328">
        <f t="shared" si="50"/>
        <v>0</v>
      </c>
      <c r="K47" s="325">
        <f t="shared" ref="K47:V47" si="139">+J47</f>
        <v>0</v>
      </c>
      <c r="L47" s="325">
        <f t="shared" si="139"/>
        <v>0</v>
      </c>
      <c r="M47" s="325">
        <f t="shared" si="139"/>
        <v>0</v>
      </c>
      <c r="N47" s="325">
        <f t="shared" si="139"/>
        <v>0</v>
      </c>
      <c r="O47" s="325">
        <f t="shared" si="139"/>
        <v>0</v>
      </c>
      <c r="P47" s="325">
        <f t="shared" si="139"/>
        <v>0</v>
      </c>
      <c r="Q47" s="325">
        <f t="shared" si="139"/>
        <v>0</v>
      </c>
      <c r="R47" s="325">
        <f t="shared" si="139"/>
        <v>0</v>
      </c>
      <c r="S47" s="325">
        <f t="shared" si="139"/>
        <v>0</v>
      </c>
      <c r="T47" s="325">
        <f t="shared" si="139"/>
        <v>0</v>
      </c>
      <c r="U47" s="325">
        <f t="shared" si="139"/>
        <v>0</v>
      </c>
      <c r="V47" s="325">
        <f t="shared" si="139"/>
        <v>0</v>
      </c>
      <c r="W47" s="158">
        <f t="shared" ref="W47:W50" si="140">+K47*(1+$K$3)</f>
        <v>0</v>
      </c>
      <c r="X47" s="158">
        <f t="shared" ref="X47:X50" si="141">+L47*(1+$K$3)</f>
        <v>0</v>
      </c>
      <c r="Y47" s="158">
        <f t="shared" ref="Y47:Y50" si="142">+M47*(1+$K$3)</f>
        <v>0</v>
      </c>
      <c r="Z47" s="158">
        <f t="shared" ref="Z47:Z50" si="143">+N47*(1+$K$3)</f>
        <v>0</v>
      </c>
      <c r="AA47" s="158">
        <f t="shared" ref="AA47:AA50" si="144">+O47*(1+$K$3)</f>
        <v>0</v>
      </c>
      <c r="AB47" s="158">
        <f t="shared" ref="AB47:AB50" si="145">+P47*(1+$K$3)</f>
        <v>0</v>
      </c>
      <c r="AC47" s="158">
        <f t="shared" ref="AC47:AC50" si="146">+Q47*(1+$K$3)</f>
        <v>0</v>
      </c>
      <c r="AD47" s="158">
        <f t="shared" ref="AD47:AD50" si="147">+R47*(1+$K$3)</f>
        <v>0</v>
      </c>
      <c r="AE47" s="158">
        <f t="shared" ref="AE47:AE50" si="148">+S47*(1+$K$3)</f>
        <v>0</v>
      </c>
      <c r="AF47" s="158">
        <f t="shared" ref="AF47:AF50" si="149">+T47*(1+$K$3)</f>
        <v>0</v>
      </c>
      <c r="AG47" s="158">
        <f t="shared" ref="AG47:AG50" si="150">+U47*(1+$K$3)</f>
        <v>0</v>
      </c>
      <c r="AH47" s="158">
        <f t="shared" ref="AH47:AH50" si="151">+V47*(1+$K$3)</f>
        <v>0</v>
      </c>
      <c r="AI47" s="158">
        <f t="shared" ref="AI47:AI50" si="152">+W47*(1+$L$3)</f>
        <v>0</v>
      </c>
      <c r="AJ47" s="158">
        <f t="shared" ref="AJ47:AJ50" si="153">+X47*(1+$L$3)</f>
        <v>0</v>
      </c>
      <c r="AK47" s="158">
        <f t="shared" ref="AK47:AK50" si="154">+Y47*(1+$L$3)</f>
        <v>0</v>
      </c>
      <c r="AL47" s="158">
        <f t="shared" ref="AL47:AL50" si="155">+Z47*(1+$L$3)</f>
        <v>0</v>
      </c>
      <c r="AM47" s="158">
        <f t="shared" ref="AM47:AM50" si="156">+AA47*(1+$L$3)</f>
        <v>0</v>
      </c>
      <c r="AN47" s="158">
        <f t="shared" ref="AN47:AN50" si="157">+AB47*(1+$L$3)</f>
        <v>0</v>
      </c>
      <c r="AO47" s="158">
        <f t="shared" ref="AO47:AO50" si="158">+AC47*(1+$L$3)</f>
        <v>0</v>
      </c>
      <c r="AP47" s="158">
        <f t="shared" ref="AP47:AP50" si="159">+AD47*(1+$L$3)</f>
        <v>0</v>
      </c>
      <c r="AQ47" s="158">
        <f t="shared" ref="AQ47:AQ50" si="160">+AE47*(1+$L$3)</f>
        <v>0</v>
      </c>
      <c r="AR47" s="158">
        <f t="shared" ref="AR47:AR50" si="161">+AF47*(1+$L$3)</f>
        <v>0</v>
      </c>
      <c r="AS47" s="158">
        <f t="shared" ref="AS47:AS50" si="162">+AG47*(1+$L$3)</f>
        <v>0</v>
      </c>
      <c r="AT47" s="158">
        <f t="shared" ref="AT47:AT50" si="163">+AH47*(1+$L$3)</f>
        <v>0</v>
      </c>
      <c r="AU47" s="158">
        <f t="shared" ref="AU47:AU50" si="164">+AI47*(1+$M$3)</f>
        <v>0</v>
      </c>
      <c r="AV47" s="158">
        <f t="shared" ref="AV47:AV50" si="165">+AJ47*(1+$M$3)</f>
        <v>0</v>
      </c>
      <c r="AW47" s="158">
        <f t="shared" ref="AW47:AW50" si="166">+AK47*(1+$M$3)</f>
        <v>0</v>
      </c>
      <c r="AX47" s="158">
        <f t="shared" ref="AX47:AX50" si="167">+AL47*(1+$M$3)</f>
        <v>0</v>
      </c>
      <c r="AY47" s="158">
        <f t="shared" ref="AY47:AY50" si="168">+AM47*(1+$M$3)</f>
        <v>0</v>
      </c>
      <c r="AZ47" s="158">
        <f t="shared" ref="AZ47:AZ50" si="169">+AN47*(1+$M$3)</f>
        <v>0</v>
      </c>
      <c r="BA47" s="158">
        <f t="shared" ref="BA47:BA50" si="170">+AO47*(1+$M$3)</f>
        <v>0</v>
      </c>
      <c r="BB47" s="158">
        <f t="shared" ref="BB47:BB50" si="171">+AP47*(1+$M$3)</f>
        <v>0</v>
      </c>
      <c r="BC47" s="158">
        <f t="shared" ref="BC47:BC50" si="172">+AQ47*(1+$M$3)</f>
        <v>0</v>
      </c>
      <c r="BD47" s="158">
        <f t="shared" ref="BD47:BD50" si="173">+AR47*(1+$M$3)</f>
        <v>0</v>
      </c>
      <c r="BE47" s="158">
        <f t="shared" ref="BE47:BE50" si="174">+AS47*(1+$M$3)</f>
        <v>0</v>
      </c>
      <c r="BF47" s="158">
        <f t="shared" ref="BF47:BF50" si="175">+AT47*(1+$M$3)</f>
        <v>0</v>
      </c>
      <c r="BG47" s="158">
        <f t="shared" ref="BG47:BG50" si="176">+AU47*(1+$N$3)</f>
        <v>0</v>
      </c>
      <c r="BH47" s="158">
        <f t="shared" ref="BH47:BH50" si="177">+AV47*(1+$N$3)</f>
        <v>0</v>
      </c>
      <c r="BI47" s="158">
        <f t="shared" ref="BI47:BI50" si="178">+AW47*(1+$N$3)</f>
        <v>0</v>
      </c>
      <c r="BJ47" s="158">
        <f t="shared" ref="BJ47:BJ50" si="179">+AX47*(1+$N$3)</f>
        <v>0</v>
      </c>
      <c r="BK47" s="158">
        <f t="shared" ref="BK47:BK50" si="180">+AY47*(1+$N$3)</f>
        <v>0</v>
      </c>
      <c r="BL47" s="158">
        <f t="shared" ref="BL47:BL50" si="181">+AZ47*(1+$N$3)</f>
        <v>0</v>
      </c>
      <c r="BM47" s="158">
        <f t="shared" ref="BM47:BM50" si="182">+BA47*(1+$N$3)</f>
        <v>0</v>
      </c>
      <c r="BN47" s="158">
        <f t="shared" ref="BN47:BN50" si="183">+BB47*(1+$N$3)</f>
        <v>0</v>
      </c>
      <c r="BO47" s="158">
        <f t="shared" ref="BO47:BO50" si="184">+BC47*(1+$N$3)</f>
        <v>0</v>
      </c>
      <c r="BP47" s="158">
        <f t="shared" ref="BP47:BP50" si="185">+BD47*(1+$N$3)</f>
        <v>0</v>
      </c>
      <c r="BQ47" s="158">
        <f t="shared" ref="BQ47:BQ50" si="186">+BE47*(1+$N$3)</f>
        <v>0</v>
      </c>
      <c r="BR47" s="158">
        <f t="shared" ref="BR47:BR50" si="187">+BF47*(1+$N$3)</f>
        <v>0</v>
      </c>
    </row>
    <row r="48" spans="1:70" hidden="1" x14ac:dyDescent="0.25">
      <c r="A48" s="334">
        <f>+CUC!A1481</f>
        <v>510735</v>
      </c>
      <c r="B48" s="338" t="str">
        <f>+CUC!B1481</f>
        <v xml:space="preserve">         DESCANSO ANUAL COMPENSADO</v>
      </c>
      <c r="C48" s="335">
        <f>+CUC!C1481</f>
        <v>0</v>
      </c>
      <c r="D48" s="335">
        <f>+CUC!D1481</f>
        <v>0</v>
      </c>
      <c r="E48" s="335">
        <f>+CUC!E1481</f>
        <v>0</v>
      </c>
      <c r="F48" s="335">
        <f>+CUC!F1481</f>
        <v>0</v>
      </c>
      <c r="G48" s="335">
        <f>+CUC!G1481</f>
        <v>0</v>
      </c>
      <c r="H48" s="335">
        <f>+CUC!I1481</f>
        <v>0</v>
      </c>
      <c r="I48" s="335">
        <f t="shared" si="49"/>
        <v>0</v>
      </c>
      <c r="J48" s="328">
        <f t="shared" si="50"/>
        <v>0</v>
      </c>
      <c r="K48" s="325">
        <f t="shared" ref="K48:V48" si="188">+J48</f>
        <v>0</v>
      </c>
      <c r="L48" s="325">
        <f t="shared" si="188"/>
        <v>0</v>
      </c>
      <c r="M48" s="325">
        <f t="shared" si="188"/>
        <v>0</v>
      </c>
      <c r="N48" s="325">
        <f t="shared" si="188"/>
        <v>0</v>
      </c>
      <c r="O48" s="325">
        <f t="shared" si="188"/>
        <v>0</v>
      </c>
      <c r="P48" s="325">
        <f t="shared" si="188"/>
        <v>0</v>
      </c>
      <c r="Q48" s="325">
        <f t="shared" si="188"/>
        <v>0</v>
      </c>
      <c r="R48" s="325">
        <f t="shared" si="188"/>
        <v>0</v>
      </c>
      <c r="S48" s="325">
        <f t="shared" si="188"/>
        <v>0</v>
      </c>
      <c r="T48" s="325">
        <f t="shared" si="188"/>
        <v>0</v>
      </c>
      <c r="U48" s="325">
        <f t="shared" si="188"/>
        <v>0</v>
      </c>
      <c r="V48" s="325">
        <f t="shared" si="188"/>
        <v>0</v>
      </c>
      <c r="W48" s="158">
        <f t="shared" si="140"/>
        <v>0</v>
      </c>
      <c r="X48" s="158">
        <f t="shared" si="141"/>
        <v>0</v>
      </c>
      <c r="Y48" s="158">
        <f t="shared" si="142"/>
        <v>0</v>
      </c>
      <c r="Z48" s="158">
        <f t="shared" si="143"/>
        <v>0</v>
      </c>
      <c r="AA48" s="158">
        <f t="shared" si="144"/>
        <v>0</v>
      </c>
      <c r="AB48" s="158">
        <f t="shared" si="145"/>
        <v>0</v>
      </c>
      <c r="AC48" s="158">
        <f t="shared" si="146"/>
        <v>0</v>
      </c>
      <c r="AD48" s="158">
        <f t="shared" si="147"/>
        <v>0</v>
      </c>
      <c r="AE48" s="158">
        <f t="shared" si="148"/>
        <v>0</v>
      </c>
      <c r="AF48" s="158">
        <f t="shared" si="149"/>
        <v>0</v>
      </c>
      <c r="AG48" s="158">
        <f t="shared" si="150"/>
        <v>0</v>
      </c>
      <c r="AH48" s="158">
        <f t="shared" si="151"/>
        <v>0</v>
      </c>
      <c r="AI48" s="158">
        <f t="shared" si="152"/>
        <v>0</v>
      </c>
      <c r="AJ48" s="158">
        <f t="shared" si="153"/>
        <v>0</v>
      </c>
      <c r="AK48" s="158">
        <f t="shared" si="154"/>
        <v>0</v>
      </c>
      <c r="AL48" s="158">
        <f t="shared" si="155"/>
        <v>0</v>
      </c>
      <c r="AM48" s="158">
        <f t="shared" si="156"/>
        <v>0</v>
      </c>
      <c r="AN48" s="158">
        <f t="shared" si="157"/>
        <v>0</v>
      </c>
      <c r="AO48" s="158">
        <f t="shared" si="158"/>
        <v>0</v>
      </c>
      <c r="AP48" s="158">
        <f t="shared" si="159"/>
        <v>0</v>
      </c>
      <c r="AQ48" s="158">
        <f t="shared" si="160"/>
        <v>0</v>
      </c>
      <c r="AR48" s="158">
        <f t="shared" si="161"/>
        <v>0</v>
      </c>
      <c r="AS48" s="158">
        <f t="shared" si="162"/>
        <v>0</v>
      </c>
      <c r="AT48" s="158">
        <f t="shared" si="163"/>
        <v>0</v>
      </c>
      <c r="AU48" s="158">
        <f t="shared" si="164"/>
        <v>0</v>
      </c>
      <c r="AV48" s="158">
        <f t="shared" si="165"/>
        <v>0</v>
      </c>
      <c r="AW48" s="158">
        <f t="shared" si="166"/>
        <v>0</v>
      </c>
      <c r="AX48" s="158">
        <f t="shared" si="167"/>
        <v>0</v>
      </c>
      <c r="AY48" s="158">
        <f t="shared" si="168"/>
        <v>0</v>
      </c>
      <c r="AZ48" s="158">
        <f t="shared" si="169"/>
        <v>0</v>
      </c>
      <c r="BA48" s="158">
        <f t="shared" si="170"/>
        <v>0</v>
      </c>
      <c r="BB48" s="158">
        <f t="shared" si="171"/>
        <v>0</v>
      </c>
      <c r="BC48" s="158">
        <f t="shared" si="172"/>
        <v>0</v>
      </c>
      <c r="BD48" s="158">
        <f t="shared" si="173"/>
        <v>0</v>
      </c>
      <c r="BE48" s="158">
        <f t="shared" si="174"/>
        <v>0</v>
      </c>
      <c r="BF48" s="158">
        <f t="shared" si="175"/>
        <v>0</v>
      </c>
      <c r="BG48" s="158">
        <f t="shared" si="176"/>
        <v>0</v>
      </c>
      <c r="BH48" s="158">
        <f t="shared" si="177"/>
        <v>0</v>
      </c>
      <c r="BI48" s="158">
        <f t="shared" si="178"/>
        <v>0</v>
      </c>
      <c r="BJ48" s="158">
        <f t="shared" si="179"/>
        <v>0</v>
      </c>
      <c r="BK48" s="158">
        <f t="shared" si="180"/>
        <v>0</v>
      </c>
      <c r="BL48" s="158">
        <f t="shared" si="181"/>
        <v>0</v>
      </c>
      <c r="BM48" s="158">
        <f t="shared" si="182"/>
        <v>0</v>
      </c>
      <c r="BN48" s="158">
        <f t="shared" si="183"/>
        <v>0</v>
      </c>
      <c r="BO48" s="158">
        <f t="shared" si="184"/>
        <v>0</v>
      </c>
      <c r="BP48" s="158">
        <f t="shared" si="185"/>
        <v>0</v>
      </c>
      <c r="BQ48" s="158">
        <f t="shared" si="186"/>
        <v>0</v>
      </c>
      <c r="BR48" s="158">
        <f t="shared" si="187"/>
        <v>0</v>
      </c>
    </row>
    <row r="49" spans="1:70" hidden="1" x14ac:dyDescent="0.25">
      <c r="A49" s="334">
        <f>+CUC!A1482</f>
        <v>510740</v>
      </c>
      <c r="B49" s="338" t="str">
        <f>+CUC!B1482</f>
        <v xml:space="preserve">         COMPENSACION EXTRAORDINARIA</v>
      </c>
      <c r="C49" s="335">
        <f>+CUC!C1482</f>
        <v>0</v>
      </c>
      <c r="D49" s="335">
        <f>+CUC!D1482</f>
        <v>0</v>
      </c>
      <c r="E49" s="335">
        <f>+CUC!E1482</f>
        <v>0</v>
      </c>
      <c r="F49" s="335">
        <f>+CUC!F1482</f>
        <v>0</v>
      </c>
      <c r="G49" s="335">
        <f>+CUC!G1482</f>
        <v>0</v>
      </c>
      <c r="H49" s="335">
        <f>+CUC!I1482</f>
        <v>0</v>
      </c>
      <c r="I49" s="335">
        <f t="shared" si="49"/>
        <v>0</v>
      </c>
      <c r="J49" s="328">
        <f t="shared" si="50"/>
        <v>0</v>
      </c>
      <c r="K49" s="325">
        <f t="shared" ref="K49:V49" si="189">+J49</f>
        <v>0</v>
      </c>
      <c r="L49" s="325">
        <f t="shared" si="189"/>
        <v>0</v>
      </c>
      <c r="M49" s="325">
        <f t="shared" si="189"/>
        <v>0</v>
      </c>
      <c r="N49" s="325">
        <f t="shared" si="189"/>
        <v>0</v>
      </c>
      <c r="O49" s="325">
        <f t="shared" si="189"/>
        <v>0</v>
      </c>
      <c r="P49" s="325">
        <f t="shared" si="189"/>
        <v>0</v>
      </c>
      <c r="Q49" s="325">
        <f t="shared" si="189"/>
        <v>0</v>
      </c>
      <c r="R49" s="325">
        <f t="shared" si="189"/>
        <v>0</v>
      </c>
      <c r="S49" s="325">
        <f t="shared" si="189"/>
        <v>0</v>
      </c>
      <c r="T49" s="325">
        <f t="shared" si="189"/>
        <v>0</v>
      </c>
      <c r="U49" s="325">
        <f t="shared" si="189"/>
        <v>0</v>
      </c>
      <c r="V49" s="325">
        <f t="shared" si="189"/>
        <v>0</v>
      </c>
      <c r="W49" s="158">
        <f t="shared" si="140"/>
        <v>0</v>
      </c>
      <c r="X49" s="158">
        <f t="shared" si="141"/>
        <v>0</v>
      </c>
      <c r="Y49" s="158">
        <f t="shared" si="142"/>
        <v>0</v>
      </c>
      <c r="Z49" s="158">
        <f t="shared" si="143"/>
        <v>0</v>
      </c>
      <c r="AA49" s="158">
        <f t="shared" si="144"/>
        <v>0</v>
      </c>
      <c r="AB49" s="158">
        <f t="shared" si="145"/>
        <v>0</v>
      </c>
      <c r="AC49" s="158">
        <f t="shared" si="146"/>
        <v>0</v>
      </c>
      <c r="AD49" s="158">
        <f t="shared" si="147"/>
        <v>0</v>
      </c>
      <c r="AE49" s="158">
        <f t="shared" si="148"/>
        <v>0</v>
      </c>
      <c r="AF49" s="158">
        <f t="shared" si="149"/>
        <v>0</v>
      </c>
      <c r="AG49" s="158">
        <f t="shared" si="150"/>
        <v>0</v>
      </c>
      <c r="AH49" s="158">
        <f t="shared" si="151"/>
        <v>0</v>
      </c>
      <c r="AI49" s="158">
        <f t="shared" si="152"/>
        <v>0</v>
      </c>
      <c r="AJ49" s="158">
        <f t="shared" si="153"/>
        <v>0</v>
      </c>
      <c r="AK49" s="158">
        <f t="shared" si="154"/>
        <v>0</v>
      </c>
      <c r="AL49" s="158">
        <f t="shared" si="155"/>
        <v>0</v>
      </c>
      <c r="AM49" s="158">
        <f t="shared" si="156"/>
        <v>0</v>
      </c>
      <c r="AN49" s="158">
        <f t="shared" si="157"/>
        <v>0</v>
      </c>
      <c r="AO49" s="158">
        <f t="shared" si="158"/>
        <v>0</v>
      </c>
      <c r="AP49" s="158">
        <f t="shared" si="159"/>
        <v>0</v>
      </c>
      <c r="AQ49" s="158">
        <f t="shared" si="160"/>
        <v>0</v>
      </c>
      <c r="AR49" s="158">
        <f t="shared" si="161"/>
        <v>0</v>
      </c>
      <c r="AS49" s="158">
        <f t="shared" si="162"/>
        <v>0</v>
      </c>
      <c r="AT49" s="158">
        <f t="shared" si="163"/>
        <v>0</v>
      </c>
      <c r="AU49" s="158">
        <f t="shared" si="164"/>
        <v>0</v>
      </c>
      <c r="AV49" s="158">
        <f t="shared" si="165"/>
        <v>0</v>
      </c>
      <c r="AW49" s="158">
        <f t="shared" si="166"/>
        <v>0</v>
      </c>
      <c r="AX49" s="158">
        <f t="shared" si="167"/>
        <v>0</v>
      </c>
      <c r="AY49" s="158">
        <f t="shared" si="168"/>
        <v>0</v>
      </c>
      <c r="AZ49" s="158">
        <f t="shared" si="169"/>
        <v>0</v>
      </c>
      <c r="BA49" s="158">
        <f t="shared" si="170"/>
        <v>0</v>
      </c>
      <c r="BB49" s="158">
        <f t="shared" si="171"/>
        <v>0</v>
      </c>
      <c r="BC49" s="158">
        <f t="shared" si="172"/>
        <v>0</v>
      </c>
      <c r="BD49" s="158">
        <f t="shared" si="173"/>
        <v>0</v>
      </c>
      <c r="BE49" s="158">
        <f t="shared" si="174"/>
        <v>0</v>
      </c>
      <c r="BF49" s="158">
        <f t="shared" si="175"/>
        <v>0</v>
      </c>
      <c r="BG49" s="158">
        <f t="shared" si="176"/>
        <v>0</v>
      </c>
      <c r="BH49" s="158">
        <f t="shared" si="177"/>
        <v>0</v>
      </c>
      <c r="BI49" s="158">
        <f t="shared" si="178"/>
        <v>0</v>
      </c>
      <c r="BJ49" s="158">
        <f t="shared" si="179"/>
        <v>0</v>
      </c>
      <c r="BK49" s="158">
        <f t="shared" si="180"/>
        <v>0</v>
      </c>
      <c r="BL49" s="158">
        <f t="shared" si="181"/>
        <v>0</v>
      </c>
      <c r="BM49" s="158">
        <f t="shared" si="182"/>
        <v>0</v>
      </c>
      <c r="BN49" s="158">
        <f t="shared" si="183"/>
        <v>0</v>
      </c>
      <c r="BO49" s="158">
        <f t="shared" si="184"/>
        <v>0</v>
      </c>
      <c r="BP49" s="158">
        <f t="shared" si="185"/>
        <v>0</v>
      </c>
      <c r="BQ49" s="158">
        <f t="shared" si="186"/>
        <v>0</v>
      </c>
      <c r="BR49" s="158">
        <f t="shared" si="187"/>
        <v>0</v>
      </c>
    </row>
    <row r="50" spans="1:70" hidden="1" x14ac:dyDescent="0.25">
      <c r="A50" s="334">
        <f>+CUC!A1483</f>
        <v>510745</v>
      </c>
      <c r="B50" s="338" t="str">
        <f>+CUC!B1483</f>
        <v xml:space="preserve">         OTRAS</v>
      </c>
      <c r="C50" s="335">
        <f>+CUC!C1483</f>
        <v>0</v>
      </c>
      <c r="D50" s="335">
        <f>+CUC!D1483</f>
        <v>0</v>
      </c>
      <c r="E50" s="335">
        <f>+CUC!E1483</f>
        <v>0</v>
      </c>
      <c r="F50" s="335">
        <f>+CUC!F1483</f>
        <v>0</v>
      </c>
      <c r="G50" s="335">
        <f>+CUC!G1483</f>
        <v>0</v>
      </c>
      <c r="H50" s="335">
        <f>+CUC!I1483</f>
        <v>0</v>
      </c>
      <c r="I50" s="335">
        <f t="shared" si="49"/>
        <v>0</v>
      </c>
      <c r="J50" s="328">
        <f t="shared" si="50"/>
        <v>0</v>
      </c>
      <c r="K50" s="325">
        <f t="shared" ref="K50:V50" si="190">+J50</f>
        <v>0</v>
      </c>
      <c r="L50" s="325">
        <f t="shared" si="190"/>
        <v>0</v>
      </c>
      <c r="M50" s="325">
        <f t="shared" si="190"/>
        <v>0</v>
      </c>
      <c r="N50" s="325">
        <f t="shared" si="190"/>
        <v>0</v>
      </c>
      <c r="O50" s="325">
        <f t="shared" si="190"/>
        <v>0</v>
      </c>
      <c r="P50" s="325">
        <f t="shared" si="190"/>
        <v>0</v>
      </c>
      <c r="Q50" s="325">
        <f t="shared" si="190"/>
        <v>0</v>
      </c>
      <c r="R50" s="325">
        <f t="shared" si="190"/>
        <v>0</v>
      </c>
      <c r="S50" s="325">
        <f t="shared" si="190"/>
        <v>0</v>
      </c>
      <c r="T50" s="325">
        <f t="shared" si="190"/>
        <v>0</v>
      </c>
      <c r="U50" s="325">
        <f t="shared" si="190"/>
        <v>0</v>
      </c>
      <c r="V50" s="325">
        <f t="shared" si="190"/>
        <v>0</v>
      </c>
      <c r="W50" s="158">
        <f t="shared" si="140"/>
        <v>0</v>
      </c>
      <c r="X50" s="158">
        <f t="shared" si="141"/>
        <v>0</v>
      </c>
      <c r="Y50" s="158">
        <f t="shared" si="142"/>
        <v>0</v>
      </c>
      <c r="Z50" s="158">
        <f t="shared" si="143"/>
        <v>0</v>
      </c>
      <c r="AA50" s="158">
        <f t="shared" si="144"/>
        <v>0</v>
      </c>
      <c r="AB50" s="158">
        <f t="shared" si="145"/>
        <v>0</v>
      </c>
      <c r="AC50" s="158">
        <f t="shared" si="146"/>
        <v>0</v>
      </c>
      <c r="AD50" s="158">
        <f t="shared" si="147"/>
        <v>0</v>
      </c>
      <c r="AE50" s="158">
        <f t="shared" si="148"/>
        <v>0</v>
      </c>
      <c r="AF50" s="158">
        <f t="shared" si="149"/>
        <v>0</v>
      </c>
      <c r="AG50" s="158">
        <f t="shared" si="150"/>
        <v>0</v>
      </c>
      <c r="AH50" s="158">
        <f t="shared" si="151"/>
        <v>0</v>
      </c>
      <c r="AI50" s="158">
        <f t="shared" si="152"/>
        <v>0</v>
      </c>
      <c r="AJ50" s="158">
        <f t="shared" si="153"/>
        <v>0</v>
      </c>
      <c r="AK50" s="158">
        <f t="shared" si="154"/>
        <v>0</v>
      </c>
      <c r="AL50" s="158">
        <f t="shared" si="155"/>
        <v>0</v>
      </c>
      <c r="AM50" s="158">
        <f t="shared" si="156"/>
        <v>0</v>
      </c>
      <c r="AN50" s="158">
        <f t="shared" si="157"/>
        <v>0</v>
      </c>
      <c r="AO50" s="158">
        <f t="shared" si="158"/>
        <v>0</v>
      </c>
      <c r="AP50" s="158">
        <f t="shared" si="159"/>
        <v>0</v>
      </c>
      <c r="AQ50" s="158">
        <f t="shared" si="160"/>
        <v>0</v>
      </c>
      <c r="AR50" s="158">
        <f t="shared" si="161"/>
        <v>0</v>
      </c>
      <c r="AS50" s="158">
        <f t="shared" si="162"/>
        <v>0</v>
      </c>
      <c r="AT50" s="158">
        <f t="shared" si="163"/>
        <v>0</v>
      </c>
      <c r="AU50" s="158">
        <f t="shared" si="164"/>
        <v>0</v>
      </c>
      <c r="AV50" s="158">
        <f t="shared" si="165"/>
        <v>0</v>
      </c>
      <c r="AW50" s="158">
        <f t="shared" si="166"/>
        <v>0</v>
      </c>
      <c r="AX50" s="158">
        <f t="shared" si="167"/>
        <v>0</v>
      </c>
      <c r="AY50" s="158">
        <f t="shared" si="168"/>
        <v>0</v>
      </c>
      <c r="AZ50" s="158">
        <f t="shared" si="169"/>
        <v>0</v>
      </c>
      <c r="BA50" s="158">
        <f t="shared" si="170"/>
        <v>0</v>
      </c>
      <c r="BB50" s="158">
        <f t="shared" si="171"/>
        <v>0</v>
      </c>
      <c r="BC50" s="158">
        <f t="shared" si="172"/>
        <v>0</v>
      </c>
      <c r="BD50" s="158">
        <f t="shared" si="173"/>
        <v>0</v>
      </c>
      <c r="BE50" s="158">
        <f t="shared" si="174"/>
        <v>0</v>
      </c>
      <c r="BF50" s="158">
        <f t="shared" si="175"/>
        <v>0</v>
      </c>
      <c r="BG50" s="158">
        <f t="shared" si="176"/>
        <v>0</v>
      </c>
      <c r="BH50" s="158">
        <f t="shared" si="177"/>
        <v>0</v>
      </c>
      <c r="BI50" s="158">
        <f t="shared" si="178"/>
        <v>0</v>
      </c>
      <c r="BJ50" s="158">
        <f t="shared" si="179"/>
        <v>0</v>
      </c>
      <c r="BK50" s="158">
        <f t="shared" si="180"/>
        <v>0</v>
      </c>
      <c r="BL50" s="158">
        <f t="shared" si="181"/>
        <v>0</v>
      </c>
      <c r="BM50" s="158">
        <f t="shared" si="182"/>
        <v>0</v>
      </c>
      <c r="BN50" s="158">
        <f t="shared" si="183"/>
        <v>0</v>
      </c>
      <c r="BO50" s="158">
        <f t="shared" si="184"/>
        <v>0</v>
      </c>
      <c r="BP50" s="158">
        <f t="shared" si="185"/>
        <v>0</v>
      </c>
      <c r="BQ50" s="158">
        <f t="shared" si="186"/>
        <v>0</v>
      </c>
      <c r="BR50" s="158">
        <f t="shared" si="187"/>
        <v>0</v>
      </c>
    </row>
    <row r="51" spans="1:70" x14ac:dyDescent="0.25">
      <c r="A51" s="334">
        <f>+CUC!A1485</f>
        <v>511001</v>
      </c>
      <c r="B51" s="338" t="str">
        <f>+CUC!B1485</f>
        <v xml:space="preserve">         HONORARIOS</v>
      </c>
      <c r="C51" s="335">
        <f>+CUC!C1485</f>
        <v>36404433</v>
      </c>
      <c r="D51" s="335">
        <f>+CUC!D1485</f>
        <v>38341275</v>
      </c>
      <c r="E51" s="335">
        <f>+CUC!E1485</f>
        <v>46656408</v>
      </c>
      <c r="F51" s="335">
        <f>+CUC!F1485</f>
        <v>46639404</v>
      </c>
      <c r="G51" s="335">
        <f>+CUC!G1485</f>
        <v>54352988</v>
      </c>
      <c r="H51" s="335">
        <f>+CUC!I1485</f>
        <v>60789442.666666672</v>
      </c>
      <c r="I51" s="335">
        <f t="shared" si="49"/>
        <v>68084175.786666676</v>
      </c>
      <c r="J51" s="328">
        <f t="shared" si="50"/>
        <v>5673681.3155555557</v>
      </c>
      <c r="K51" s="325">
        <f>+J51</f>
        <v>5673681.3155555557</v>
      </c>
      <c r="L51" s="325">
        <f>+K51</f>
        <v>5673681.3155555557</v>
      </c>
      <c r="M51" s="325">
        <f t="shared" ref="M51:V51" si="191">+L51</f>
        <v>5673681.3155555557</v>
      </c>
      <c r="N51" s="325">
        <f t="shared" si="191"/>
        <v>5673681.3155555557</v>
      </c>
      <c r="O51" s="325">
        <f t="shared" si="191"/>
        <v>5673681.3155555557</v>
      </c>
      <c r="P51" s="325">
        <f t="shared" si="191"/>
        <v>5673681.3155555557</v>
      </c>
      <c r="Q51" s="325">
        <f t="shared" si="191"/>
        <v>5673681.3155555557</v>
      </c>
      <c r="R51" s="325">
        <f t="shared" si="191"/>
        <v>5673681.3155555557</v>
      </c>
      <c r="S51" s="325">
        <f t="shared" si="191"/>
        <v>5673681.3155555557</v>
      </c>
      <c r="T51" s="325">
        <f t="shared" si="191"/>
        <v>5673681.3155555557</v>
      </c>
      <c r="U51" s="325">
        <f t="shared" si="191"/>
        <v>5673681.3155555557</v>
      </c>
      <c r="V51" s="325">
        <f t="shared" si="191"/>
        <v>5673681.3155555557</v>
      </c>
      <c r="W51" s="158">
        <f t="shared" ref="W51" si="192">+K51*(1+$K$3)</f>
        <v>6354523.0734222233</v>
      </c>
      <c r="X51" s="158">
        <f t="shared" ref="X51" si="193">+L51*(1+$K$3)</f>
        <v>6354523.0734222233</v>
      </c>
      <c r="Y51" s="158">
        <f t="shared" ref="Y51" si="194">+M51*(1+$K$3)</f>
        <v>6354523.0734222233</v>
      </c>
      <c r="Z51" s="158">
        <f t="shared" ref="Z51" si="195">+N51*(1+$K$3)</f>
        <v>6354523.0734222233</v>
      </c>
      <c r="AA51" s="158">
        <f t="shared" ref="AA51" si="196">+O51*(1+$K$3)</f>
        <v>6354523.0734222233</v>
      </c>
      <c r="AB51" s="158">
        <f t="shared" ref="AB51" si="197">+P51*(1+$K$3)</f>
        <v>6354523.0734222233</v>
      </c>
      <c r="AC51" s="158">
        <f t="shared" ref="AC51" si="198">+Q51*(1+$K$3)</f>
        <v>6354523.0734222233</v>
      </c>
      <c r="AD51" s="158">
        <f t="shared" ref="AD51" si="199">+R51*(1+$K$3)</f>
        <v>6354523.0734222233</v>
      </c>
      <c r="AE51" s="158">
        <f t="shared" ref="AE51" si="200">+S51*(1+$K$3)</f>
        <v>6354523.0734222233</v>
      </c>
      <c r="AF51" s="158">
        <f t="shared" ref="AF51" si="201">+T51*(1+$K$3)</f>
        <v>6354523.0734222233</v>
      </c>
      <c r="AG51" s="158">
        <f t="shared" ref="AG51" si="202">+U51*(1+$K$3)</f>
        <v>6354523.0734222233</v>
      </c>
      <c r="AH51" s="158">
        <f t="shared" ref="AH51" si="203">+V51*(1+$K$3)</f>
        <v>6354523.0734222233</v>
      </c>
      <c r="AI51" s="158">
        <f t="shared" ref="AI51" si="204">+W51*(1+$L$3)</f>
        <v>6354523.0734222233</v>
      </c>
      <c r="AJ51" s="158">
        <f t="shared" ref="AJ51" si="205">+X51*(1+$L$3)</f>
        <v>6354523.0734222233</v>
      </c>
      <c r="AK51" s="158">
        <f t="shared" ref="AK51" si="206">+Y51*(1+$L$3)</f>
        <v>6354523.0734222233</v>
      </c>
      <c r="AL51" s="158">
        <f t="shared" ref="AL51" si="207">+Z51*(1+$L$3)</f>
        <v>6354523.0734222233</v>
      </c>
      <c r="AM51" s="158">
        <f t="shared" ref="AM51" si="208">+AA51*(1+$L$3)</f>
        <v>6354523.0734222233</v>
      </c>
      <c r="AN51" s="158">
        <f t="shared" ref="AN51" si="209">+AB51*(1+$L$3)</f>
        <v>6354523.0734222233</v>
      </c>
      <c r="AO51" s="158">
        <f t="shared" ref="AO51" si="210">+AC51*(1+$L$3)</f>
        <v>6354523.0734222233</v>
      </c>
      <c r="AP51" s="158">
        <f t="shared" ref="AP51" si="211">+AD51*(1+$L$3)</f>
        <v>6354523.0734222233</v>
      </c>
      <c r="AQ51" s="158">
        <f t="shared" ref="AQ51" si="212">+AE51*(1+$L$3)</f>
        <v>6354523.0734222233</v>
      </c>
      <c r="AR51" s="158">
        <f t="shared" ref="AR51" si="213">+AF51*(1+$L$3)</f>
        <v>6354523.0734222233</v>
      </c>
      <c r="AS51" s="158">
        <f t="shared" ref="AS51" si="214">+AG51*(1+$L$3)</f>
        <v>6354523.0734222233</v>
      </c>
      <c r="AT51" s="158">
        <f t="shared" ref="AT51" si="215">+AH51*(1+$L$3)</f>
        <v>6354523.0734222233</v>
      </c>
      <c r="AU51" s="158">
        <f t="shared" ref="AU51" si="216">+AI51*(1+$M$3)</f>
        <v>6735794.4578275569</v>
      </c>
      <c r="AV51" s="158">
        <f t="shared" ref="AV51" si="217">+AJ51*(1+$M$3)</f>
        <v>6735794.4578275569</v>
      </c>
      <c r="AW51" s="158">
        <f t="shared" ref="AW51" si="218">+AK51*(1+$M$3)</f>
        <v>6735794.4578275569</v>
      </c>
      <c r="AX51" s="158">
        <f t="shared" ref="AX51" si="219">+AL51*(1+$M$3)</f>
        <v>6735794.4578275569</v>
      </c>
      <c r="AY51" s="158">
        <f t="shared" ref="AY51" si="220">+AM51*(1+$M$3)</f>
        <v>6735794.4578275569</v>
      </c>
      <c r="AZ51" s="158">
        <f t="shared" ref="AZ51" si="221">+AN51*(1+$M$3)</f>
        <v>6735794.4578275569</v>
      </c>
      <c r="BA51" s="158">
        <f t="shared" ref="BA51" si="222">+AO51*(1+$M$3)</f>
        <v>6735794.4578275569</v>
      </c>
      <c r="BB51" s="158">
        <f t="shared" ref="BB51" si="223">+AP51*(1+$M$3)</f>
        <v>6735794.4578275569</v>
      </c>
      <c r="BC51" s="158">
        <f t="shared" ref="BC51" si="224">+AQ51*(1+$M$3)</f>
        <v>6735794.4578275569</v>
      </c>
      <c r="BD51" s="158">
        <f t="shared" ref="BD51" si="225">+AR51*(1+$M$3)</f>
        <v>6735794.4578275569</v>
      </c>
      <c r="BE51" s="158">
        <f t="shared" ref="BE51" si="226">+AS51*(1+$M$3)</f>
        <v>6735794.4578275569</v>
      </c>
      <c r="BF51" s="158">
        <f t="shared" ref="BF51" si="227">+AT51*(1+$M$3)</f>
        <v>6735794.4578275569</v>
      </c>
      <c r="BG51" s="158">
        <f t="shared" ref="BG51" si="228">+AU51*(1+$N$3)</f>
        <v>7005226.2361406591</v>
      </c>
      <c r="BH51" s="158">
        <f t="shared" ref="BH51" si="229">+AV51*(1+$N$3)</f>
        <v>7005226.2361406591</v>
      </c>
      <c r="BI51" s="158">
        <f t="shared" ref="BI51" si="230">+AW51*(1+$N$3)</f>
        <v>7005226.2361406591</v>
      </c>
      <c r="BJ51" s="158">
        <f t="shared" ref="BJ51" si="231">+AX51*(1+$N$3)</f>
        <v>7005226.2361406591</v>
      </c>
      <c r="BK51" s="158">
        <f t="shared" ref="BK51" si="232">+AY51*(1+$N$3)</f>
        <v>7005226.2361406591</v>
      </c>
      <c r="BL51" s="158">
        <f t="shared" ref="BL51" si="233">+AZ51*(1+$N$3)</f>
        <v>7005226.2361406591</v>
      </c>
      <c r="BM51" s="158">
        <f t="shared" ref="BM51" si="234">+BA51*(1+$N$3)</f>
        <v>7005226.2361406591</v>
      </c>
      <c r="BN51" s="158">
        <f t="shared" ref="BN51" si="235">+BB51*(1+$N$3)</f>
        <v>7005226.2361406591</v>
      </c>
      <c r="BO51" s="158">
        <f t="shared" ref="BO51" si="236">+BC51*(1+$N$3)</f>
        <v>7005226.2361406591</v>
      </c>
      <c r="BP51" s="158">
        <f t="shared" ref="BP51" si="237">+BD51*(1+$N$3)</f>
        <v>7005226.2361406591</v>
      </c>
      <c r="BQ51" s="158">
        <f t="shared" ref="BQ51" si="238">+BE51*(1+$N$3)</f>
        <v>7005226.2361406591</v>
      </c>
      <c r="BR51" s="158">
        <f t="shared" ref="BR51" si="239">+BF51*(1+$N$3)</f>
        <v>7005226.2361406591</v>
      </c>
    </row>
    <row r="52" spans="1:70" x14ac:dyDescent="0.25">
      <c r="A52" s="334">
        <f>+CUC!A1486</f>
        <v>511002</v>
      </c>
      <c r="B52" s="338" t="str">
        <f>+CUC!B1486</f>
        <v xml:space="preserve">         IMPUESTOS</v>
      </c>
      <c r="C52" s="335">
        <f>+CUC!C1486</f>
        <v>2417200</v>
      </c>
      <c r="D52" s="335">
        <f>+CUC!D1486</f>
        <v>2316777</v>
      </c>
      <c r="E52" s="335">
        <f>+CUC!E1486</f>
        <v>1936738</v>
      </c>
      <c r="F52" s="335">
        <f>+CUC!F1486</f>
        <v>266326</v>
      </c>
      <c r="G52" s="335">
        <f>+CUC!G1486</f>
        <v>1766131</v>
      </c>
      <c r="H52" s="335">
        <f>+CUC!I1486</f>
        <v>214125.33333333331</v>
      </c>
      <c r="I52" s="335">
        <f>+SUM(K52:V52)</f>
        <v>239820.37333333332</v>
      </c>
      <c r="J52" s="328">
        <f t="shared" si="50"/>
        <v>19985.031111111111</v>
      </c>
      <c r="K52" s="325">
        <f>+J52</f>
        <v>19985.031111111111</v>
      </c>
      <c r="L52" s="325">
        <f t="shared" ref="L52:V52" si="240">+K52</f>
        <v>19985.031111111111</v>
      </c>
      <c r="M52" s="325">
        <f t="shared" si="240"/>
        <v>19985.031111111111</v>
      </c>
      <c r="N52" s="325">
        <f t="shared" si="240"/>
        <v>19985.031111111111</v>
      </c>
      <c r="O52" s="325">
        <f t="shared" si="240"/>
        <v>19985.031111111111</v>
      </c>
      <c r="P52" s="325">
        <f t="shared" si="240"/>
        <v>19985.031111111111</v>
      </c>
      <c r="Q52" s="325">
        <f t="shared" si="240"/>
        <v>19985.031111111111</v>
      </c>
      <c r="R52" s="325">
        <f t="shared" si="240"/>
        <v>19985.031111111111</v>
      </c>
      <c r="S52" s="325">
        <f t="shared" si="240"/>
        <v>19985.031111111111</v>
      </c>
      <c r="T52" s="325">
        <f t="shared" si="240"/>
        <v>19985.031111111111</v>
      </c>
      <c r="U52" s="325">
        <f t="shared" si="240"/>
        <v>19985.031111111111</v>
      </c>
      <c r="V52" s="325">
        <f t="shared" si="240"/>
        <v>19985.031111111111</v>
      </c>
      <c r="W52" s="158">
        <f t="shared" ref="W52:AH52" si="241">+K52*(1+$K$3)</f>
        <v>22383.234844444447</v>
      </c>
      <c r="X52" s="158">
        <f t="shared" si="241"/>
        <v>22383.234844444447</v>
      </c>
      <c r="Y52" s="158">
        <f t="shared" si="241"/>
        <v>22383.234844444447</v>
      </c>
      <c r="Z52" s="158">
        <f t="shared" si="241"/>
        <v>22383.234844444447</v>
      </c>
      <c r="AA52" s="158">
        <f t="shared" si="241"/>
        <v>22383.234844444447</v>
      </c>
      <c r="AB52" s="158">
        <f t="shared" si="241"/>
        <v>22383.234844444447</v>
      </c>
      <c r="AC52" s="158">
        <f t="shared" si="241"/>
        <v>22383.234844444447</v>
      </c>
      <c r="AD52" s="158">
        <f t="shared" si="241"/>
        <v>22383.234844444447</v>
      </c>
      <c r="AE52" s="158">
        <f t="shared" si="241"/>
        <v>22383.234844444447</v>
      </c>
      <c r="AF52" s="158">
        <f t="shared" si="241"/>
        <v>22383.234844444447</v>
      </c>
      <c r="AG52" s="158">
        <f t="shared" si="241"/>
        <v>22383.234844444447</v>
      </c>
      <c r="AH52" s="158">
        <f t="shared" si="241"/>
        <v>22383.234844444447</v>
      </c>
      <c r="AI52" s="158">
        <f t="shared" ref="AI52:AT52" si="242">+W52*(1+$L$3)</f>
        <v>22383.234844444447</v>
      </c>
      <c r="AJ52" s="158">
        <f t="shared" si="242"/>
        <v>22383.234844444447</v>
      </c>
      <c r="AK52" s="158">
        <f t="shared" si="242"/>
        <v>22383.234844444447</v>
      </c>
      <c r="AL52" s="158">
        <f t="shared" si="242"/>
        <v>22383.234844444447</v>
      </c>
      <c r="AM52" s="158">
        <f t="shared" si="242"/>
        <v>22383.234844444447</v>
      </c>
      <c r="AN52" s="158">
        <f t="shared" si="242"/>
        <v>22383.234844444447</v>
      </c>
      <c r="AO52" s="158">
        <f t="shared" si="242"/>
        <v>22383.234844444447</v>
      </c>
      <c r="AP52" s="158">
        <f t="shared" si="242"/>
        <v>22383.234844444447</v>
      </c>
      <c r="AQ52" s="158">
        <f t="shared" si="242"/>
        <v>22383.234844444447</v>
      </c>
      <c r="AR52" s="158">
        <f t="shared" si="242"/>
        <v>22383.234844444447</v>
      </c>
      <c r="AS52" s="158">
        <f t="shared" si="242"/>
        <v>22383.234844444447</v>
      </c>
      <c r="AT52" s="158">
        <f t="shared" si="242"/>
        <v>22383.234844444447</v>
      </c>
      <c r="AU52" s="158">
        <f t="shared" ref="AU52:BF52" si="243">+AI52*(1+$M$3)</f>
        <v>23726.228935111114</v>
      </c>
      <c r="AV52" s="158">
        <f t="shared" si="243"/>
        <v>23726.228935111114</v>
      </c>
      <c r="AW52" s="158">
        <f t="shared" si="243"/>
        <v>23726.228935111114</v>
      </c>
      <c r="AX52" s="158">
        <f t="shared" si="243"/>
        <v>23726.228935111114</v>
      </c>
      <c r="AY52" s="158">
        <f t="shared" si="243"/>
        <v>23726.228935111114</v>
      </c>
      <c r="AZ52" s="158">
        <f t="shared" si="243"/>
        <v>23726.228935111114</v>
      </c>
      <c r="BA52" s="158">
        <f t="shared" si="243"/>
        <v>23726.228935111114</v>
      </c>
      <c r="BB52" s="158">
        <f t="shared" si="243"/>
        <v>23726.228935111114</v>
      </c>
      <c r="BC52" s="158">
        <f t="shared" si="243"/>
        <v>23726.228935111114</v>
      </c>
      <c r="BD52" s="158">
        <f t="shared" si="243"/>
        <v>23726.228935111114</v>
      </c>
      <c r="BE52" s="158">
        <f t="shared" si="243"/>
        <v>23726.228935111114</v>
      </c>
      <c r="BF52" s="158">
        <f t="shared" si="243"/>
        <v>23726.228935111114</v>
      </c>
      <c r="BG52" s="158">
        <f t="shared" ref="BG52:BR52" si="244">+AU52*(1+$N$3)</f>
        <v>24675.27809251556</v>
      </c>
      <c r="BH52" s="158">
        <f t="shared" si="244"/>
        <v>24675.27809251556</v>
      </c>
      <c r="BI52" s="158">
        <f t="shared" si="244"/>
        <v>24675.27809251556</v>
      </c>
      <c r="BJ52" s="158">
        <f t="shared" si="244"/>
        <v>24675.27809251556</v>
      </c>
      <c r="BK52" s="158">
        <f t="shared" si="244"/>
        <v>24675.27809251556</v>
      </c>
      <c r="BL52" s="158">
        <f t="shared" si="244"/>
        <v>24675.27809251556</v>
      </c>
      <c r="BM52" s="158">
        <f t="shared" si="244"/>
        <v>24675.27809251556</v>
      </c>
      <c r="BN52" s="158">
        <f t="shared" si="244"/>
        <v>24675.27809251556</v>
      </c>
      <c r="BO52" s="158">
        <f t="shared" si="244"/>
        <v>24675.27809251556</v>
      </c>
      <c r="BP52" s="158">
        <f t="shared" si="244"/>
        <v>24675.27809251556</v>
      </c>
      <c r="BQ52" s="158">
        <f t="shared" si="244"/>
        <v>24675.27809251556</v>
      </c>
      <c r="BR52" s="158">
        <f t="shared" si="244"/>
        <v>24675.27809251556</v>
      </c>
    </row>
    <row r="53" spans="1:70" x14ac:dyDescent="0.25">
      <c r="A53" s="334">
        <f>+CUC!A1487</f>
        <v>511003</v>
      </c>
      <c r="B53" s="338" t="str">
        <f>+CUC!B1487</f>
        <v xml:space="preserve">         ARRENDAMIENTOS</v>
      </c>
      <c r="C53" s="335">
        <f>+CUC!C1487</f>
        <v>2519153</v>
      </c>
      <c r="D53" s="335">
        <f>+CUC!D1487</f>
        <v>2625495</v>
      </c>
      <c r="E53" s="335">
        <f>+CUC!E1487</f>
        <v>2753933</v>
      </c>
      <c r="F53" s="335">
        <f>+CUC!F1487</f>
        <v>2811490</v>
      </c>
      <c r="G53" s="335">
        <f>+CUC!G1487</f>
        <v>4085351.68</v>
      </c>
      <c r="H53" s="335">
        <f>+CUC!I1487</f>
        <v>6407620.0533333337</v>
      </c>
      <c r="I53" s="335">
        <f t="shared" si="49"/>
        <v>7176534.4597333325</v>
      </c>
      <c r="J53" s="328">
        <f t="shared" si="50"/>
        <v>598044.53831111116</v>
      </c>
      <c r="K53" s="325">
        <f t="shared" ref="K53:V85" si="245">+J53</f>
        <v>598044.53831111116</v>
      </c>
      <c r="L53" s="325">
        <f t="shared" si="245"/>
        <v>598044.53831111116</v>
      </c>
      <c r="M53" s="325">
        <f t="shared" si="245"/>
        <v>598044.53831111116</v>
      </c>
      <c r="N53" s="325">
        <f t="shared" si="245"/>
        <v>598044.53831111116</v>
      </c>
      <c r="O53" s="325">
        <f t="shared" si="245"/>
        <v>598044.53831111116</v>
      </c>
      <c r="P53" s="325">
        <f t="shared" si="245"/>
        <v>598044.53831111116</v>
      </c>
      <c r="Q53" s="325">
        <f t="shared" si="245"/>
        <v>598044.53831111116</v>
      </c>
      <c r="R53" s="325">
        <f t="shared" si="245"/>
        <v>598044.53831111116</v>
      </c>
      <c r="S53" s="325">
        <f t="shared" si="245"/>
        <v>598044.53831111116</v>
      </c>
      <c r="T53" s="325">
        <f t="shared" si="245"/>
        <v>598044.53831111116</v>
      </c>
      <c r="U53" s="325">
        <f t="shared" si="245"/>
        <v>598044.53831111116</v>
      </c>
      <c r="V53" s="325">
        <f t="shared" si="245"/>
        <v>598044.53831111116</v>
      </c>
      <c r="W53" s="158">
        <f t="shared" ref="W53" si="246">+K53*(1+$K$3)</f>
        <v>669809.88290844462</v>
      </c>
      <c r="X53" s="158">
        <f t="shared" ref="X53" si="247">+L53*(1+$K$3)</f>
        <v>669809.88290844462</v>
      </c>
      <c r="Y53" s="158">
        <f t="shared" ref="Y53" si="248">+M53*(1+$K$3)</f>
        <v>669809.88290844462</v>
      </c>
      <c r="Z53" s="158">
        <f t="shared" ref="Z53" si="249">+N53*(1+$K$3)</f>
        <v>669809.88290844462</v>
      </c>
      <c r="AA53" s="158">
        <f t="shared" ref="AA53" si="250">+O53*(1+$K$3)</f>
        <v>669809.88290844462</v>
      </c>
      <c r="AB53" s="158">
        <f t="shared" ref="AB53" si="251">+P53*(1+$K$3)</f>
        <v>669809.88290844462</v>
      </c>
      <c r="AC53" s="158">
        <f t="shared" ref="AC53" si="252">+Q53*(1+$K$3)</f>
        <v>669809.88290844462</v>
      </c>
      <c r="AD53" s="158">
        <f t="shared" ref="AD53" si="253">+R53*(1+$K$3)</f>
        <v>669809.88290844462</v>
      </c>
      <c r="AE53" s="158">
        <f t="shared" ref="AE53" si="254">+S53*(1+$K$3)</f>
        <v>669809.88290844462</v>
      </c>
      <c r="AF53" s="158">
        <f t="shared" ref="AF53" si="255">+T53*(1+$K$3)</f>
        <v>669809.88290844462</v>
      </c>
      <c r="AG53" s="158">
        <f t="shared" ref="AG53" si="256">+U53*(1+$K$3)</f>
        <v>669809.88290844462</v>
      </c>
      <c r="AH53" s="158">
        <f t="shared" ref="AH53" si="257">+V53*(1+$K$3)</f>
        <v>669809.88290844462</v>
      </c>
      <c r="AI53" s="158">
        <f t="shared" ref="AI53" si="258">+W53*(1+$L$3)</f>
        <v>669809.88290844462</v>
      </c>
      <c r="AJ53" s="158">
        <f t="shared" ref="AJ53" si="259">+X53*(1+$L$3)</f>
        <v>669809.88290844462</v>
      </c>
      <c r="AK53" s="158">
        <f t="shared" ref="AK53" si="260">+Y53*(1+$L$3)</f>
        <v>669809.88290844462</v>
      </c>
      <c r="AL53" s="158">
        <f t="shared" ref="AL53" si="261">+Z53*(1+$L$3)</f>
        <v>669809.88290844462</v>
      </c>
      <c r="AM53" s="158">
        <f t="shared" ref="AM53" si="262">+AA53*(1+$L$3)</f>
        <v>669809.88290844462</v>
      </c>
      <c r="AN53" s="158">
        <f t="shared" ref="AN53" si="263">+AB53*(1+$L$3)</f>
        <v>669809.88290844462</v>
      </c>
      <c r="AO53" s="158">
        <f t="shared" ref="AO53" si="264">+AC53*(1+$L$3)</f>
        <v>669809.88290844462</v>
      </c>
      <c r="AP53" s="158">
        <f t="shared" ref="AP53" si="265">+AD53*(1+$L$3)</f>
        <v>669809.88290844462</v>
      </c>
      <c r="AQ53" s="158">
        <f t="shared" ref="AQ53" si="266">+AE53*(1+$L$3)</f>
        <v>669809.88290844462</v>
      </c>
      <c r="AR53" s="158">
        <f t="shared" ref="AR53" si="267">+AF53*(1+$L$3)</f>
        <v>669809.88290844462</v>
      </c>
      <c r="AS53" s="158">
        <f t="shared" ref="AS53" si="268">+AG53*(1+$L$3)</f>
        <v>669809.88290844462</v>
      </c>
      <c r="AT53" s="158">
        <f t="shared" ref="AT53" si="269">+AH53*(1+$L$3)</f>
        <v>669809.88290844462</v>
      </c>
      <c r="AU53" s="158">
        <f t="shared" ref="AU53" si="270">+AI53*(1+$M$3)</f>
        <v>709998.47588295129</v>
      </c>
      <c r="AV53" s="158">
        <f t="shared" ref="AV53" si="271">+AJ53*(1+$M$3)</f>
        <v>709998.47588295129</v>
      </c>
      <c r="AW53" s="158">
        <f t="shared" ref="AW53" si="272">+AK53*(1+$M$3)</f>
        <v>709998.47588295129</v>
      </c>
      <c r="AX53" s="158">
        <f t="shared" ref="AX53" si="273">+AL53*(1+$M$3)</f>
        <v>709998.47588295129</v>
      </c>
      <c r="AY53" s="158">
        <f t="shared" ref="AY53" si="274">+AM53*(1+$M$3)</f>
        <v>709998.47588295129</v>
      </c>
      <c r="AZ53" s="158">
        <f t="shared" ref="AZ53" si="275">+AN53*(1+$M$3)</f>
        <v>709998.47588295129</v>
      </c>
      <c r="BA53" s="158">
        <f t="shared" ref="BA53" si="276">+AO53*(1+$M$3)</f>
        <v>709998.47588295129</v>
      </c>
      <c r="BB53" s="158">
        <f t="shared" ref="BB53" si="277">+AP53*(1+$M$3)</f>
        <v>709998.47588295129</v>
      </c>
      <c r="BC53" s="158">
        <f t="shared" ref="BC53" si="278">+AQ53*(1+$M$3)</f>
        <v>709998.47588295129</v>
      </c>
      <c r="BD53" s="158">
        <f t="shared" ref="BD53" si="279">+AR53*(1+$M$3)</f>
        <v>709998.47588295129</v>
      </c>
      <c r="BE53" s="158">
        <f t="shared" ref="BE53" si="280">+AS53*(1+$M$3)</f>
        <v>709998.47588295129</v>
      </c>
      <c r="BF53" s="158">
        <f t="shared" ref="BF53" si="281">+AT53*(1+$M$3)</f>
        <v>709998.47588295129</v>
      </c>
      <c r="BG53" s="158">
        <f t="shared" ref="BG53" si="282">+AU53*(1+$N$3)</f>
        <v>738398.41491826938</v>
      </c>
      <c r="BH53" s="158">
        <f t="shared" ref="BH53" si="283">+AV53*(1+$N$3)</f>
        <v>738398.41491826938</v>
      </c>
      <c r="BI53" s="158">
        <f t="shared" ref="BI53" si="284">+AW53*(1+$N$3)</f>
        <v>738398.41491826938</v>
      </c>
      <c r="BJ53" s="158">
        <f t="shared" ref="BJ53" si="285">+AX53*(1+$N$3)</f>
        <v>738398.41491826938</v>
      </c>
      <c r="BK53" s="158">
        <f t="shared" ref="BK53" si="286">+AY53*(1+$N$3)</f>
        <v>738398.41491826938</v>
      </c>
      <c r="BL53" s="158">
        <f t="shared" ref="BL53" si="287">+AZ53*(1+$N$3)</f>
        <v>738398.41491826938</v>
      </c>
      <c r="BM53" s="158">
        <f t="shared" ref="BM53" si="288">+BA53*(1+$N$3)</f>
        <v>738398.41491826938</v>
      </c>
      <c r="BN53" s="158">
        <f t="shared" ref="BN53" si="289">+BB53*(1+$N$3)</f>
        <v>738398.41491826938</v>
      </c>
      <c r="BO53" s="158">
        <f t="shared" ref="BO53" si="290">+BC53*(1+$N$3)</f>
        <v>738398.41491826938</v>
      </c>
      <c r="BP53" s="158">
        <f t="shared" ref="BP53" si="291">+BD53*(1+$N$3)</f>
        <v>738398.41491826938</v>
      </c>
      <c r="BQ53" s="158">
        <f t="shared" ref="BQ53" si="292">+BE53*(1+$N$3)</f>
        <v>738398.41491826938</v>
      </c>
      <c r="BR53" s="158">
        <f t="shared" ref="BR53" si="293">+BF53*(1+$N$3)</f>
        <v>738398.41491826938</v>
      </c>
    </row>
    <row r="54" spans="1:70" hidden="1" x14ac:dyDescent="0.25">
      <c r="A54" s="334">
        <f>+CUC!A1488</f>
        <v>511004</v>
      </c>
      <c r="B54" s="338" t="str">
        <f>+CUC!B1488</f>
        <v xml:space="preserve">         ADMINISTRACION DE BIENES</v>
      </c>
      <c r="C54" s="335">
        <f>+CUC!C1488</f>
        <v>0</v>
      </c>
      <c r="D54" s="335">
        <f>+CUC!D1488</f>
        <v>0</v>
      </c>
      <c r="E54" s="335">
        <f>+CUC!E1488</f>
        <v>0</v>
      </c>
      <c r="F54" s="335">
        <f>+CUC!F1488</f>
        <v>0</v>
      </c>
      <c r="G54" s="335">
        <f>+CUC!G1488</f>
        <v>0</v>
      </c>
      <c r="H54" s="335">
        <f>+CUC!I1488</f>
        <v>0</v>
      </c>
      <c r="I54" s="335">
        <f>+SUM(K54:V54)</f>
        <v>0</v>
      </c>
      <c r="J54" s="328">
        <f>+H54/12*(1+K$3)</f>
        <v>0</v>
      </c>
      <c r="K54" s="325">
        <f>+J54</f>
        <v>0</v>
      </c>
      <c r="L54" s="325">
        <f t="shared" ref="L54:V54" si="294">+K54</f>
        <v>0</v>
      </c>
      <c r="M54" s="325">
        <f t="shared" si="294"/>
        <v>0</v>
      </c>
      <c r="N54" s="325">
        <f t="shared" si="294"/>
        <v>0</v>
      </c>
      <c r="O54" s="325">
        <f t="shared" si="294"/>
        <v>0</v>
      </c>
      <c r="P54" s="325">
        <f t="shared" si="294"/>
        <v>0</v>
      </c>
      <c r="Q54" s="325">
        <f t="shared" si="294"/>
        <v>0</v>
      </c>
      <c r="R54" s="325">
        <f t="shared" si="294"/>
        <v>0</v>
      </c>
      <c r="S54" s="325">
        <f t="shared" si="294"/>
        <v>0</v>
      </c>
      <c r="T54" s="325">
        <f t="shared" si="294"/>
        <v>0</v>
      </c>
      <c r="U54" s="325">
        <f t="shared" si="294"/>
        <v>0</v>
      </c>
      <c r="V54" s="325">
        <f t="shared" si="294"/>
        <v>0</v>
      </c>
      <c r="W54" s="158">
        <f t="shared" ref="W54:AH54" si="295">+K54*(1+$K$3)</f>
        <v>0</v>
      </c>
      <c r="X54" s="158">
        <f t="shared" si="295"/>
        <v>0</v>
      </c>
      <c r="Y54" s="158">
        <f t="shared" si="295"/>
        <v>0</v>
      </c>
      <c r="Z54" s="158">
        <f t="shared" si="295"/>
        <v>0</v>
      </c>
      <c r="AA54" s="158">
        <f t="shared" si="295"/>
        <v>0</v>
      </c>
      <c r="AB54" s="158">
        <f t="shared" si="295"/>
        <v>0</v>
      </c>
      <c r="AC54" s="158">
        <f t="shared" si="295"/>
        <v>0</v>
      </c>
      <c r="AD54" s="158">
        <f t="shared" si="295"/>
        <v>0</v>
      </c>
      <c r="AE54" s="158">
        <f t="shared" si="295"/>
        <v>0</v>
      </c>
      <c r="AF54" s="158">
        <f t="shared" si="295"/>
        <v>0</v>
      </c>
      <c r="AG54" s="158">
        <f t="shared" si="295"/>
        <v>0</v>
      </c>
      <c r="AH54" s="158">
        <f t="shared" si="295"/>
        <v>0</v>
      </c>
      <c r="AI54" s="158">
        <f t="shared" ref="AI54:AT54" si="296">+W54*(1+$L$3)</f>
        <v>0</v>
      </c>
      <c r="AJ54" s="158">
        <f t="shared" si="296"/>
        <v>0</v>
      </c>
      <c r="AK54" s="158">
        <f t="shared" si="296"/>
        <v>0</v>
      </c>
      <c r="AL54" s="158">
        <f t="shared" si="296"/>
        <v>0</v>
      </c>
      <c r="AM54" s="158">
        <f t="shared" si="296"/>
        <v>0</v>
      </c>
      <c r="AN54" s="158">
        <f t="shared" si="296"/>
        <v>0</v>
      </c>
      <c r="AO54" s="158">
        <f t="shared" si="296"/>
        <v>0</v>
      </c>
      <c r="AP54" s="158">
        <f t="shared" si="296"/>
        <v>0</v>
      </c>
      <c r="AQ54" s="158">
        <f t="shared" si="296"/>
        <v>0</v>
      </c>
      <c r="AR54" s="158">
        <f t="shared" si="296"/>
        <v>0</v>
      </c>
      <c r="AS54" s="158">
        <f t="shared" si="296"/>
        <v>0</v>
      </c>
      <c r="AT54" s="158">
        <f t="shared" si="296"/>
        <v>0</v>
      </c>
      <c r="AU54" s="158">
        <f t="shared" ref="AU54:BF54" si="297">+AI54*(1+$M$3)</f>
        <v>0</v>
      </c>
      <c r="AV54" s="158">
        <f t="shared" si="297"/>
        <v>0</v>
      </c>
      <c r="AW54" s="158">
        <f t="shared" si="297"/>
        <v>0</v>
      </c>
      <c r="AX54" s="158">
        <f t="shared" si="297"/>
        <v>0</v>
      </c>
      <c r="AY54" s="158">
        <f t="shared" si="297"/>
        <v>0</v>
      </c>
      <c r="AZ54" s="158">
        <f t="shared" si="297"/>
        <v>0</v>
      </c>
      <c r="BA54" s="158">
        <f t="shared" si="297"/>
        <v>0</v>
      </c>
      <c r="BB54" s="158">
        <f t="shared" si="297"/>
        <v>0</v>
      </c>
      <c r="BC54" s="158">
        <f t="shared" si="297"/>
        <v>0</v>
      </c>
      <c r="BD54" s="158">
        <f t="shared" si="297"/>
        <v>0</v>
      </c>
      <c r="BE54" s="158">
        <f t="shared" si="297"/>
        <v>0</v>
      </c>
      <c r="BF54" s="158">
        <f t="shared" si="297"/>
        <v>0</v>
      </c>
      <c r="BG54" s="158">
        <f t="shared" ref="BG54:BR54" si="298">+AU54*(1+$N$3)</f>
        <v>0</v>
      </c>
      <c r="BH54" s="158">
        <f t="shared" si="298"/>
        <v>0</v>
      </c>
      <c r="BI54" s="158">
        <f t="shared" si="298"/>
        <v>0</v>
      </c>
      <c r="BJ54" s="158">
        <f t="shared" si="298"/>
        <v>0</v>
      </c>
      <c r="BK54" s="158">
        <f t="shared" si="298"/>
        <v>0</v>
      </c>
      <c r="BL54" s="158">
        <f t="shared" si="298"/>
        <v>0</v>
      </c>
      <c r="BM54" s="158">
        <f t="shared" si="298"/>
        <v>0</v>
      </c>
      <c r="BN54" s="158">
        <f t="shared" si="298"/>
        <v>0</v>
      </c>
      <c r="BO54" s="158">
        <f t="shared" si="298"/>
        <v>0</v>
      </c>
      <c r="BP54" s="158">
        <f t="shared" si="298"/>
        <v>0</v>
      </c>
      <c r="BQ54" s="158">
        <f t="shared" si="298"/>
        <v>0</v>
      </c>
      <c r="BR54" s="158">
        <f t="shared" si="298"/>
        <v>0</v>
      </c>
    </row>
    <row r="55" spans="1:70" x14ac:dyDescent="0.25">
      <c r="A55" s="334">
        <f>+CUC!A1489</f>
        <v>511005</v>
      </c>
      <c r="B55" s="338" t="str">
        <f>+CUC!B1489</f>
        <v xml:space="preserve">         SEGUROS</v>
      </c>
      <c r="C55" s="335">
        <f>+CUC!C1489</f>
        <v>4427228</v>
      </c>
      <c r="D55" s="335">
        <f>+CUC!D1489</f>
        <v>4436748</v>
      </c>
      <c r="E55" s="335">
        <f>+CUC!E1489</f>
        <v>3629513</v>
      </c>
      <c r="F55" s="335">
        <f>+CUC!F1489</f>
        <v>3629594</v>
      </c>
      <c r="G55" s="335">
        <f>+CUC!G1489</f>
        <v>3640976</v>
      </c>
      <c r="H55" s="335">
        <f>+CUC!I1489</f>
        <v>5783418.666666667</v>
      </c>
      <c r="I55" s="335">
        <f t="shared" si="49"/>
        <v>6477428.9066666691</v>
      </c>
      <c r="J55" s="328">
        <f t="shared" si="50"/>
        <v>539785.74222222227</v>
      </c>
      <c r="K55" s="325">
        <f t="shared" si="245"/>
        <v>539785.74222222227</v>
      </c>
      <c r="L55" s="325">
        <f t="shared" si="245"/>
        <v>539785.74222222227</v>
      </c>
      <c r="M55" s="325">
        <f t="shared" si="245"/>
        <v>539785.74222222227</v>
      </c>
      <c r="N55" s="325">
        <f t="shared" si="245"/>
        <v>539785.74222222227</v>
      </c>
      <c r="O55" s="325">
        <f t="shared" si="245"/>
        <v>539785.74222222227</v>
      </c>
      <c r="P55" s="325">
        <f t="shared" si="245"/>
        <v>539785.74222222227</v>
      </c>
      <c r="Q55" s="325">
        <f t="shared" si="245"/>
        <v>539785.74222222227</v>
      </c>
      <c r="R55" s="325">
        <f t="shared" si="245"/>
        <v>539785.74222222227</v>
      </c>
      <c r="S55" s="325">
        <f t="shared" si="245"/>
        <v>539785.74222222227</v>
      </c>
      <c r="T55" s="325">
        <f t="shared" si="245"/>
        <v>539785.74222222227</v>
      </c>
      <c r="U55" s="325">
        <f t="shared" si="245"/>
        <v>539785.74222222227</v>
      </c>
      <c r="V55" s="325">
        <f t="shared" si="245"/>
        <v>539785.74222222227</v>
      </c>
      <c r="W55" s="158">
        <f t="shared" ref="W55:W86" si="299">+K55*(1+$K$3)</f>
        <v>604560.031288889</v>
      </c>
      <c r="X55" s="158">
        <f t="shared" ref="X55:X86" si="300">+L55*(1+$K$3)</f>
        <v>604560.031288889</v>
      </c>
      <c r="Y55" s="158">
        <f t="shared" ref="Y55:Y86" si="301">+M55*(1+$K$3)</f>
        <v>604560.031288889</v>
      </c>
      <c r="Z55" s="158">
        <f t="shared" ref="Z55:Z86" si="302">+N55*(1+$K$3)</f>
        <v>604560.031288889</v>
      </c>
      <c r="AA55" s="158">
        <f t="shared" ref="AA55:AA86" si="303">+O55*(1+$K$3)</f>
        <v>604560.031288889</v>
      </c>
      <c r="AB55" s="158">
        <f t="shared" ref="AB55:AB86" si="304">+P55*(1+$K$3)</f>
        <v>604560.031288889</v>
      </c>
      <c r="AC55" s="158">
        <f t="shared" ref="AC55:AC86" si="305">+Q55*(1+$K$3)</f>
        <v>604560.031288889</v>
      </c>
      <c r="AD55" s="158">
        <f t="shared" ref="AD55:AD86" si="306">+R55*(1+$K$3)</f>
        <v>604560.031288889</v>
      </c>
      <c r="AE55" s="158">
        <f t="shared" ref="AE55:AE86" si="307">+S55*(1+$K$3)</f>
        <v>604560.031288889</v>
      </c>
      <c r="AF55" s="158">
        <f t="shared" ref="AF55:AF86" si="308">+T55*(1+$K$3)</f>
        <v>604560.031288889</v>
      </c>
      <c r="AG55" s="158">
        <f t="shared" ref="AG55:AG86" si="309">+U55*(1+$K$3)</f>
        <v>604560.031288889</v>
      </c>
      <c r="AH55" s="158">
        <f t="shared" ref="AH55:AH86" si="310">+V55*(1+$K$3)</f>
        <v>604560.031288889</v>
      </c>
      <c r="AI55" s="158">
        <f t="shared" ref="AI55:AI86" si="311">+W55*(1+$L$3)</f>
        <v>604560.031288889</v>
      </c>
      <c r="AJ55" s="158">
        <f t="shared" ref="AJ55:AJ86" si="312">+X55*(1+$L$3)</f>
        <v>604560.031288889</v>
      </c>
      <c r="AK55" s="158">
        <f t="shared" ref="AK55:AK86" si="313">+Y55*(1+$L$3)</f>
        <v>604560.031288889</v>
      </c>
      <c r="AL55" s="158">
        <f t="shared" ref="AL55:AL86" si="314">+Z55*(1+$L$3)</f>
        <v>604560.031288889</v>
      </c>
      <c r="AM55" s="158">
        <f t="shared" ref="AM55:AM86" si="315">+AA55*(1+$L$3)</f>
        <v>604560.031288889</v>
      </c>
      <c r="AN55" s="158">
        <f t="shared" ref="AN55:AN86" si="316">+AB55*(1+$L$3)</f>
        <v>604560.031288889</v>
      </c>
      <c r="AO55" s="158">
        <f t="shared" ref="AO55:AO86" si="317">+AC55*(1+$L$3)</f>
        <v>604560.031288889</v>
      </c>
      <c r="AP55" s="158">
        <f t="shared" ref="AP55:AP86" si="318">+AD55*(1+$L$3)</f>
        <v>604560.031288889</v>
      </c>
      <c r="AQ55" s="158">
        <f t="shared" ref="AQ55:AQ86" si="319">+AE55*(1+$L$3)</f>
        <v>604560.031288889</v>
      </c>
      <c r="AR55" s="158">
        <f t="shared" ref="AR55:AR86" si="320">+AF55*(1+$L$3)</f>
        <v>604560.031288889</v>
      </c>
      <c r="AS55" s="158">
        <f t="shared" ref="AS55:AS86" si="321">+AG55*(1+$L$3)</f>
        <v>604560.031288889</v>
      </c>
      <c r="AT55" s="158">
        <f t="shared" ref="AT55:AT86" si="322">+AH55*(1+$L$3)</f>
        <v>604560.031288889</v>
      </c>
      <c r="AU55" s="158">
        <f t="shared" ref="AU55:AU86" si="323">+AI55*(1+$M$3)</f>
        <v>640833.63316622237</v>
      </c>
      <c r="AV55" s="158">
        <f t="shared" ref="AV55:AV86" si="324">+AJ55*(1+$M$3)</f>
        <v>640833.63316622237</v>
      </c>
      <c r="AW55" s="158">
        <f t="shared" ref="AW55:AW86" si="325">+AK55*(1+$M$3)</f>
        <v>640833.63316622237</v>
      </c>
      <c r="AX55" s="158">
        <f t="shared" ref="AX55:AX86" si="326">+AL55*(1+$M$3)</f>
        <v>640833.63316622237</v>
      </c>
      <c r="AY55" s="158">
        <f t="shared" ref="AY55:AY86" si="327">+AM55*(1+$M$3)</f>
        <v>640833.63316622237</v>
      </c>
      <c r="AZ55" s="158">
        <f t="shared" ref="AZ55:AZ86" si="328">+AN55*(1+$M$3)</f>
        <v>640833.63316622237</v>
      </c>
      <c r="BA55" s="158">
        <f t="shared" ref="BA55:BA86" si="329">+AO55*(1+$M$3)</f>
        <v>640833.63316622237</v>
      </c>
      <c r="BB55" s="158">
        <f t="shared" ref="BB55:BB86" si="330">+AP55*(1+$M$3)</f>
        <v>640833.63316622237</v>
      </c>
      <c r="BC55" s="158">
        <f t="shared" ref="BC55:BC86" si="331">+AQ55*(1+$M$3)</f>
        <v>640833.63316622237</v>
      </c>
      <c r="BD55" s="158">
        <f t="shared" ref="BD55:BD86" si="332">+AR55*(1+$M$3)</f>
        <v>640833.63316622237</v>
      </c>
      <c r="BE55" s="158">
        <f t="shared" ref="BE55:BE86" si="333">+AS55*(1+$M$3)</f>
        <v>640833.63316622237</v>
      </c>
      <c r="BF55" s="158">
        <f t="shared" ref="BF55:BF86" si="334">+AT55*(1+$M$3)</f>
        <v>640833.63316622237</v>
      </c>
      <c r="BG55" s="158">
        <f t="shared" ref="BG55:BG86" si="335">+AU55*(1+$N$3)</f>
        <v>666466.97849287128</v>
      </c>
      <c r="BH55" s="158">
        <f t="shared" ref="BH55:BH86" si="336">+AV55*(1+$N$3)</f>
        <v>666466.97849287128</v>
      </c>
      <c r="BI55" s="158">
        <f t="shared" ref="BI55:BI86" si="337">+AW55*(1+$N$3)</f>
        <v>666466.97849287128</v>
      </c>
      <c r="BJ55" s="158">
        <f t="shared" ref="BJ55:BJ86" si="338">+AX55*(1+$N$3)</f>
        <v>666466.97849287128</v>
      </c>
      <c r="BK55" s="158">
        <f t="shared" ref="BK55:BK86" si="339">+AY55*(1+$N$3)</f>
        <v>666466.97849287128</v>
      </c>
      <c r="BL55" s="158">
        <f t="shared" ref="BL55:BL86" si="340">+AZ55*(1+$N$3)</f>
        <v>666466.97849287128</v>
      </c>
      <c r="BM55" s="158">
        <f t="shared" ref="BM55:BM86" si="341">+BA55*(1+$N$3)</f>
        <v>666466.97849287128</v>
      </c>
      <c r="BN55" s="158">
        <f t="shared" ref="BN55:BN86" si="342">+BB55*(1+$N$3)</f>
        <v>666466.97849287128</v>
      </c>
      <c r="BO55" s="158">
        <f t="shared" ref="BO55:BO86" si="343">+BC55*(1+$N$3)</f>
        <v>666466.97849287128</v>
      </c>
      <c r="BP55" s="158">
        <f t="shared" ref="BP55:BP86" si="344">+BD55*(1+$N$3)</f>
        <v>666466.97849287128</v>
      </c>
      <c r="BQ55" s="158">
        <f t="shared" ref="BQ55:BQ86" si="345">+BE55*(1+$N$3)</f>
        <v>666466.97849287128</v>
      </c>
      <c r="BR55" s="158">
        <f t="shared" ref="BR55:BR86" si="346">+BF55*(1+$N$3)</f>
        <v>666466.97849287128</v>
      </c>
    </row>
    <row r="56" spans="1:70" x14ac:dyDescent="0.25">
      <c r="A56" s="334">
        <f>+CUC!A1490</f>
        <v>511006</v>
      </c>
      <c r="B56" s="338" t="str">
        <f>+CUC!B1490</f>
        <v xml:space="preserve">         MANTENIMIENTO Y REPARACIONES</v>
      </c>
      <c r="C56" s="335">
        <f>+CUC!C1490</f>
        <v>25867028</v>
      </c>
      <c r="D56" s="335">
        <f>+CUC!D1490</f>
        <v>44613169</v>
      </c>
      <c r="E56" s="335">
        <f>+CUC!E1490</f>
        <v>26620682</v>
      </c>
      <c r="F56" s="335">
        <f>+CUC!F1490</f>
        <v>45346751</v>
      </c>
      <c r="G56" s="335">
        <f>+CUC!G1490</f>
        <v>39148275</v>
      </c>
      <c r="H56" s="335">
        <f>+CUC!I1490</f>
        <v>44541313.333333328</v>
      </c>
      <c r="I56" s="335">
        <f t="shared" si="49"/>
        <v>49886270.93333333</v>
      </c>
      <c r="J56" s="328">
        <f t="shared" si="50"/>
        <v>4157189.2444444443</v>
      </c>
      <c r="K56" s="325">
        <f t="shared" si="245"/>
        <v>4157189.2444444443</v>
      </c>
      <c r="L56" s="325">
        <f t="shared" si="245"/>
        <v>4157189.2444444443</v>
      </c>
      <c r="M56" s="325">
        <f t="shared" si="245"/>
        <v>4157189.2444444443</v>
      </c>
      <c r="N56" s="325">
        <f t="shared" si="245"/>
        <v>4157189.2444444443</v>
      </c>
      <c r="O56" s="325">
        <f t="shared" si="245"/>
        <v>4157189.2444444443</v>
      </c>
      <c r="P56" s="325">
        <f t="shared" si="245"/>
        <v>4157189.2444444443</v>
      </c>
      <c r="Q56" s="325">
        <f t="shared" si="245"/>
        <v>4157189.2444444443</v>
      </c>
      <c r="R56" s="325">
        <f t="shared" si="245"/>
        <v>4157189.2444444443</v>
      </c>
      <c r="S56" s="325">
        <f t="shared" si="245"/>
        <v>4157189.2444444443</v>
      </c>
      <c r="T56" s="325">
        <f t="shared" si="245"/>
        <v>4157189.2444444443</v>
      </c>
      <c r="U56" s="325">
        <f t="shared" si="245"/>
        <v>4157189.2444444443</v>
      </c>
      <c r="V56" s="325">
        <f t="shared" si="245"/>
        <v>4157189.2444444443</v>
      </c>
      <c r="W56" s="158">
        <f t="shared" si="299"/>
        <v>4656051.953777778</v>
      </c>
      <c r="X56" s="158">
        <f t="shared" si="300"/>
        <v>4656051.953777778</v>
      </c>
      <c r="Y56" s="158">
        <f t="shared" si="301"/>
        <v>4656051.953777778</v>
      </c>
      <c r="Z56" s="158">
        <f t="shared" si="302"/>
        <v>4656051.953777778</v>
      </c>
      <c r="AA56" s="158">
        <f t="shared" si="303"/>
        <v>4656051.953777778</v>
      </c>
      <c r="AB56" s="158">
        <f t="shared" si="304"/>
        <v>4656051.953777778</v>
      </c>
      <c r="AC56" s="158">
        <f t="shared" si="305"/>
        <v>4656051.953777778</v>
      </c>
      <c r="AD56" s="158">
        <f t="shared" si="306"/>
        <v>4656051.953777778</v>
      </c>
      <c r="AE56" s="158">
        <f t="shared" si="307"/>
        <v>4656051.953777778</v>
      </c>
      <c r="AF56" s="158">
        <f t="shared" si="308"/>
        <v>4656051.953777778</v>
      </c>
      <c r="AG56" s="158">
        <f t="shared" si="309"/>
        <v>4656051.953777778</v>
      </c>
      <c r="AH56" s="158">
        <f t="shared" si="310"/>
        <v>4656051.953777778</v>
      </c>
      <c r="AI56" s="158">
        <f t="shared" si="311"/>
        <v>4656051.953777778</v>
      </c>
      <c r="AJ56" s="158">
        <f t="shared" si="312"/>
        <v>4656051.953777778</v>
      </c>
      <c r="AK56" s="158">
        <f t="shared" si="313"/>
        <v>4656051.953777778</v>
      </c>
      <c r="AL56" s="158">
        <f t="shared" si="314"/>
        <v>4656051.953777778</v>
      </c>
      <c r="AM56" s="158">
        <f t="shared" si="315"/>
        <v>4656051.953777778</v>
      </c>
      <c r="AN56" s="158">
        <f t="shared" si="316"/>
        <v>4656051.953777778</v>
      </c>
      <c r="AO56" s="158">
        <f t="shared" si="317"/>
        <v>4656051.953777778</v>
      </c>
      <c r="AP56" s="158">
        <f t="shared" si="318"/>
        <v>4656051.953777778</v>
      </c>
      <c r="AQ56" s="158">
        <f t="shared" si="319"/>
        <v>4656051.953777778</v>
      </c>
      <c r="AR56" s="158">
        <f t="shared" si="320"/>
        <v>4656051.953777778</v>
      </c>
      <c r="AS56" s="158">
        <f t="shared" si="321"/>
        <v>4656051.953777778</v>
      </c>
      <c r="AT56" s="158">
        <f t="shared" si="322"/>
        <v>4656051.953777778</v>
      </c>
      <c r="AU56" s="158">
        <f t="shared" si="323"/>
        <v>4935415.0710044447</v>
      </c>
      <c r="AV56" s="158">
        <f t="shared" si="324"/>
        <v>4935415.0710044447</v>
      </c>
      <c r="AW56" s="158">
        <f t="shared" si="325"/>
        <v>4935415.0710044447</v>
      </c>
      <c r="AX56" s="158">
        <f t="shared" si="326"/>
        <v>4935415.0710044447</v>
      </c>
      <c r="AY56" s="158">
        <f t="shared" si="327"/>
        <v>4935415.0710044447</v>
      </c>
      <c r="AZ56" s="158">
        <f t="shared" si="328"/>
        <v>4935415.0710044447</v>
      </c>
      <c r="BA56" s="158">
        <f t="shared" si="329"/>
        <v>4935415.0710044447</v>
      </c>
      <c r="BB56" s="158">
        <f t="shared" si="330"/>
        <v>4935415.0710044447</v>
      </c>
      <c r="BC56" s="158">
        <f t="shared" si="331"/>
        <v>4935415.0710044447</v>
      </c>
      <c r="BD56" s="158">
        <f t="shared" si="332"/>
        <v>4935415.0710044447</v>
      </c>
      <c r="BE56" s="158">
        <f t="shared" si="333"/>
        <v>4935415.0710044447</v>
      </c>
      <c r="BF56" s="158">
        <f t="shared" si="334"/>
        <v>4935415.0710044447</v>
      </c>
      <c r="BG56" s="158">
        <f t="shared" si="335"/>
        <v>5132831.6738446224</v>
      </c>
      <c r="BH56" s="158">
        <f t="shared" si="336"/>
        <v>5132831.6738446224</v>
      </c>
      <c r="BI56" s="158">
        <f t="shared" si="337"/>
        <v>5132831.6738446224</v>
      </c>
      <c r="BJ56" s="158">
        <f t="shared" si="338"/>
        <v>5132831.6738446224</v>
      </c>
      <c r="BK56" s="158">
        <f t="shared" si="339"/>
        <v>5132831.6738446224</v>
      </c>
      <c r="BL56" s="158">
        <f t="shared" si="340"/>
        <v>5132831.6738446224</v>
      </c>
      <c r="BM56" s="158">
        <f t="shared" si="341"/>
        <v>5132831.6738446224</v>
      </c>
      <c r="BN56" s="158">
        <f t="shared" si="342"/>
        <v>5132831.6738446224</v>
      </c>
      <c r="BO56" s="158">
        <f t="shared" si="343"/>
        <v>5132831.6738446224</v>
      </c>
      <c r="BP56" s="158">
        <f t="shared" si="344"/>
        <v>5132831.6738446224</v>
      </c>
      <c r="BQ56" s="158">
        <f t="shared" si="345"/>
        <v>5132831.6738446224</v>
      </c>
      <c r="BR56" s="158">
        <f t="shared" si="346"/>
        <v>5132831.6738446224</v>
      </c>
    </row>
    <row r="57" spans="1:70" hidden="1" x14ac:dyDescent="0.25">
      <c r="A57" s="334">
        <f>+CUC!A1491</f>
        <v>511007</v>
      </c>
      <c r="B57" s="338" t="str">
        <f>+CUC!B1491</f>
        <v xml:space="preserve">         MEJORAS A BIENES AJENOS</v>
      </c>
      <c r="C57" s="335">
        <f>+CUC!C1491</f>
        <v>0</v>
      </c>
      <c r="D57" s="335">
        <f>+CUC!D1491</f>
        <v>0</v>
      </c>
      <c r="E57" s="335">
        <f>+CUC!E1491</f>
        <v>0</v>
      </c>
      <c r="F57" s="335">
        <f>+CUC!F1491</f>
        <v>0</v>
      </c>
      <c r="G57" s="335">
        <f>+CUC!G1491</f>
        <v>0</v>
      </c>
      <c r="H57" s="335">
        <f>+CUC!I1491</f>
        <v>0</v>
      </c>
      <c r="I57" s="335">
        <f t="shared" si="49"/>
        <v>0</v>
      </c>
      <c r="J57" s="328">
        <f t="shared" si="50"/>
        <v>0</v>
      </c>
      <c r="K57" s="325">
        <f t="shared" si="245"/>
        <v>0</v>
      </c>
      <c r="L57" s="325">
        <f t="shared" si="245"/>
        <v>0</v>
      </c>
      <c r="M57" s="325">
        <f t="shared" si="245"/>
        <v>0</v>
      </c>
      <c r="N57" s="325">
        <f t="shared" si="245"/>
        <v>0</v>
      </c>
      <c r="O57" s="325">
        <f t="shared" si="245"/>
        <v>0</v>
      </c>
      <c r="P57" s="325">
        <f t="shared" si="245"/>
        <v>0</v>
      </c>
      <c r="Q57" s="325">
        <f t="shared" si="245"/>
        <v>0</v>
      </c>
      <c r="R57" s="325">
        <f t="shared" si="245"/>
        <v>0</v>
      </c>
      <c r="S57" s="325">
        <f t="shared" si="245"/>
        <v>0</v>
      </c>
      <c r="T57" s="325">
        <f t="shared" si="245"/>
        <v>0</v>
      </c>
      <c r="U57" s="325">
        <f t="shared" si="245"/>
        <v>0</v>
      </c>
      <c r="V57" s="325">
        <f t="shared" si="245"/>
        <v>0</v>
      </c>
      <c r="W57" s="158">
        <f t="shared" si="299"/>
        <v>0</v>
      </c>
      <c r="X57" s="158">
        <f t="shared" si="300"/>
        <v>0</v>
      </c>
      <c r="Y57" s="158">
        <f t="shared" si="301"/>
        <v>0</v>
      </c>
      <c r="Z57" s="158">
        <f t="shared" si="302"/>
        <v>0</v>
      </c>
      <c r="AA57" s="158">
        <f t="shared" si="303"/>
        <v>0</v>
      </c>
      <c r="AB57" s="158">
        <f t="shared" si="304"/>
        <v>0</v>
      </c>
      <c r="AC57" s="158">
        <f t="shared" si="305"/>
        <v>0</v>
      </c>
      <c r="AD57" s="158">
        <f t="shared" si="306"/>
        <v>0</v>
      </c>
      <c r="AE57" s="158">
        <f t="shared" si="307"/>
        <v>0</v>
      </c>
      <c r="AF57" s="158">
        <f t="shared" si="308"/>
        <v>0</v>
      </c>
      <c r="AG57" s="158">
        <f t="shared" si="309"/>
        <v>0</v>
      </c>
      <c r="AH57" s="158">
        <f t="shared" si="310"/>
        <v>0</v>
      </c>
      <c r="AI57" s="158">
        <f t="shared" si="311"/>
        <v>0</v>
      </c>
      <c r="AJ57" s="158">
        <f t="shared" si="312"/>
        <v>0</v>
      </c>
      <c r="AK57" s="158">
        <f t="shared" si="313"/>
        <v>0</v>
      </c>
      <c r="AL57" s="158">
        <f t="shared" si="314"/>
        <v>0</v>
      </c>
      <c r="AM57" s="158">
        <f t="shared" si="315"/>
        <v>0</v>
      </c>
      <c r="AN57" s="158">
        <f t="shared" si="316"/>
        <v>0</v>
      </c>
      <c r="AO57" s="158">
        <f t="shared" si="317"/>
        <v>0</v>
      </c>
      <c r="AP57" s="158">
        <f t="shared" si="318"/>
        <v>0</v>
      </c>
      <c r="AQ57" s="158">
        <f t="shared" si="319"/>
        <v>0</v>
      </c>
      <c r="AR57" s="158">
        <f t="shared" si="320"/>
        <v>0</v>
      </c>
      <c r="AS57" s="158">
        <f t="shared" si="321"/>
        <v>0</v>
      </c>
      <c r="AT57" s="158">
        <f t="shared" si="322"/>
        <v>0</v>
      </c>
      <c r="AU57" s="158">
        <f t="shared" si="323"/>
        <v>0</v>
      </c>
      <c r="AV57" s="158">
        <f t="shared" si="324"/>
        <v>0</v>
      </c>
      <c r="AW57" s="158">
        <f t="shared" si="325"/>
        <v>0</v>
      </c>
      <c r="AX57" s="158">
        <f t="shared" si="326"/>
        <v>0</v>
      </c>
      <c r="AY57" s="158">
        <f t="shared" si="327"/>
        <v>0</v>
      </c>
      <c r="AZ57" s="158">
        <f t="shared" si="328"/>
        <v>0</v>
      </c>
      <c r="BA57" s="158">
        <f t="shared" si="329"/>
        <v>0</v>
      </c>
      <c r="BB57" s="158">
        <f t="shared" si="330"/>
        <v>0</v>
      </c>
      <c r="BC57" s="158">
        <f t="shared" si="331"/>
        <v>0</v>
      </c>
      <c r="BD57" s="158">
        <f t="shared" si="332"/>
        <v>0</v>
      </c>
      <c r="BE57" s="158">
        <f t="shared" si="333"/>
        <v>0</v>
      </c>
      <c r="BF57" s="158">
        <f t="shared" si="334"/>
        <v>0</v>
      </c>
      <c r="BG57" s="158">
        <f t="shared" si="335"/>
        <v>0</v>
      </c>
      <c r="BH57" s="158">
        <f t="shared" si="336"/>
        <v>0</v>
      </c>
      <c r="BI57" s="158">
        <f t="shared" si="337"/>
        <v>0</v>
      </c>
      <c r="BJ57" s="158">
        <f t="shared" si="338"/>
        <v>0</v>
      </c>
      <c r="BK57" s="158">
        <f t="shared" si="339"/>
        <v>0</v>
      </c>
      <c r="BL57" s="158">
        <f t="shared" si="340"/>
        <v>0</v>
      </c>
      <c r="BM57" s="158">
        <f t="shared" si="341"/>
        <v>0</v>
      </c>
      <c r="BN57" s="158">
        <f t="shared" si="342"/>
        <v>0</v>
      </c>
      <c r="BO57" s="158">
        <f t="shared" si="343"/>
        <v>0</v>
      </c>
      <c r="BP57" s="158">
        <f t="shared" si="344"/>
        <v>0</v>
      </c>
      <c r="BQ57" s="158">
        <f t="shared" si="345"/>
        <v>0</v>
      </c>
      <c r="BR57" s="158">
        <f t="shared" si="346"/>
        <v>0</v>
      </c>
    </row>
    <row r="58" spans="1:70" hidden="1" x14ac:dyDescent="0.25">
      <c r="A58" s="334">
        <f>+CUC!A1492</f>
        <v>511008</v>
      </c>
      <c r="B58" s="338" t="str">
        <f>+CUC!B1492</f>
        <v xml:space="preserve">         CUOTAS DE ADMINISTRACION</v>
      </c>
      <c r="C58" s="335">
        <f>+CUC!C1492</f>
        <v>0</v>
      </c>
      <c r="D58" s="335">
        <f>+CUC!D1492</f>
        <v>0</v>
      </c>
      <c r="E58" s="335">
        <f>+CUC!E1492</f>
        <v>0</v>
      </c>
      <c r="F58" s="335">
        <f>+CUC!F1492</f>
        <v>0</v>
      </c>
      <c r="G58" s="335">
        <f>+CUC!G1492</f>
        <v>0</v>
      </c>
      <c r="H58" s="335">
        <f>+CUC!I1492</f>
        <v>0</v>
      </c>
      <c r="I58" s="335">
        <f t="shared" si="49"/>
        <v>0</v>
      </c>
      <c r="J58" s="328">
        <f t="shared" si="50"/>
        <v>0</v>
      </c>
      <c r="K58" s="325">
        <f t="shared" si="245"/>
        <v>0</v>
      </c>
      <c r="L58" s="325">
        <f t="shared" si="245"/>
        <v>0</v>
      </c>
      <c r="M58" s="325">
        <f t="shared" si="245"/>
        <v>0</v>
      </c>
      <c r="N58" s="325">
        <f t="shared" si="245"/>
        <v>0</v>
      </c>
      <c r="O58" s="325">
        <f t="shared" si="245"/>
        <v>0</v>
      </c>
      <c r="P58" s="325">
        <f t="shared" si="245"/>
        <v>0</v>
      </c>
      <c r="Q58" s="325">
        <f t="shared" si="245"/>
        <v>0</v>
      </c>
      <c r="R58" s="325">
        <f t="shared" si="245"/>
        <v>0</v>
      </c>
      <c r="S58" s="325">
        <f t="shared" si="245"/>
        <v>0</v>
      </c>
      <c r="T58" s="325">
        <f t="shared" si="245"/>
        <v>0</v>
      </c>
      <c r="U58" s="325">
        <f t="shared" si="245"/>
        <v>0</v>
      </c>
      <c r="V58" s="325">
        <f t="shared" si="245"/>
        <v>0</v>
      </c>
      <c r="W58" s="158">
        <f t="shared" si="299"/>
        <v>0</v>
      </c>
      <c r="X58" s="158">
        <f t="shared" si="300"/>
        <v>0</v>
      </c>
      <c r="Y58" s="158">
        <f t="shared" si="301"/>
        <v>0</v>
      </c>
      <c r="Z58" s="158">
        <f t="shared" si="302"/>
        <v>0</v>
      </c>
      <c r="AA58" s="158">
        <f t="shared" si="303"/>
        <v>0</v>
      </c>
      <c r="AB58" s="158">
        <f t="shared" si="304"/>
        <v>0</v>
      </c>
      <c r="AC58" s="158">
        <f t="shared" si="305"/>
        <v>0</v>
      </c>
      <c r="AD58" s="158">
        <f t="shared" si="306"/>
        <v>0</v>
      </c>
      <c r="AE58" s="158">
        <f t="shared" si="307"/>
        <v>0</v>
      </c>
      <c r="AF58" s="158">
        <f t="shared" si="308"/>
        <v>0</v>
      </c>
      <c r="AG58" s="158">
        <f t="shared" si="309"/>
        <v>0</v>
      </c>
      <c r="AH58" s="158">
        <f t="shared" si="310"/>
        <v>0</v>
      </c>
      <c r="AI58" s="158">
        <f t="shared" si="311"/>
        <v>0</v>
      </c>
      <c r="AJ58" s="158">
        <f t="shared" si="312"/>
        <v>0</v>
      </c>
      <c r="AK58" s="158">
        <f t="shared" si="313"/>
        <v>0</v>
      </c>
      <c r="AL58" s="158">
        <f t="shared" si="314"/>
        <v>0</v>
      </c>
      <c r="AM58" s="158">
        <f t="shared" si="315"/>
        <v>0</v>
      </c>
      <c r="AN58" s="158">
        <f t="shared" si="316"/>
        <v>0</v>
      </c>
      <c r="AO58" s="158">
        <f t="shared" si="317"/>
        <v>0</v>
      </c>
      <c r="AP58" s="158">
        <f t="shared" si="318"/>
        <v>0</v>
      </c>
      <c r="AQ58" s="158">
        <f t="shared" si="319"/>
        <v>0</v>
      </c>
      <c r="AR58" s="158">
        <f t="shared" si="320"/>
        <v>0</v>
      </c>
      <c r="AS58" s="158">
        <f t="shared" si="321"/>
        <v>0</v>
      </c>
      <c r="AT58" s="158">
        <f t="shared" si="322"/>
        <v>0</v>
      </c>
      <c r="AU58" s="158">
        <f t="shared" si="323"/>
        <v>0</v>
      </c>
      <c r="AV58" s="158">
        <f t="shared" si="324"/>
        <v>0</v>
      </c>
      <c r="AW58" s="158">
        <f t="shared" si="325"/>
        <v>0</v>
      </c>
      <c r="AX58" s="158">
        <f t="shared" si="326"/>
        <v>0</v>
      </c>
      <c r="AY58" s="158">
        <f t="shared" si="327"/>
        <v>0</v>
      </c>
      <c r="AZ58" s="158">
        <f t="shared" si="328"/>
        <v>0</v>
      </c>
      <c r="BA58" s="158">
        <f t="shared" si="329"/>
        <v>0</v>
      </c>
      <c r="BB58" s="158">
        <f t="shared" si="330"/>
        <v>0</v>
      </c>
      <c r="BC58" s="158">
        <f t="shared" si="331"/>
        <v>0</v>
      </c>
      <c r="BD58" s="158">
        <f t="shared" si="332"/>
        <v>0</v>
      </c>
      <c r="BE58" s="158">
        <f t="shared" si="333"/>
        <v>0</v>
      </c>
      <c r="BF58" s="158">
        <f t="shared" si="334"/>
        <v>0</v>
      </c>
      <c r="BG58" s="158">
        <f t="shared" si="335"/>
        <v>0</v>
      </c>
      <c r="BH58" s="158">
        <f t="shared" si="336"/>
        <v>0</v>
      </c>
      <c r="BI58" s="158">
        <f t="shared" si="337"/>
        <v>0</v>
      </c>
      <c r="BJ58" s="158">
        <f t="shared" si="338"/>
        <v>0</v>
      </c>
      <c r="BK58" s="158">
        <f t="shared" si="339"/>
        <v>0</v>
      </c>
      <c r="BL58" s="158">
        <f t="shared" si="340"/>
        <v>0</v>
      </c>
      <c r="BM58" s="158">
        <f t="shared" si="341"/>
        <v>0</v>
      </c>
      <c r="BN58" s="158">
        <f t="shared" si="342"/>
        <v>0</v>
      </c>
      <c r="BO58" s="158">
        <f t="shared" si="343"/>
        <v>0</v>
      </c>
      <c r="BP58" s="158">
        <f t="shared" si="344"/>
        <v>0</v>
      </c>
      <c r="BQ58" s="158">
        <f t="shared" si="345"/>
        <v>0</v>
      </c>
      <c r="BR58" s="158">
        <f t="shared" si="346"/>
        <v>0</v>
      </c>
    </row>
    <row r="59" spans="1:70" hidden="1" x14ac:dyDescent="0.25">
      <c r="A59" s="334">
        <f>+CUC!A1493</f>
        <v>511009</v>
      </c>
      <c r="B59" s="338" t="str">
        <f>+CUC!B1493</f>
        <v xml:space="preserve">         REPARACIONES LOCATIVAS</v>
      </c>
      <c r="C59" s="335">
        <f>+CUC!C1493</f>
        <v>0</v>
      </c>
      <c r="D59" s="335">
        <f>+CUC!D1493</f>
        <v>0</v>
      </c>
      <c r="E59" s="335">
        <f>+CUC!E1493</f>
        <v>0</v>
      </c>
      <c r="F59" s="335">
        <f>+CUC!F1493</f>
        <v>0</v>
      </c>
      <c r="G59" s="335">
        <f>+CUC!G1493</f>
        <v>0</v>
      </c>
      <c r="H59" s="335">
        <f>+CUC!I1493</f>
        <v>0</v>
      </c>
      <c r="I59" s="335">
        <f t="shared" si="49"/>
        <v>0</v>
      </c>
      <c r="J59" s="328">
        <f t="shared" si="50"/>
        <v>0</v>
      </c>
      <c r="K59" s="325">
        <f t="shared" si="245"/>
        <v>0</v>
      </c>
      <c r="L59" s="325">
        <f t="shared" si="245"/>
        <v>0</v>
      </c>
      <c r="M59" s="325">
        <f t="shared" si="245"/>
        <v>0</v>
      </c>
      <c r="N59" s="325">
        <f t="shared" si="245"/>
        <v>0</v>
      </c>
      <c r="O59" s="325">
        <f t="shared" si="245"/>
        <v>0</v>
      </c>
      <c r="P59" s="325">
        <f t="shared" si="245"/>
        <v>0</v>
      </c>
      <c r="Q59" s="325">
        <f t="shared" si="245"/>
        <v>0</v>
      </c>
      <c r="R59" s="325">
        <f t="shared" si="245"/>
        <v>0</v>
      </c>
      <c r="S59" s="325">
        <f t="shared" si="245"/>
        <v>0</v>
      </c>
      <c r="T59" s="325">
        <f t="shared" si="245"/>
        <v>0</v>
      </c>
      <c r="U59" s="325">
        <f t="shared" si="245"/>
        <v>0</v>
      </c>
      <c r="V59" s="325">
        <f t="shared" si="245"/>
        <v>0</v>
      </c>
      <c r="W59" s="158">
        <f t="shared" si="299"/>
        <v>0</v>
      </c>
      <c r="X59" s="158">
        <f t="shared" si="300"/>
        <v>0</v>
      </c>
      <c r="Y59" s="158">
        <f t="shared" si="301"/>
        <v>0</v>
      </c>
      <c r="Z59" s="158">
        <f t="shared" si="302"/>
        <v>0</v>
      </c>
      <c r="AA59" s="158">
        <f t="shared" si="303"/>
        <v>0</v>
      </c>
      <c r="AB59" s="158">
        <f t="shared" si="304"/>
        <v>0</v>
      </c>
      <c r="AC59" s="158">
        <f t="shared" si="305"/>
        <v>0</v>
      </c>
      <c r="AD59" s="158">
        <f t="shared" si="306"/>
        <v>0</v>
      </c>
      <c r="AE59" s="158">
        <f t="shared" si="307"/>
        <v>0</v>
      </c>
      <c r="AF59" s="158">
        <f t="shared" si="308"/>
        <v>0</v>
      </c>
      <c r="AG59" s="158">
        <f t="shared" si="309"/>
        <v>0</v>
      </c>
      <c r="AH59" s="158">
        <f t="shared" si="310"/>
        <v>0</v>
      </c>
      <c r="AI59" s="158">
        <f t="shared" si="311"/>
        <v>0</v>
      </c>
      <c r="AJ59" s="158">
        <f t="shared" si="312"/>
        <v>0</v>
      </c>
      <c r="AK59" s="158">
        <f t="shared" si="313"/>
        <v>0</v>
      </c>
      <c r="AL59" s="158">
        <f t="shared" si="314"/>
        <v>0</v>
      </c>
      <c r="AM59" s="158">
        <f t="shared" si="315"/>
        <v>0</v>
      </c>
      <c r="AN59" s="158">
        <f t="shared" si="316"/>
        <v>0</v>
      </c>
      <c r="AO59" s="158">
        <f t="shared" si="317"/>
        <v>0</v>
      </c>
      <c r="AP59" s="158">
        <f t="shared" si="318"/>
        <v>0</v>
      </c>
      <c r="AQ59" s="158">
        <f t="shared" si="319"/>
        <v>0</v>
      </c>
      <c r="AR59" s="158">
        <f t="shared" si="320"/>
        <v>0</v>
      </c>
      <c r="AS59" s="158">
        <f t="shared" si="321"/>
        <v>0</v>
      </c>
      <c r="AT59" s="158">
        <f t="shared" si="322"/>
        <v>0</v>
      </c>
      <c r="AU59" s="158">
        <f t="shared" si="323"/>
        <v>0</v>
      </c>
      <c r="AV59" s="158">
        <f t="shared" si="324"/>
        <v>0</v>
      </c>
      <c r="AW59" s="158">
        <f t="shared" si="325"/>
        <v>0</v>
      </c>
      <c r="AX59" s="158">
        <f t="shared" si="326"/>
        <v>0</v>
      </c>
      <c r="AY59" s="158">
        <f t="shared" si="327"/>
        <v>0</v>
      </c>
      <c r="AZ59" s="158">
        <f t="shared" si="328"/>
        <v>0</v>
      </c>
      <c r="BA59" s="158">
        <f t="shared" si="329"/>
        <v>0</v>
      </c>
      <c r="BB59" s="158">
        <f t="shared" si="330"/>
        <v>0</v>
      </c>
      <c r="BC59" s="158">
        <f t="shared" si="331"/>
        <v>0</v>
      </c>
      <c r="BD59" s="158">
        <f t="shared" si="332"/>
        <v>0</v>
      </c>
      <c r="BE59" s="158">
        <f t="shared" si="333"/>
        <v>0</v>
      </c>
      <c r="BF59" s="158">
        <f t="shared" si="334"/>
        <v>0</v>
      </c>
      <c r="BG59" s="158">
        <f t="shared" si="335"/>
        <v>0</v>
      </c>
      <c r="BH59" s="158">
        <f t="shared" si="336"/>
        <v>0</v>
      </c>
      <c r="BI59" s="158">
        <f t="shared" si="337"/>
        <v>0</v>
      </c>
      <c r="BJ59" s="158">
        <f t="shared" si="338"/>
        <v>0</v>
      </c>
      <c r="BK59" s="158">
        <f t="shared" si="339"/>
        <v>0</v>
      </c>
      <c r="BL59" s="158">
        <f t="shared" si="340"/>
        <v>0</v>
      </c>
      <c r="BM59" s="158">
        <f t="shared" si="341"/>
        <v>0</v>
      </c>
      <c r="BN59" s="158">
        <f t="shared" si="342"/>
        <v>0</v>
      </c>
      <c r="BO59" s="158">
        <f t="shared" si="343"/>
        <v>0</v>
      </c>
      <c r="BP59" s="158">
        <f t="shared" si="344"/>
        <v>0</v>
      </c>
      <c r="BQ59" s="158">
        <f t="shared" si="345"/>
        <v>0</v>
      </c>
      <c r="BR59" s="158">
        <f t="shared" si="346"/>
        <v>0</v>
      </c>
    </row>
    <row r="60" spans="1:70" x14ac:dyDescent="0.25">
      <c r="A60" s="334">
        <f>+CUC!A1494</f>
        <v>511010</v>
      </c>
      <c r="B60" s="338" t="str">
        <f>+CUC!B1494</f>
        <v xml:space="preserve">         ASEO Y ELEMENTOS</v>
      </c>
      <c r="C60" s="335">
        <f>+CUC!C1494</f>
        <v>829421</v>
      </c>
      <c r="D60" s="335">
        <f>+CUC!D1494</f>
        <v>1248600</v>
      </c>
      <c r="E60" s="335">
        <f>+CUC!E1494</f>
        <v>804027</v>
      </c>
      <c r="F60" s="335">
        <f>+CUC!F1494</f>
        <v>2467314.9</v>
      </c>
      <c r="G60" s="335">
        <f>+CUC!G1494</f>
        <v>740486</v>
      </c>
      <c r="H60" s="335">
        <f>+CUC!I1494</f>
        <v>695106.66666666663</v>
      </c>
      <c r="I60" s="335">
        <f t="shared" si="49"/>
        <v>778519.46666666679</v>
      </c>
      <c r="J60" s="328">
        <f t="shared" si="50"/>
        <v>64876.622222222228</v>
      </c>
      <c r="K60" s="325">
        <f t="shared" si="245"/>
        <v>64876.622222222228</v>
      </c>
      <c r="L60" s="325">
        <f t="shared" si="245"/>
        <v>64876.622222222228</v>
      </c>
      <c r="M60" s="325">
        <f t="shared" si="245"/>
        <v>64876.622222222228</v>
      </c>
      <c r="N60" s="325">
        <f t="shared" si="245"/>
        <v>64876.622222222228</v>
      </c>
      <c r="O60" s="325">
        <f t="shared" si="245"/>
        <v>64876.622222222228</v>
      </c>
      <c r="P60" s="325">
        <f t="shared" si="245"/>
        <v>64876.622222222228</v>
      </c>
      <c r="Q60" s="325">
        <f t="shared" si="245"/>
        <v>64876.622222222228</v>
      </c>
      <c r="R60" s="325">
        <f t="shared" si="245"/>
        <v>64876.622222222228</v>
      </c>
      <c r="S60" s="325">
        <f t="shared" si="245"/>
        <v>64876.622222222228</v>
      </c>
      <c r="T60" s="325">
        <f t="shared" si="245"/>
        <v>64876.622222222228</v>
      </c>
      <c r="U60" s="325">
        <f t="shared" si="245"/>
        <v>64876.622222222228</v>
      </c>
      <c r="V60" s="325">
        <f t="shared" si="245"/>
        <v>64876.622222222228</v>
      </c>
      <c r="W60" s="158">
        <f t="shared" si="299"/>
        <v>72661.816888888905</v>
      </c>
      <c r="X60" s="158">
        <f t="shared" si="300"/>
        <v>72661.816888888905</v>
      </c>
      <c r="Y60" s="158">
        <f t="shared" si="301"/>
        <v>72661.816888888905</v>
      </c>
      <c r="Z60" s="158">
        <f t="shared" si="302"/>
        <v>72661.816888888905</v>
      </c>
      <c r="AA60" s="158">
        <f t="shared" si="303"/>
        <v>72661.816888888905</v>
      </c>
      <c r="AB60" s="158">
        <f t="shared" si="304"/>
        <v>72661.816888888905</v>
      </c>
      <c r="AC60" s="158">
        <f t="shared" si="305"/>
        <v>72661.816888888905</v>
      </c>
      <c r="AD60" s="158">
        <f t="shared" si="306"/>
        <v>72661.816888888905</v>
      </c>
      <c r="AE60" s="158">
        <f t="shared" si="307"/>
        <v>72661.816888888905</v>
      </c>
      <c r="AF60" s="158">
        <f t="shared" si="308"/>
        <v>72661.816888888905</v>
      </c>
      <c r="AG60" s="158">
        <f t="shared" si="309"/>
        <v>72661.816888888905</v>
      </c>
      <c r="AH60" s="158">
        <f t="shared" si="310"/>
        <v>72661.816888888905</v>
      </c>
      <c r="AI60" s="158">
        <f t="shared" si="311"/>
        <v>72661.816888888905</v>
      </c>
      <c r="AJ60" s="158">
        <f t="shared" si="312"/>
        <v>72661.816888888905</v>
      </c>
      <c r="AK60" s="158">
        <f t="shared" si="313"/>
        <v>72661.816888888905</v>
      </c>
      <c r="AL60" s="158">
        <f t="shared" si="314"/>
        <v>72661.816888888905</v>
      </c>
      <c r="AM60" s="158">
        <f t="shared" si="315"/>
        <v>72661.816888888905</v>
      </c>
      <c r="AN60" s="158">
        <f t="shared" si="316"/>
        <v>72661.816888888905</v>
      </c>
      <c r="AO60" s="158">
        <f t="shared" si="317"/>
        <v>72661.816888888905</v>
      </c>
      <c r="AP60" s="158">
        <f t="shared" si="318"/>
        <v>72661.816888888905</v>
      </c>
      <c r="AQ60" s="158">
        <f t="shared" si="319"/>
        <v>72661.816888888905</v>
      </c>
      <c r="AR60" s="158">
        <f t="shared" si="320"/>
        <v>72661.816888888905</v>
      </c>
      <c r="AS60" s="158">
        <f t="shared" si="321"/>
        <v>72661.816888888905</v>
      </c>
      <c r="AT60" s="158">
        <f t="shared" si="322"/>
        <v>72661.816888888905</v>
      </c>
      <c r="AU60" s="158">
        <f t="shared" si="323"/>
        <v>77021.525902222245</v>
      </c>
      <c r="AV60" s="158">
        <f t="shared" si="324"/>
        <v>77021.525902222245</v>
      </c>
      <c r="AW60" s="158">
        <f t="shared" si="325"/>
        <v>77021.525902222245</v>
      </c>
      <c r="AX60" s="158">
        <f t="shared" si="326"/>
        <v>77021.525902222245</v>
      </c>
      <c r="AY60" s="158">
        <f t="shared" si="327"/>
        <v>77021.525902222245</v>
      </c>
      <c r="AZ60" s="158">
        <f t="shared" si="328"/>
        <v>77021.525902222245</v>
      </c>
      <c r="BA60" s="158">
        <f t="shared" si="329"/>
        <v>77021.525902222245</v>
      </c>
      <c r="BB60" s="158">
        <f t="shared" si="330"/>
        <v>77021.525902222245</v>
      </c>
      <c r="BC60" s="158">
        <f t="shared" si="331"/>
        <v>77021.525902222245</v>
      </c>
      <c r="BD60" s="158">
        <f t="shared" si="332"/>
        <v>77021.525902222245</v>
      </c>
      <c r="BE60" s="158">
        <f t="shared" si="333"/>
        <v>77021.525902222245</v>
      </c>
      <c r="BF60" s="158">
        <f t="shared" si="334"/>
        <v>77021.525902222245</v>
      </c>
      <c r="BG60" s="158">
        <f t="shared" si="335"/>
        <v>80102.386938311145</v>
      </c>
      <c r="BH60" s="158">
        <f t="shared" si="336"/>
        <v>80102.386938311145</v>
      </c>
      <c r="BI60" s="158">
        <f t="shared" si="337"/>
        <v>80102.386938311145</v>
      </c>
      <c r="BJ60" s="158">
        <f t="shared" si="338"/>
        <v>80102.386938311145</v>
      </c>
      <c r="BK60" s="158">
        <f t="shared" si="339"/>
        <v>80102.386938311145</v>
      </c>
      <c r="BL60" s="158">
        <f t="shared" si="340"/>
        <v>80102.386938311145</v>
      </c>
      <c r="BM60" s="158">
        <f t="shared" si="341"/>
        <v>80102.386938311145</v>
      </c>
      <c r="BN60" s="158">
        <f t="shared" si="342"/>
        <v>80102.386938311145</v>
      </c>
      <c r="BO60" s="158">
        <f t="shared" si="343"/>
        <v>80102.386938311145</v>
      </c>
      <c r="BP60" s="158">
        <f t="shared" si="344"/>
        <v>80102.386938311145</v>
      </c>
      <c r="BQ60" s="158">
        <f t="shared" si="345"/>
        <v>80102.386938311145</v>
      </c>
      <c r="BR60" s="158">
        <f t="shared" si="346"/>
        <v>80102.386938311145</v>
      </c>
    </row>
    <row r="61" spans="1:70" x14ac:dyDescent="0.25">
      <c r="A61" s="334">
        <f>+CUC!A1495</f>
        <v>511011</v>
      </c>
      <c r="B61" s="338" t="str">
        <f>+CUC!B1495</f>
        <v xml:space="preserve">         CAFETERIA</v>
      </c>
      <c r="C61" s="335">
        <f>+CUC!C1495</f>
        <v>416483</v>
      </c>
      <c r="D61" s="335">
        <f>+CUC!D1495</f>
        <v>306634</v>
      </c>
      <c r="E61" s="335">
        <f>+CUC!E1495</f>
        <v>203200</v>
      </c>
      <c r="F61" s="335">
        <f>+CUC!F1495</f>
        <v>224157</v>
      </c>
      <c r="G61" s="335">
        <f>+CUC!G1495</f>
        <v>227198</v>
      </c>
      <c r="H61" s="335">
        <f>+CUC!I1495</f>
        <v>762943.88</v>
      </c>
      <c r="I61" s="335">
        <f t="shared" si="49"/>
        <v>854497.14559999993</v>
      </c>
      <c r="J61" s="328">
        <f t="shared" si="50"/>
        <v>71208.09546666668</v>
      </c>
      <c r="K61" s="325">
        <f t="shared" si="245"/>
        <v>71208.09546666668</v>
      </c>
      <c r="L61" s="325">
        <f t="shared" si="245"/>
        <v>71208.09546666668</v>
      </c>
      <c r="M61" s="325">
        <f t="shared" si="245"/>
        <v>71208.09546666668</v>
      </c>
      <c r="N61" s="325">
        <f t="shared" si="245"/>
        <v>71208.09546666668</v>
      </c>
      <c r="O61" s="325">
        <f t="shared" si="245"/>
        <v>71208.09546666668</v>
      </c>
      <c r="P61" s="325">
        <f t="shared" si="245"/>
        <v>71208.09546666668</v>
      </c>
      <c r="Q61" s="325">
        <f t="shared" si="245"/>
        <v>71208.09546666668</v>
      </c>
      <c r="R61" s="325">
        <f t="shared" si="245"/>
        <v>71208.09546666668</v>
      </c>
      <c r="S61" s="325">
        <f t="shared" si="245"/>
        <v>71208.09546666668</v>
      </c>
      <c r="T61" s="325">
        <f t="shared" si="245"/>
        <v>71208.09546666668</v>
      </c>
      <c r="U61" s="325">
        <f t="shared" si="245"/>
        <v>71208.09546666668</v>
      </c>
      <c r="V61" s="325">
        <f t="shared" si="245"/>
        <v>71208.09546666668</v>
      </c>
      <c r="W61" s="158">
        <f t="shared" si="299"/>
        <v>79753.066922666694</v>
      </c>
      <c r="X61" s="158">
        <f t="shared" si="300"/>
        <v>79753.066922666694</v>
      </c>
      <c r="Y61" s="158">
        <f t="shared" si="301"/>
        <v>79753.066922666694</v>
      </c>
      <c r="Z61" s="158">
        <f t="shared" si="302"/>
        <v>79753.066922666694</v>
      </c>
      <c r="AA61" s="158">
        <f t="shared" si="303"/>
        <v>79753.066922666694</v>
      </c>
      <c r="AB61" s="158">
        <f t="shared" si="304"/>
        <v>79753.066922666694</v>
      </c>
      <c r="AC61" s="158">
        <f t="shared" si="305"/>
        <v>79753.066922666694</v>
      </c>
      <c r="AD61" s="158">
        <f t="shared" si="306"/>
        <v>79753.066922666694</v>
      </c>
      <c r="AE61" s="158">
        <f t="shared" si="307"/>
        <v>79753.066922666694</v>
      </c>
      <c r="AF61" s="158">
        <f t="shared" si="308"/>
        <v>79753.066922666694</v>
      </c>
      <c r="AG61" s="158">
        <f t="shared" si="309"/>
        <v>79753.066922666694</v>
      </c>
      <c r="AH61" s="158">
        <f t="shared" si="310"/>
        <v>79753.066922666694</v>
      </c>
      <c r="AI61" s="158">
        <f t="shared" si="311"/>
        <v>79753.066922666694</v>
      </c>
      <c r="AJ61" s="158">
        <f t="shared" si="312"/>
        <v>79753.066922666694</v>
      </c>
      <c r="AK61" s="158">
        <f t="shared" si="313"/>
        <v>79753.066922666694</v>
      </c>
      <c r="AL61" s="158">
        <f t="shared" si="314"/>
        <v>79753.066922666694</v>
      </c>
      <c r="AM61" s="158">
        <f t="shared" si="315"/>
        <v>79753.066922666694</v>
      </c>
      <c r="AN61" s="158">
        <f t="shared" si="316"/>
        <v>79753.066922666694</v>
      </c>
      <c r="AO61" s="158">
        <f t="shared" si="317"/>
        <v>79753.066922666694</v>
      </c>
      <c r="AP61" s="158">
        <f t="shared" si="318"/>
        <v>79753.066922666694</v>
      </c>
      <c r="AQ61" s="158">
        <f t="shared" si="319"/>
        <v>79753.066922666694</v>
      </c>
      <c r="AR61" s="158">
        <f t="shared" si="320"/>
        <v>79753.066922666694</v>
      </c>
      <c r="AS61" s="158">
        <f t="shared" si="321"/>
        <v>79753.066922666694</v>
      </c>
      <c r="AT61" s="158">
        <f t="shared" si="322"/>
        <v>79753.066922666694</v>
      </c>
      <c r="AU61" s="158">
        <f t="shared" si="323"/>
        <v>84538.2509380267</v>
      </c>
      <c r="AV61" s="158">
        <f t="shared" si="324"/>
        <v>84538.2509380267</v>
      </c>
      <c r="AW61" s="158">
        <f t="shared" si="325"/>
        <v>84538.2509380267</v>
      </c>
      <c r="AX61" s="158">
        <f t="shared" si="326"/>
        <v>84538.2509380267</v>
      </c>
      <c r="AY61" s="158">
        <f t="shared" si="327"/>
        <v>84538.2509380267</v>
      </c>
      <c r="AZ61" s="158">
        <f t="shared" si="328"/>
        <v>84538.2509380267</v>
      </c>
      <c r="BA61" s="158">
        <f t="shared" si="329"/>
        <v>84538.2509380267</v>
      </c>
      <c r="BB61" s="158">
        <f t="shared" si="330"/>
        <v>84538.2509380267</v>
      </c>
      <c r="BC61" s="158">
        <f t="shared" si="331"/>
        <v>84538.2509380267</v>
      </c>
      <c r="BD61" s="158">
        <f t="shared" si="332"/>
        <v>84538.2509380267</v>
      </c>
      <c r="BE61" s="158">
        <f t="shared" si="333"/>
        <v>84538.2509380267</v>
      </c>
      <c r="BF61" s="158">
        <f t="shared" si="334"/>
        <v>84538.2509380267</v>
      </c>
      <c r="BG61" s="158">
        <f t="shared" si="335"/>
        <v>87919.780975547765</v>
      </c>
      <c r="BH61" s="158">
        <f t="shared" si="336"/>
        <v>87919.780975547765</v>
      </c>
      <c r="BI61" s="158">
        <f t="shared" si="337"/>
        <v>87919.780975547765</v>
      </c>
      <c r="BJ61" s="158">
        <f t="shared" si="338"/>
        <v>87919.780975547765</v>
      </c>
      <c r="BK61" s="158">
        <f t="shared" si="339"/>
        <v>87919.780975547765</v>
      </c>
      <c r="BL61" s="158">
        <f t="shared" si="340"/>
        <v>87919.780975547765</v>
      </c>
      <c r="BM61" s="158">
        <f t="shared" si="341"/>
        <v>87919.780975547765</v>
      </c>
      <c r="BN61" s="158">
        <f t="shared" si="342"/>
        <v>87919.780975547765</v>
      </c>
      <c r="BO61" s="158">
        <f t="shared" si="343"/>
        <v>87919.780975547765</v>
      </c>
      <c r="BP61" s="158">
        <f t="shared" si="344"/>
        <v>87919.780975547765</v>
      </c>
      <c r="BQ61" s="158">
        <f t="shared" si="345"/>
        <v>87919.780975547765</v>
      </c>
      <c r="BR61" s="158">
        <f t="shared" si="346"/>
        <v>87919.780975547765</v>
      </c>
    </row>
    <row r="62" spans="1:70" x14ac:dyDescent="0.25">
      <c r="A62" s="334">
        <f>+CUC!A1496</f>
        <v>511012</v>
      </c>
      <c r="B62" s="338" t="str">
        <f>+CUC!B1496</f>
        <v xml:space="preserve">         SERVICIOS PUBLICOS</v>
      </c>
      <c r="C62" s="335">
        <f>+CUC!C1496</f>
        <v>723850</v>
      </c>
      <c r="D62" s="335">
        <f>+CUC!D1496</f>
        <v>712766</v>
      </c>
      <c r="E62" s="335">
        <f>+CUC!E1496</f>
        <v>3262211</v>
      </c>
      <c r="F62" s="335">
        <f>+CUC!F1496</f>
        <v>2726363</v>
      </c>
      <c r="G62" s="335">
        <f>+CUC!G1496</f>
        <v>2592363</v>
      </c>
      <c r="H62" s="335">
        <f>+CUC!I1496</f>
        <v>2467886.6666666665</v>
      </c>
      <c r="I62" s="335">
        <f t="shared" si="49"/>
        <v>2764033.0666666664</v>
      </c>
      <c r="J62" s="328">
        <f t="shared" si="50"/>
        <v>230336.08888888892</v>
      </c>
      <c r="K62" s="325">
        <f t="shared" si="245"/>
        <v>230336.08888888892</v>
      </c>
      <c r="L62" s="325">
        <f t="shared" si="245"/>
        <v>230336.08888888892</v>
      </c>
      <c r="M62" s="325">
        <f t="shared" si="245"/>
        <v>230336.08888888892</v>
      </c>
      <c r="N62" s="325">
        <f t="shared" si="245"/>
        <v>230336.08888888892</v>
      </c>
      <c r="O62" s="325">
        <f t="shared" si="245"/>
        <v>230336.08888888892</v>
      </c>
      <c r="P62" s="325">
        <f t="shared" si="245"/>
        <v>230336.08888888892</v>
      </c>
      <c r="Q62" s="325">
        <f t="shared" si="245"/>
        <v>230336.08888888892</v>
      </c>
      <c r="R62" s="325">
        <f t="shared" si="245"/>
        <v>230336.08888888892</v>
      </c>
      <c r="S62" s="325">
        <f t="shared" si="245"/>
        <v>230336.08888888892</v>
      </c>
      <c r="T62" s="325">
        <f t="shared" si="245"/>
        <v>230336.08888888892</v>
      </c>
      <c r="U62" s="325">
        <f t="shared" si="245"/>
        <v>230336.08888888892</v>
      </c>
      <c r="V62" s="325">
        <f t="shared" si="245"/>
        <v>230336.08888888892</v>
      </c>
      <c r="W62" s="158">
        <f t="shared" si="299"/>
        <v>257976.41955555562</v>
      </c>
      <c r="X62" s="158">
        <f t="shared" si="300"/>
        <v>257976.41955555562</v>
      </c>
      <c r="Y62" s="158">
        <f t="shared" si="301"/>
        <v>257976.41955555562</v>
      </c>
      <c r="Z62" s="158">
        <f t="shared" si="302"/>
        <v>257976.41955555562</v>
      </c>
      <c r="AA62" s="158">
        <f t="shared" si="303"/>
        <v>257976.41955555562</v>
      </c>
      <c r="AB62" s="158">
        <f t="shared" si="304"/>
        <v>257976.41955555562</v>
      </c>
      <c r="AC62" s="158">
        <f t="shared" si="305"/>
        <v>257976.41955555562</v>
      </c>
      <c r="AD62" s="158">
        <f t="shared" si="306"/>
        <v>257976.41955555562</v>
      </c>
      <c r="AE62" s="158">
        <f t="shared" si="307"/>
        <v>257976.41955555562</v>
      </c>
      <c r="AF62" s="158">
        <f t="shared" si="308"/>
        <v>257976.41955555562</v>
      </c>
      <c r="AG62" s="158">
        <f t="shared" si="309"/>
        <v>257976.41955555562</v>
      </c>
      <c r="AH62" s="158">
        <f t="shared" si="310"/>
        <v>257976.41955555562</v>
      </c>
      <c r="AI62" s="158">
        <f t="shared" si="311"/>
        <v>257976.41955555562</v>
      </c>
      <c r="AJ62" s="158">
        <f t="shared" si="312"/>
        <v>257976.41955555562</v>
      </c>
      <c r="AK62" s="158">
        <f t="shared" si="313"/>
        <v>257976.41955555562</v>
      </c>
      <c r="AL62" s="158">
        <f t="shared" si="314"/>
        <v>257976.41955555562</v>
      </c>
      <c r="AM62" s="158">
        <f t="shared" si="315"/>
        <v>257976.41955555562</v>
      </c>
      <c r="AN62" s="158">
        <f t="shared" si="316"/>
        <v>257976.41955555562</v>
      </c>
      <c r="AO62" s="158">
        <f t="shared" si="317"/>
        <v>257976.41955555562</v>
      </c>
      <c r="AP62" s="158">
        <f t="shared" si="318"/>
        <v>257976.41955555562</v>
      </c>
      <c r="AQ62" s="158">
        <f t="shared" si="319"/>
        <v>257976.41955555562</v>
      </c>
      <c r="AR62" s="158">
        <f t="shared" si="320"/>
        <v>257976.41955555562</v>
      </c>
      <c r="AS62" s="158">
        <f t="shared" si="321"/>
        <v>257976.41955555562</v>
      </c>
      <c r="AT62" s="158">
        <f t="shared" si="322"/>
        <v>257976.41955555562</v>
      </c>
      <c r="AU62" s="158">
        <f t="shared" si="323"/>
        <v>273455.00472888898</v>
      </c>
      <c r="AV62" s="158">
        <f t="shared" si="324"/>
        <v>273455.00472888898</v>
      </c>
      <c r="AW62" s="158">
        <f t="shared" si="325"/>
        <v>273455.00472888898</v>
      </c>
      <c r="AX62" s="158">
        <f t="shared" si="326"/>
        <v>273455.00472888898</v>
      </c>
      <c r="AY62" s="158">
        <f t="shared" si="327"/>
        <v>273455.00472888898</v>
      </c>
      <c r="AZ62" s="158">
        <f t="shared" si="328"/>
        <v>273455.00472888898</v>
      </c>
      <c r="BA62" s="158">
        <f t="shared" si="329"/>
        <v>273455.00472888898</v>
      </c>
      <c r="BB62" s="158">
        <f t="shared" si="330"/>
        <v>273455.00472888898</v>
      </c>
      <c r="BC62" s="158">
        <f t="shared" si="331"/>
        <v>273455.00472888898</v>
      </c>
      <c r="BD62" s="158">
        <f t="shared" si="332"/>
        <v>273455.00472888898</v>
      </c>
      <c r="BE62" s="158">
        <f t="shared" si="333"/>
        <v>273455.00472888898</v>
      </c>
      <c r="BF62" s="158">
        <f t="shared" si="334"/>
        <v>273455.00472888898</v>
      </c>
      <c r="BG62" s="158">
        <f t="shared" si="335"/>
        <v>284393.20491804456</v>
      </c>
      <c r="BH62" s="158">
        <f t="shared" si="336"/>
        <v>284393.20491804456</v>
      </c>
      <c r="BI62" s="158">
        <f t="shared" si="337"/>
        <v>284393.20491804456</v>
      </c>
      <c r="BJ62" s="158">
        <f t="shared" si="338"/>
        <v>284393.20491804456</v>
      </c>
      <c r="BK62" s="158">
        <f t="shared" si="339"/>
        <v>284393.20491804456</v>
      </c>
      <c r="BL62" s="158">
        <f t="shared" si="340"/>
        <v>284393.20491804456</v>
      </c>
      <c r="BM62" s="158">
        <f t="shared" si="341"/>
        <v>284393.20491804456</v>
      </c>
      <c r="BN62" s="158">
        <f t="shared" si="342"/>
        <v>284393.20491804456</v>
      </c>
      <c r="BO62" s="158">
        <f t="shared" si="343"/>
        <v>284393.20491804456</v>
      </c>
      <c r="BP62" s="158">
        <f t="shared" si="344"/>
        <v>284393.20491804456</v>
      </c>
      <c r="BQ62" s="158">
        <f t="shared" si="345"/>
        <v>284393.20491804456</v>
      </c>
      <c r="BR62" s="158">
        <f t="shared" si="346"/>
        <v>284393.20491804456</v>
      </c>
    </row>
    <row r="63" spans="1:70" hidden="1" x14ac:dyDescent="0.25">
      <c r="A63" s="334">
        <f>+CUC!A1497</f>
        <v>511013</v>
      </c>
      <c r="B63" s="338" t="str">
        <f>+CUC!B1497</f>
        <v xml:space="preserve">         CORREO</v>
      </c>
      <c r="C63" s="335">
        <f>+CUC!C1497</f>
        <v>0</v>
      </c>
      <c r="D63" s="335">
        <f>+CUC!D1497</f>
        <v>0</v>
      </c>
      <c r="E63" s="335">
        <f>+CUC!E1497</f>
        <v>0</v>
      </c>
      <c r="F63" s="335">
        <f>+CUC!F1497</f>
        <v>0</v>
      </c>
      <c r="G63" s="335">
        <f>+CUC!G1497</f>
        <v>0</v>
      </c>
      <c r="H63" s="335">
        <f>+CUC!I1497</f>
        <v>0</v>
      </c>
      <c r="I63" s="335">
        <f t="shared" si="49"/>
        <v>0</v>
      </c>
      <c r="J63" s="328">
        <f t="shared" si="50"/>
        <v>0</v>
      </c>
      <c r="K63" s="325">
        <f t="shared" si="245"/>
        <v>0</v>
      </c>
      <c r="L63" s="325">
        <f t="shared" si="245"/>
        <v>0</v>
      </c>
      <c r="M63" s="325">
        <f t="shared" si="245"/>
        <v>0</v>
      </c>
      <c r="N63" s="325">
        <f t="shared" si="245"/>
        <v>0</v>
      </c>
      <c r="O63" s="325">
        <f t="shared" si="245"/>
        <v>0</v>
      </c>
      <c r="P63" s="325">
        <f t="shared" si="245"/>
        <v>0</v>
      </c>
      <c r="Q63" s="325">
        <f t="shared" si="245"/>
        <v>0</v>
      </c>
      <c r="R63" s="325">
        <f t="shared" si="245"/>
        <v>0</v>
      </c>
      <c r="S63" s="325">
        <f t="shared" si="245"/>
        <v>0</v>
      </c>
      <c r="T63" s="325">
        <f t="shared" si="245"/>
        <v>0</v>
      </c>
      <c r="U63" s="325">
        <f t="shared" si="245"/>
        <v>0</v>
      </c>
      <c r="V63" s="325">
        <f t="shared" si="245"/>
        <v>0</v>
      </c>
      <c r="W63" s="158">
        <f t="shared" si="299"/>
        <v>0</v>
      </c>
      <c r="X63" s="158">
        <f t="shared" si="300"/>
        <v>0</v>
      </c>
      <c r="Y63" s="158">
        <f t="shared" si="301"/>
        <v>0</v>
      </c>
      <c r="Z63" s="158">
        <f t="shared" si="302"/>
        <v>0</v>
      </c>
      <c r="AA63" s="158">
        <f t="shared" si="303"/>
        <v>0</v>
      </c>
      <c r="AB63" s="158">
        <f t="shared" si="304"/>
        <v>0</v>
      </c>
      <c r="AC63" s="158">
        <f t="shared" si="305"/>
        <v>0</v>
      </c>
      <c r="AD63" s="158">
        <f t="shared" si="306"/>
        <v>0</v>
      </c>
      <c r="AE63" s="158">
        <f t="shared" si="307"/>
        <v>0</v>
      </c>
      <c r="AF63" s="158">
        <f t="shared" si="308"/>
        <v>0</v>
      </c>
      <c r="AG63" s="158">
        <f t="shared" si="309"/>
        <v>0</v>
      </c>
      <c r="AH63" s="158">
        <f t="shared" si="310"/>
        <v>0</v>
      </c>
      <c r="AI63" s="158">
        <f t="shared" si="311"/>
        <v>0</v>
      </c>
      <c r="AJ63" s="158">
        <f t="shared" si="312"/>
        <v>0</v>
      </c>
      <c r="AK63" s="158">
        <f t="shared" si="313"/>
        <v>0</v>
      </c>
      <c r="AL63" s="158">
        <f t="shared" si="314"/>
        <v>0</v>
      </c>
      <c r="AM63" s="158">
        <f t="shared" si="315"/>
        <v>0</v>
      </c>
      <c r="AN63" s="158">
        <f t="shared" si="316"/>
        <v>0</v>
      </c>
      <c r="AO63" s="158">
        <f t="shared" si="317"/>
        <v>0</v>
      </c>
      <c r="AP63" s="158">
        <f t="shared" si="318"/>
        <v>0</v>
      </c>
      <c r="AQ63" s="158">
        <f t="shared" si="319"/>
        <v>0</v>
      </c>
      <c r="AR63" s="158">
        <f t="shared" si="320"/>
        <v>0</v>
      </c>
      <c r="AS63" s="158">
        <f t="shared" si="321"/>
        <v>0</v>
      </c>
      <c r="AT63" s="158">
        <f t="shared" si="322"/>
        <v>0</v>
      </c>
      <c r="AU63" s="158">
        <f t="shared" si="323"/>
        <v>0</v>
      </c>
      <c r="AV63" s="158">
        <f t="shared" si="324"/>
        <v>0</v>
      </c>
      <c r="AW63" s="158">
        <f t="shared" si="325"/>
        <v>0</v>
      </c>
      <c r="AX63" s="158">
        <f t="shared" si="326"/>
        <v>0</v>
      </c>
      <c r="AY63" s="158">
        <f t="shared" si="327"/>
        <v>0</v>
      </c>
      <c r="AZ63" s="158">
        <f t="shared" si="328"/>
        <v>0</v>
      </c>
      <c r="BA63" s="158">
        <f t="shared" si="329"/>
        <v>0</v>
      </c>
      <c r="BB63" s="158">
        <f t="shared" si="330"/>
        <v>0</v>
      </c>
      <c r="BC63" s="158">
        <f t="shared" si="331"/>
        <v>0</v>
      </c>
      <c r="BD63" s="158">
        <f t="shared" si="332"/>
        <v>0</v>
      </c>
      <c r="BE63" s="158">
        <f t="shared" si="333"/>
        <v>0</v>
      </c>
      <c r="BF63" s="158">
        <f t="shared" si="334"/>
        <v>0</v>
      </c>
      <c r="BG63" s="158">
        <f t="shared" si="335"/>
        <v>0</v>
      </c>
      <c r="BH63" s="158">
        <f t="shared" si="336"/>
        <v>0</v>
      </c>
      <c r="BI63" s="158">
        <f t="shared" si="337"/>
        <v>0</v>
      </c>
      <c r="BJ63" s="158">
        <f t="shared" si="338"/>
        <v>0</v>
      </c>
      <c r="BK63" s="158">
        <f t="shared" si="339"/>
        <v>0</v>
      </c>
      <c r="BL63" s="158">
        <f t="shared" si="340"/>
        <v>0</v>
      </c>
      <c r="BM63" s="158">
        <f t="shared" si="341"/>
        <v>0</v>
      </c>
      <c r="BN63" s="158">
        <f t="shared" si="342"/>
        <v>0</v>
      </c>
      <c r="BO63" s="158">
        <f t="shared" si="343"/>
        <v>0</v>
      </c>
      <c r="BP63" s="158">
        <f t="shared" si="344"/>
        <v>0</v>
      </c>
      <c r="BQ63" s="158">
        <f t="shared" si="345"/>
        <v>0</v>
      </c>
      <c r="BR63" s="158">
        <f t="shared" si="346"/>
        <v>0</v>
      </c>
    </row>
    <row r="64" spans="1:70" x14ac:dyDescent="0.25">
      <c r="A64" s="334">
        <f>+CUC!A1498</f>
        <v>511014</v>
      </c>
      <c r="B64" s="338" t="str">
        <f>+CUC!B1498</f>
        <v xml:space="preserve">         TRANSPORTE,  FLETES Y ACARREOS</v>
      </c>
      <c r="C64" s="335">
        <f>+CUC!C1498</f>
        <v>2494560</v>
      </c>
      <c r="D64" s="335">
        <f>+CUC!D1498</f>
        <v>2554950</v>
      </c>
      <c r="E64" s="335">
        <f>+CUC!E1498</f>
        <v>2403240</v>
      </c>
      <c r="F64" s="335">
        <f>+CUC!F1498</f>
        <v>1193755</v>
      </c>
      <c r="G64" s="335">
        <f>+CUC!G1498</f>
        <v>829210</v>
      </c>
      <c r="H64" s="335">
        <f>+CUC!I1498</f>
        <v>1106600</v>
      </c>
      <c r="I64" s="335">
        <f t="shared" si="49"/>
        <v>1239392.0000000005</v>
      </c>
      <c r="J64" s="328">
        <f t="shared" si="50"/>
        <v>103282.66666666669</v>
      </c>
      <c r="K64" s="325">
        <f t="shared" si="245"/>
        <v>103282.66666666669</v>
      </c>
      <c r="L64" s="325">
        <f t="shared" si="245"/>
        <v>103282.66666666669</v>
      </c>
      <c r="M64" s="325">
        <f t="shared" si="245"/>
        <v>103282.66666666669</v>
      </c>
      <c r="N64" s="325">
        <f t="shared" si="245"/>
        <v>103282.66666666669</v>
      </c>
      <c r="O64" s="325">
        <f t="shared" si="245"/>
        <v>103282.66666666669</v>
      </c>
      <c r="P64" s="325">
        <f t="shared" si="245"/>
        <v>103282.66666666669</v>
      </c>
      <c r="Q64" s="325">
        <f t="shared" si="245"/>
        <v>103282.66666666669</v>
      </c>
      <c r="R64" s="325">
        <f t="shared" si="245"/>
        <v>103282.66666666669</v>
      </c>
      <c r="S64" s="325">
        <f t="shared" si="245"/>
        <v>103282.66666666669</v>
      </c>
      <c r="T64" s="325">
        <f t="shared" si="245"/>
        <v>103282.66666666669</v>
      </c>
      <c r="U64" s="325">
        <f t="shared" si="245"/>
        <v>103282.66666666669</v>
      </c>
      <c r="V64" s="325">
        <f t="shared" si="245"/>
        <v>103282.66666666669</v>
      </c>
      <c r="W64" s="158">
        <f t="shared" si="299"/>
        <v>115676.5866666667</v>
      </c>
      <c r="X64" s="158">
        <f t="shared" si="300"/>
        <v>115676.5866666667</v>
      </c>
      <c r="Y64" s="158">
        <f t="shared" si="301"/>
        <v>115676.5866666667</v>
      </c>
      <c r="Z64" s="158">
        <f t="shared" si="302"/>
        <v>115676.5866666667</v>
      </c>
      <c r="AA64" s="158">
        <f t="shared" si="303"/>
        <v>115676.5866666667</v>
      </c>
      <c r="AB64" s="158">
        <f t="shared" si="304"/>
        <v>115676.5866666667</v>
      </c>
      <c r="AC64" s="158">
        <f t="shared" si="305"/>
        <v>115676.5866666667</v>
      </c>
      <c r="AD64" s="158">
        <f t="shared" si="306"/>
        <v>115676.5866666667</v>
      </c>
      <c r="AE64" s="158">
        <f t="shared" si="307"/>
        <v>115676.5866666667</v>
      </c>
      <c r="AF64" s="158">
        <f t="shared" si="308"/>
        <v>115676.5866666667</v>
      </c>
      <c r="AG64" s="158">
        <f t="shared" si="309"/>
        <v>115676.5866666667</v>
      </c>
      <c r="AH64" s="158">
        <f t="shared" si="310"/>
        <v>115676.5866666667</v>
      </c>
      <c r="AI64" s="158">
        <f t="shared" si="311"/>
        <v>115676.5866666667</v>
      </c>
      <c r="AJ64" s="158">
        <f t="shared" si="312"/>
        <v>115676.5866666667</v>
      </c>
      <c r="AK64" s="158">
        <f t="shared" si="313"/>
        <v>115676.5866666667</v>
      </c>
      <c r="AL64" s="158">
        <f t="shared" si="314"/>
        <v>115676.5866666667</v>
      </c>
      <c r="AM64" s="158">
        <f t="shared" si="315"/>
        <v>115676.5866666667</v>
      </c>
      <c r="AN64" s="158">
        <f t="shared" si="316"/>
        <v>115676.5866666667</v>
      </c>
      <c r="AO64" s="158">
        <f t="shared" si="317"/>
        <v>115676.5866666667</v>
      </c>
      <c r="AP64" s="158">
        <f t="shared" si="318"/>
        <v>115676.5866666667</v>
      </c>
      <c r="AQ64" s="158">
        <f t="shared" si="319"/>
        <v>115676.5866666667</v>
      </c>
      <c r="AR64" s="158">
        <f t="shared" si="320"/>
        <v>115676.5866666667</v>
      </c>
      <c r="AS64" s="158">
        <f t="shared" si="321"/>
        <v>115676.5866666667</v>
      </c>
      <c r="AT64" s="158">
        <f t="shared" si="322"/>
        <v>115676.5866666667</v>
      </c>
      <c r="AU64" s="158">
        <f t="shared" si="323"/>
        <v>122617.18186666671</v>
      </c>
      <c r="AV64" s="158">
        <f t="shared" si="324"/>
        <v>122617.18186666671</v>
      </c>
      <c r="AW64" s="158">
        <f t="shared" si="325"/>
        <v>122617.18186666671</v>
      </c>
      <c r="AX64" s="158">
        <f t="shared" si="326"/>
        <v>122617.18186666671</v>
      </c>
      <c r="AY64" s="158">
        <f t="shared" si="327"/>
        <v>122617.18186666671</v>
      </c>
      <c r="AZ64" s="158">
        <f t="shared" si="328"/>
        <v>122617.18186666671</v>
      </c>
      <c r="BA64" s="158">
        <f t="shared" si="329"/>
        <v>122617.18186666671</v>
      </c>
      <c r="BB64" s="158">
        <f t="shared" si="330"/>
        <v>122617.18186666671</v>
      </c>
      <c r="BC64" s="158">
        <f t="shared" si="331"/>
        <v>122617.18186666671</v>
      </c>
      <c r="BD64" s="158">
        <f t="shared" si="332"/>
        <v>122617.18186666671</v>
      </c>
      <c r="BE64" s="158">
        <f t="shared" si="333"/>
        <v>122617.18186666671</v>
      </c>
      <c r="BF64" s="158">
        <f t="shared" si="334"/>
        <v>122617.18186666671</v>
      </c>
      <c r="BG64" s="158">
        <f t="shared" si="335"/>
        <v>127521.86914133339</v>
      </c>
      <c r="BH64" s="158">
        <f t="shared" si="336"/>
        <v>127521.86914133339</v>
      </c>
      <c r="BI64" s="158">
        <f t="shared" si="337"/>
        <v>127521.86914133339</v>
      </c>
      <c r="BJ64" s="158">
        <f t="shared" si="338"/>
        <v>127521.86914133339</v>
      </c>
      <c r="BK64" s="158">
        <f t="shared" si="339"/>
        <v>127521.86914133339</v>
      </c>
      <c r="BL64" s="158">
        <f t="shared" si="340"/>
        <v>127521.86914133339</v>
      </c>
      <c r="BM64" s="158">
        <f t="shared" si="341"/>
        <v>127521.86914133339</v>
      </c>
      <c r="BN64" s="158">
        <f t="shared" si="342"/>
        <v>127521.86914133339</v>
      </c>
      <c r="BO64" s="158">
        <f t="shared" si="343"/>
        <v>127521.86914133339</v>
      </c>
      <c r="BP64" s="158">
        <f t="shared" si="344"/>
        <v>127521.86914133339</v>
      </c>
      <c r="BQ64" s="158">
        <f t="shared" si="345"/>
        <v>127521.86914133339</v>
      </c>
      <c r="BR64" s="158">
        <f t="shared" si="346"/>
        <v>127521.86914133339</v>
      </c>
    </row>
    <row r="65" spans="1:70" x14ac:dyDescent="0.25">
      <c r="A65" s="334">
        <f>+CUC!A1499</f>
        <v>511015</v>
      </c>
      <c r="B65" s="338" t="str">
        <f>+CUC!B1499</f>
        <v xml:space="preserve">         PAPELERIA Y UTILES DE OFICINA</v>
      </c>
      <c r="C65" s="335">
        <f>+CUC!C1499</f>
        <v>2670675.16</v>
      </c>
      <c r="D65" s="335">
        <f>+CUC!D1499</f>
        <v>3399929</v>
      </c>
      <c r="E65" s="335">
        <f>+CUC!E1499</f>
        <v>3181599</v>
      </c>
      <c r="F65" s="335">
        <f>+CUC!F1499</f>
        <v>1514684</v>
      </c>
      <c r="G65" s="335">
        <f>+CUC!G1499</f>
        <v>1972591</v>
      </c>
      <c r="H65" s="335">
        <f>+CUC!I1499</f>
        <v>2825690.6666666665</v>
      </c>
      <c r="I65" s="335">
        <f t="shared" si="49"/>
        <v>3164773.5466666664</v>
      </c>
      <c r="J65" s="328">
        <f t="shared" si="50"/>
        <v>263731.12888888892</v>
      </c>
      <c r="K65" s="325">
        <f t="shared" si="245"/>
        <v>263731.12888888892</v>
      </c>
      <c r="L65" s="325">
        <f t="shared" si="245"/>
        <v>263731.12888888892</v>
      </c>
      <c r="M65" s="325">
        <f t="shared" si="245"/>
        <v>263731.12888888892</v>
      </c>
      <c r="N65" s="325">
        <f t="shared" si="245"/>
        <v>263731.12888888892</v>
      </c>
      <c r="O65" s="325">
        <f t="shared" si="245"/>
        <v>263731.12888888892</v>
      </c>
      <c r="P65" s="325">
        <f t="shared" si="245"/>
        <v>263731.12888888892</v>
      </c>
      <c r="Q65" s="325">
        <f t="shared" si="245"/>
        <v>263731.12888888892</v>
      </c>
      <c r="R65" s="325">
        <f t="shared" si="245"/>
        <v>263731.12888888892</v>
      </c>
      <c r="S65" s="325">
        <f t="shared" si="245"/>
        <v>263731.12888888892</v>
      </c>
      <c r="T65" s="325">
        <f t="shared" si="245"/>
        <v>263731.12888888892</v>
      </c>
      <c r="U65" s="325">
        <f t="shared" si="245"/>
        <v>263731.12888888892</v>
      </c>
      <c r="V65" s="325">
        <f t="shared" si="245"/>
        <v>263731.12888888892</v>
      </c>
      <c r="W65" s="158">
        <f t="shared" si="299"/>
        <v>295378.86435555562</v>
      </c>
      <c r="X65" s="158">
        <f t="shared" si="300"/>
        <v>295378.86435555562</v>
      </c>
      <c r="Y65" s="158">
        <f t="shared" si="301"/>
        <v>295378.86435555562</v>
      </c>
      <c r="Z65" s="158">
        <f t="shared" si="302"/>
        <v>295378.86435555562</v>
      </c>
      <c r="AA65" s="158">
        <f t="shared" si="303"/>
        <v>295378.86435555562</v>
      </c>
      <c r="AB65" s="158">
        <f t="shared" si="304"/>
        <v>295378.86435555562</v>
      </c>
      <c r="AC65" s="158">
        <f t="shared" si="305"/>
        <v>295378.86435555562</v>
      </c>
      <c r="AD65" s="158">
        <f t="shared" si="306"/>
        <v>295378.86435555562</v>
      </c>
      <c r="AE65" s="158">
        <f t="shared" si="307"/>
        <v>295378.86435555562</v>
      </c>
      <c r="AF65" s="158">
        <f t="shared" si="308"/>
        <v>295378.86435555562</v>
      </c>
      <c r="AG65" s="158">
        <f t="shared" si="309"/>
        <v>295378.86435555562</v>
      </c>
      <c r="AH65" s="158">
        <f t="shared" si="310"/>
        <v>295378.86435555562</v>
      </c>
      <c r="AI65" s="158">
        <f t="shared" si="311"/>
        <v>295378.86435555562</v>
      </c>
      <c r="AJ65" s="158">
        <f t="shared" si="312"/>
        <v>295378.86435555562</v>
      </c>
      <c r="AK65" s="158">
        <f t="shared" si="313"/>
        <v>295378.86435555562</v>
      </c>
      <c r="AL65" s="158">
        <f t="shared" si="314"/>
        <v>295378.86435555562</v>
      </c>
      <c r="AM65" s="158">
        <f t="shared" si="315"/>
        <v>295378.86435555562</v>
      </c>
      <c r="AN65" s="158">
        <f t="shared" si="316"/>
        <v>295378.86435555562</v>
      </c>
      <c r="AO65" s="158">
        <f t="shared" si="317"/>
        <v>295378.86435555562</v>
      </c>
      <c r="AP65" s="158">
        <f t="shared" si="318"/>
        <v>295378.86435555562</v>
      </c>
      <c r="AQ65" s="158">
        <f t="shared" si="319"/>
        <v>295378.86435555562</v>
      </c>
      <c r="AR65" s="158">
        <f t="shared" si="320"/>
        <v>295378.86435555562</v>
      </c>
      <c r="AS65" s="158">
        <f t="shared" si="321"/>
        <v>295378.86435555562</v>
      </c>
      <c r="AT65" s="158">
        <f t="shared" si="322"/>
        <v>295378.86435555562</v>
      </c>
      <c r="AU65" s="158">
        <f t="shared" si="323"/>
        <v>313101.59621688898</v>
      </c>
      <c r="AV65" s="158">
        <f t="shared" si="324"/>
        <v>313101.59621688898</v>
      </c>
      <c r="AW65" s="158">
        <f t="shared" si="325"/>
        <v>313101.59621688898</v>
      </c>
      <c r="AX65" s="158">
        <f t="shared" si="326"/>
        <v>313101.59621688898</v>
      </c>
      <c r="AY65" s="158">
        <f t="shared" si="327"/>
        <v>313101.59621688898</v>
      </c>
      <c r="AZ65" s="158">
        <f t="shared" si="328"/>
        <v>313101.59621688898</v>
      </c>
      <c r="BA65" s="158">
        <f t="shared" si="329"/>
        <v>313101.59621688898</v>
      </c>
      <c r="BB65" s="158">
        <f t="shared" si="330"/>
        <v>313101.59621688898</v>
      </c>
      <c r="BC65" s="158">
        <f t="shared" si="331"/>
        <v>313101.59621688898</v>
      </c>
      <c r="BD65" s="158">
        <f t="shared" si="332"/>
        <v>313101.59621688898</v>
      </c>
      <c r="BE65" s="158">
        <f t="shared" si="333"/>
        <v>313101.59621688898</v>
      </c>
      <c r="BF65" s="158">
        <f t="shared" si="334"/>
        <v>313101.59621688898</v>
      </c>
      <c r="BG65" s="158">
        <f t="shared" si="335"/>
        <v>325625.66006556456</v>
      </c>
      <c r="BH65" s="158">
        <f t="shared" si="336"/>
        <v>325625.66006556456</v>
      </c>
      <c r="BI65" s="158">
        <f t="shared" si="337"/>
        <v>325625.66006556456</v>
      </c>
      <c r="BJ65" s="158">
        <f t="shared" si="338"/>
        <v>325625.66006556456</v>
      </c>
      <c r="BK65" s="158">
        <f t="shared" si="339"/>
        <v>325625.66006556456</v>
      </c>
      <c r="BL65" s="158">
        <f t="shared" si="340"/>
        <v>325625.66006556456</v>
      </c>
      <c r="BM65" s="158">
        <f t="shared" si="341"/>
        <v>325625.66006556456</v>
      </c>
      <c r="BN65" s="158">
        <f t="shared" si="342"/>
        <v>325625.66006556456</v>
      </c>
      <c r="BO65" s="158">
        <f t="shared" si="343"/>
        <v>325625.66006556456</v>
      </c>
      <c r="BP65" s="158">
        <f t="shared" si="344"/>
        <v>325625.66006556456</v>
      </c>
      <c r="BQ65" s="158">
        <f t="shared" si="345"/>
        <v>325625.66006556456</v>
      </c>
      <c r="BR65" s="158">
        <f t="shared" si="346"/>
        <v>325625.66006556456</v>
      </c>
    </row>
    <row r="66" spans="1:70" x14ac:dyDescent="0.25">
      <c r="A66" s="334">
        <f>+CUC!A1500</f>
        <v>511016</v>
      </c>
      <c r="B66" s="338" t="str">
        <f>+CUC!B1500</f>
        <v xml:space="preserve">         FOTOCOPIAS</v>
      </c>
      <c r="C66" s="335">
        <f>+CUC!C1500</f>
        <v>1015964.91</v>
      </c>
      <c r="D66" s="335">
        <f>+CUC!D1500</f>
        <v>778067</v>
      </c>
      <c r="E66" s="335">
        <f>+CUC!E1500</f>
        <v>661778</v>
      </c>
      <c r="F66" s="335">
        <f>+CUC!F1500</f>
        <v>372958.84</v>
      </c>
      <c r="G66" s="335">
        <f>+CUC!G1500</f>
        <v>1353477.33</v>
      </c>
      <c r="H66" s="335">
        <f>+CUC!I1500</f>
        <v>1160000.04</v>
      </c>
      <c r="I66" s="335">
        <f t="shared" si="49"/>
        <v>1299200.0447999996</v>
      </c>
      <c r="J66" s="328">
        <f t="shared" si="50"/>
        <v>108266.6704</v>
      </c>
      <c r="K66" s="325">
        <f t="shared" si="245"/>
        <v>108266.6704</v>
      </c>
      <c r="L66" s="325">
        <f t="shared" si="245"/>
        <v>108266.6704</v>
      </c>
      <c r="M66" s="325">
        <f t="shared" si="245"/>
        <v>108266.6704</v>
      </c>
      <c r="N66" s="325">
        <f t="shared" si="245"/>
        <v>108266.6704</v>
      </c>
      <c r="O66" s="325">
        <f t="shared" si="245"/>
        <v>108266.6704</v>
      </c>
      <c r="P66" s="325">
        <f t="shared" si="245"/>
        <v>108266.6704</v>
      </c>
      <c r="Q66" s="325">
        <f t="shared" si="245"/>
        <v>108266.6704</v>
      </c>
      <c r="R66" s="325">
        <f t="shared" si="245"/>
        <v>108266.6704</v>
      </c>
      <c r="S66" s="325">
        <f t="shared" si="245"/>
        <v>108266.6704</v>
      </c>
      <c r="T66" s="325">
        <f t="shared" si="245"/>
        <v>108266.6704</v>
      </c>
      <c r="U66" s="325">
        <f t="shared" si="245"/>
        <v>108266.6704</v>
      </c>
      <c r="V66" s="325">
        <f t="shared" si="245"/>
        <v>108266.6704</v>
      </c>
      <c r="W66" s="158">
        <f t="shared" si="299"/>
        <v>121258.67084800001</v>
      </c>
      <c r="X66" s="158">
        <f t="shared" si="300"/>
        <v>121258.67084800001</v>
      </c>
      <c r="Y66" s="158">
        <f t="shared" si="301"/>
        <v>121258.67084800001</v>
      </c>
      <c r="Z66" s="158">
        <f t="shared" si="302"/>
        <v>121258.67084800001</v>
      </c>
      <c r="AA66" s="158">
        <f t="shared" si="303"/>
        <v>121258.67084800001</v>
      </c>
      <c r="AB66" s="158">
        <f t="shared" si="304"/>
        <v>121258.67084800001</v>
      </c>
      <c r="AC66" s="158">
        <f t="shared" si="305"/>
        <v>121258.67084800001</v>
      </c>
      <c r="AD66" s="158">
        <f t="shared" si="306"/>
        <v>121258.67084800001</v>
      </c>
      <c r="AE66" s="158">
        <f t="shared" si="307"/>
        <v>121258.67084800001</v>
      </c>
      <c r="AF66" s="158">
        <f t="shared" si="308"/>
        <v>121258.67084800001</v>
      </c>
      <c r="AG66" s="158">
        <f t="shared" si="309"/>
        <v>121258.67084800001</v>
      </c>
      <c r="AH66" s="158">
        <f t="shared" si="310"/>
        <v>121258.67084800001</v>
      </c>
      <c r="AI66" s="158">
        <f t="shared" si="311"/>
        <v>121258.67084800001</v>
      </c>
      <c r="AJ66" s="158">
        <f t="shared" si="312"/>
        <v>121258.67084800001</v>
      </c>
      <c r="AK66" s="158">
        <f t="shared" si="313"/>
        <v>121258.67084800001</v>
      </c>
      <c r="AL66" s="158">
        <f t="shared" si="314"/>
        <v>121258.67084800001</v>
      </c>
      <c r="AM66" s="158">
        <f t="shared" si="315"/>
        <v>121258.67084800001</v>
      </c>
      <c r="AN66" s="158">
        <f t="shared" si="316"/>
        <v>121258.67084800001</v>
      </c>
      <c r="AO66" s="158">
        <f t="shared" si="317"/>
        <v>121258.67084800001</v>
      </c>
      <c r="AP66" s="158">
        <f t="shared" si="318"/>
        <v>121258.67084800001</v>
      </c>
      <c r="AQ66" s="158">
        <f t="shared" si="319"/>
        <v>121258.67084800001</v>
      </c>
      <c r="AR66" s="158">
        <f t="shared" si="320"/>
        <v>121258.67084800001</v>
      </c>
      <c r="AS66" s="158">
        <f t="shared" si="321"/>
        <v>121258.67084800001</v>
      </c>
      <c r="AT66" s="158">
        <f t="shared" si="322"/>
        <v>121258.67084800001</v>
      </c>
      <c r="AU66" s="158">
        <f t="shared" si="323"/>
        <v>128534.19109888002</v>
      </c>
      <c r="AV66" s="158">
        <f t="shared" si="324"/>
        <v>128534.19109888002</v>
      </c>
      <c r="AW66" s="158">
        <f t="shared" si="325"/>
        <v>128534.19109888002</v>
      </c>
      <c r="AX66" s="158">
        <f t="shared" si="326"/>
        <v>128534.19109888002</v>
      </c>
      <c r="AY66" s="158">
        <f t="shared" si="327"/>
        <v>128534.19109888002</v>
      </c>
      <c r="AZ66" s="158">
        <f t="shared" si="328"/>
        <v>128534.19109888002</v>
      </c>
      <c r="BA66" s="158">
        <f t="shared" si="329"/>
        <v>128534.19109888002</v>
      </c>
      <c r="BB66" s="158">
        <f t="shared" si="330"/>
        <v>128534.19109888002</v>
      </c>
      <c r="BC66" s="158">
        <f t="shared" si="331"/>
        <v>128534.19109888002</v>
      </c>
      <c r="BD66" s="158">
        <f t="shared" si="332"/>
        <v>128534.19109888002</v>
      </c>
      <c r="BE66" s="158">
        <f t="shared" si="333"/>
        <v>128534.19109888002</v>
      </c>
      <c r="BF66" s="158">
        <f t="shared" si="334"/>
        <v>128534.19109888002</v>
      </c>
      <c r="BG66" s="158">
        <f t="shared" si="335"/>
        <v>133675.55874283522</v>
      </c>
      <c r="BH66" s="158">
        <f t="shared" si="336"/>
        <v>133675.55874283522</v>
      </c>
      <c r="BI66" s="158">
        <f t="shared" si="337"/>
        <v>133675.55874283522</v>
      </c>
      <c r="BJ66" s="158">
        <f t="shared" si="338"/>
        <v>133675.55874283522</v>
      </c>
      <c r="BK66" s="158">
        <f t="shared" si="339"/>
        <v>133675.55874283522</v>
      </c>
      <c r="BL66" s="158">
        <f t="shared" si="340"/>
        <v>133675.55874283522</v>
      </c>
      <c r="BM66" s="158">
        <f t="shared" si="341"/>
        <v>133675.55874283522</v>
      </c>
      <c r="BN66" s="158">
        <f t="shared" si="342"/>
        <v>133675.55874283522</v>
      </c>
      <c r="BO66" s="158">
        <f t="shared" si="343"/>
        <v>133675.55874283522</v>
      </c>
      <c r="BP66" s="158">
        <f t="shared" si="344"/>
        <v>133675.55874283522</v>
      </c>
      <c r="BQ66" s="158">
        <f t="shared" si="345"/>
        <v>133675.55874283522</v>
      </c>
      <c r="BR66" s="158">
        <f t="shared" si="346"/>
        <v>133675.55874283522</v>
      </c>
    </row>
    <row r="67" spans="1:70" hidden="1" x14ac:dyDescent="0.25">
      <c r="A67" s="334">
        <f>+CUC!A1501</f>
        <v>511017</v>
      </c>
      <c r="B67" s="338" t="str">
        <f>+CUC!B1501</f>
        <v xml:space="preserve">         SUMINISTROS</v>
      </c>
      <c r="C67" s="335">
        <f>+CUC!C1501</f>
        <v>0</v>
      </c>
      <c r="D67" s="335">
        <f>+CUC!D1501</f>
        <v>0</v>
      </c>
      <c r="E67" s="335">
        <f>+CUC!E1501</f>
        <v>0</v>
      </c>
      <c r="F67" s="335">
        <f>+CUC!F1501</f>
        <v>0</v>
      </c>
      <c r="G67" s="335">
        <f>+CUC!G1501</f>
        <v>0</v>
      </c>
      <c r="H67" s="335">
        <f>+CUC!I1501</f>
        <v>0</v>
      </c>
      <c r="I67" s="335">
        <f t="shared" si="49"/>
        <v>0</v>
      </c>
      <c r="J67" s="328">
        <f t="shared" si="50"/>
        <v>0</v>
      </c>
      <c r="K67" s="325">
        <f t="shared" si="245"/>
        <v>0</v>
      </c>
      <c r="L67" s="325">
        <f t="shared" si="245"/>
        <v>0</v>
      </c>
      <c r="M67" s="325">
        <f t="shared" si="245"/>
        <v>0</v>
      </c>
      <c r="N67" s="325">
        <f t="shared" si="245"/>
        <v>0</v>
      </c>
      <c r="O67" s="325">
        <f t="shared" si="245"/>
        <v>0</v>
      </c>
      <c r="P67" s="325">
        <f t="shared" si="245"/>
        <v>0</v>
      </c>
      <c r="Q67" s="325">
        <f t="shared" si="245"/>
        <v>0</v>
      </c>
      <c r="R67" s="325">
        <f t="shared" si="245"/>
        <v>0</v>
      </c>
      <c r="S67" s="325">
        <f t="shared" si="245"/>
        <v>0</v>
      </c>
      <c r="T67" s="325">
        <f t="shared" si="245"/>
        <v>0</v>
      </c>
      <c r="U67" s="325">
        <f t="shared" si="245"/>
        <v>0</v>
      </c>
      <c r="V67" s="325">
        <f t="shared" si="245"/>
        <v>0</v>
      </c>
      <c r="W67" s="158">
        <f t="shared" si="299"/>
        <v>0</v>
      </c>
      <c r="X67" s="158">
        <f t="shared" si="300"/>
        <v>0</v>
      </c>
      <c r="Y67" s="158">
        <f t="shared" si="301"/>
        <v>0</v>
      </c>
      <c r="Z67" s="158">
        <f t="shared" si="302"/>
        <v>0</v>
      </c>
      <c r="AA67" s="158">
        <f t="shared" si="303"/>
        <v>0</v>
      </c>
      <c r="AB67" s="158">
        <f t="shared" si="304"/>
        <v>0</v>
      </c>
      <c r="AC67" s="158">
        <f t="shared" si="305"/>
        <v>0</v>
      </c>
      <c r="AD67" s="158">
        <f t="shared" si="306"/>
        <v>0</v>
      </c>
      <c r="AE67" s="158">
        <f t="shared" si="307"/>
        <v>0</v>
      </c>
      <c r="AF67" s="158">
        <f t="shared" si="308"/>
        <v>0</v>
      </c>
      <c r="AG67" s="158">
        <f t="shared" si="309"/>
        <v>0</v>
      </c>
      <c r="AH67" s="158">
        <f t="shared" si="310"/>
        <v>0</v>
      </c>
      <c r="AI67" s="158">
        <f t="shared" si="311"/>
        <v>0</v>
      </c>
      <c r="AJ67" s="158">
        <f t="shared" si="312"/>
        <v>0</v>
      </c>
      <c r="AK67" s="158">
        <f t="shared" si="313"/>
        <v>0</v>
      </c>
      <c r="AL67" s="158">
        <f t="shared" si="314"/>
        <v>0</v>
      </c>
      <c r="AM67" s="158">
        <f t="shared" si="315"/>
        <v>0</v>
      </c>
      <c r="AN67" s="158">
        <f t="shared" si="316"/>
        <v>0</v>
      </c>
      <c r="AO67" s="158">
        <f t="shared" si="317"/>
        <v>0</v>
      </c>
      <c r="AP67" s="158">
        <f t="shared" si="318"/>
        <v>0</v>
      </c>
      <c r="AQ67" s="158">
        <f t="shared" si="319"/>
        <v>0</v>
      </c>
      <c r="AR67" s="158">
        <f t="shared" si="320"/>
        <v>0</v>
      </c>
      <c r="AS67" s="158">
        <f t="shared" si="321"/>
        <v>0</v>
      </c>
      <c r="AT67" s="158">
        <f t="shared" si="322"/>
        <v>0</v>
      </c>
      <c r="AU67" s="158">
        <f t="shared" si="323"/>
        <v>0</v>
      </c>
      <c r="AV67" s="158">
        <f t="shared" si="324"/>
        <v>0</v>
      </c>
      <c r="AW67" s="158">
        <f t="shared" si="325"/>
        <v>0</v>
      </c>
      <c r="AX67" s="158">
        <f t="shared" si="326"/>
        <v>0</v>
      </c>
      <c r="AY67" s="158">
        <f t="shared" si="327"/>
        <v>0</v>
      </c>
      <c r="AZ67" s="158">
        <f t="shared" si="328"/>
        <v>0</v>
      </c>
      <c r="BA67" s="158">
        <f t="shared" si="329"/>
        <v>0</v>
      </c>
      <c r="BB67" s="158">
        <f t="shared" si="330"/>
        <v>0</v>
      </c>
      <c r="BC67" s="158">
        <f t="shared" si="331"/>
        <v>0</v>
      </c>
      <c r="BD67" s="158">
        <f t="shared" si="332"/>
        <v>0</v>
      </c>
      <c r="BE67" s="158">
        <f t="shared" si="333"/>
        <v>0</v>
      </c>
      <c r="BF67" s="158">
        <f t="shared" si="334"/>
        <v>0</v>
      </c>
      <c r="BG67" s="158">
        <f t="shared" si="335"/>
        <v>0</v>
      </c>
      <c r="BH67" s="158">
        <f t="shared" si="336"/>
        <v>0</v>
      </c>
      <c r="BI67" s="158">
        <f t="shared" si="337"/>
        <v>0</v>
      </c>
      <c r="BJ67" s="158">
        <f t="shared" si="338"/>
        <v>0</v>
      </c>
      <c r="BK67" s="158">
        <f t="shared" si="339"/>
        <v>0</v>
      </c>
      <c r="BL67" s="158">
        <f t="shared" si="340"/>
        <v>0</v>
      </c>
      <c r="BM67" s="158">
        <f t="shared" si="341"/>
        <v>0</v>
      </c>
      <c r="BN67" s="158">
        <f t="shared" si="342"/>
        <v>0</v>
      </c>
      <c r="BO67" s="158">
        <f t="shared" si="343"/>
        <v>0</v>
      </c>
      <c r="BP67" s="158">
        <f t="shared" si="344"/>
        <v>0</v>
      </c>
      <c r="BQ67" s="158">
        <f t="shared" si="345"/>
        <v>0</v>
      </c>
      <c r="BR67" s="158">
        <f t="shared" si="346"/>
        <v>0</v>
      </c>
    </row>
    <row r="68" spans="1:70" x14ac:dyDescent="0.25">
      <c r="A68" s="334">
        <f>+CUC!A1502</f>
        <v>511018</v>
      </c>
      <c r="B68" s="338" t="str">
        <f>+CUC!B1502</f>
        <v xml:space="preserve">         PUBLICIDAD Y PROPAGANDA</v>
      </c>
      <c r="C68" s="335">
        <f>+CUC!C1502</f>
        <v>219000</v>
      </c>
      <c r="D68" s="335">
        <f>+CUC!D1502</f>
        <v>0</v>
      </c>
      <c r="E68" s="335">
        <f>+CUC!E1502</f>
        <v>0</v>
      </c>
      <c r="F68" s="335">
        <f>+CUC!F1502</f>
        <v>0</v>
      </c>
      <c r="G68" s="335">
        <f>+CUC!G1502</f>
        <v>3203000</v>
      </c>
      <c r="H68" s="335">
        <f>+CUC!I1502</f>
        <v>2675166.666666667</v>
      </c>
      <c r="I68" s="335">
        <f t="shared" si="49"/>
        <v>2996186.6666666679</v>
      </c>
      <c r="J68" s="328">
        <f t="shared" si="50"/>
        <v>249682.22222222228</v>
      </c>
      <c r="K68" s="325">
        <f t="shared" si="245"/>
        <v>249682.22222222228</v>
      </c>
      <c r="L68" s="325">
        <f t="shared" si="245"/>
        <v>249682.22222222228</v>
      </c>
      <c r="M68" s="325">
        <f t="shared" si="245"/>
        <v>249682.22222222228</v>
      </c>
      <c r="N68" s="325">
        <f t="shared" si="245"/>
        <v>249682.22222222228</v>
      </c>
      <c r="O68" s="325">
        <f t="shared" si="245"/>
        <v>249682.22222222228</v>
      </c>
      <c r="P68" s="325">
        <f t="shared" si="245"/>
        <v>249682.22222222228</v>
      </c>
      <c r="Q68" s="325">
        <f t="shared" si="245"/>
        <v>249682.22222222228</v>
      </c>
      <c r="R68" s="325">
        <f t="shared" si="245"/>
        <v>249682.22222222228</v>
      </c>
      <c r="S68" s="325">
        <f t="shared" si="245"/>
        <v>249682.22222222228</v>
      </c>
      <c r="T68" s="325">
        <f t="shared" si="245"/>
        <v>249682.22222222228</v>
      </c>
      <c r="U68" s="325">
        <f t="shared" si="245"/>
        <v>249682.22222222228</v>
      </c>
      <c r="V68" s="325">
        <f t="shared" si="245"/>
        <v>249682.22222222228</v>
      </c>
      <c r="W68" s="158">
        <f t="shared" si="299"/>
        <v>279644.088888889</v>
      </c>
      <c r="X68" s="158">
        <f t="shared" si="300"/>
        <v>279644.088888889</v>
      </c>
      <c r="Y68" s="158">
        <f t="shared" si="301"/>
        <v>279644.088888889</v>
      </c>
      <c r="Z68" s="158">
        <f t="shared" si="302"/>
        <v>279644.088888889</v>
      </c>
      <c r="AA68" s="158">
        <f t="shared" si="303"/>
        <v>279644.088888889</v>
      </c>
      <c r="AB68" s="158">
        <f t="shared" si="304"/>
        <v>279644.088888889</v>
      </c>
      <c r="AC68" s="158">
        <f t="shared" si="305"/>
        <v>279644.088888889</v>
      </c>
      <c r="AD68" s="158">
        <f t="shared" si="306"/>
        <v>279644.088888889</v>
      </c>
      <c r="AE68" s="158">
        <f t="shared" si="307"/>
        <v>279644.088888889</v>
      </c>
      <c r="AF68" s="158">
        <f t="shared" si="308"/>
        <v>279644.088888889</v>
      </c>
      <c r="AG68" s="158">
        <f t="shared" si="309"/>
        <v>279644.088888889</v>
      </c>
      <c r="AH68" s="158">
        <f t="shared" si="310"/>
        <v>279644.088888889</v>
      </c>
      <c r="AI68" s="158">
        <f t="shared" si="311"/>
        <v>279644.088888889</v>
      </c>
      <c r="AJ68" s="158">
        <f t="shared" si="312"/>
        <v>279644.088888889</v>
      </c>
      <c r="AK68" s="158">
        <f t="shared" si="313"/>
        <v>279644.088888889</v>
      </c>
      <c r="AL68" s="158">
        <f t="shared" si="314"/>
        <v>279644.088888889</v>
      </c>
      <c r="AM68" s="158">
        <f t="shared" si="315"/>
        <v>279644.088888889</v>
      </c>
      <c r="AN68" s="158">
        <f t="shared" si="316"/>
        <v>279644.088888889</v>
      </c>
      <c r="AO68" s="158">
        <f t="shared" si="317"/>
        <v>279644.088888889</v>
      </c>
      <c r="AP68" s="158">
        <f t="shared" si="318"/>
        <v>279644.088888889</v>
      </c>
      <c r="AQ68" s="158">
        <f t="shared" si="319"/>
        <v>279644.088888889</v>
      </c>
      <c r="AR68" s="158">
        <f t="shared" si="320"/>
        <v>279644.088888889</v>
      </c>
      <c r="AS68" s="158">
        <f t="shared" si="321"/>
        <v>279644.088888889</v>
      </c>
      <c r="AT68" s="158">
        <f t="shared" si="322"/>
        <v>279644.088888889</v>
      </c>
      <c r="AU68" s="158">
        <f t="shared" si="323"/>
        <v>296422.73422222235</v>
      </c>
      <c r="AV68" s="158">
        <f t="shared" si="324"/>
        <v>296422.73422222235</v>
      </c>
      <c r="AW68" s="158">
        <f t="shared" si="325"/>
        <v>296422.73422222235</v>
      </c>
      <c r="AX68" s="158">
        <f t="shared" si="326"/>
        <v>296422.73422222235</v>
      </c>
      <c r="AY68" s="158">
        <f t="shared" si="327"/>
        <v>296422.73422222235</v>
      </c>
      <c r="AZ68" s="158">
        <f t="shared" si="328"/>
        <v>296422.73422222235</v>
      </c>
      <c r="BA68" s="158">
        <f t="shared" si="329"/>
        <v>296422.73422222235</v>
      </c>
      <c r="BB68" s="158">
        <f t="shared" si="330"/>
        <v>296422.73422222235</v>
      </c>
      <c r="BC68" s="158">
        <f t="shared" si="331"/>
        <v>296422.73422222235</v>
      </c>
      <c r="BD68" s="158">
        <f t="shared" si="332"/>
        <v>296422.73422222235</v>
      </c>
      <c r="BE68" s="158">
        <f t="shared" si="333"/>
        <v>296422.73422222235</v>
      </c>
      <c r="BF68" s="158">
        <f t="shared" si="334"/>
        <v>296422.73422222235</v>
      </c>
      <c r="BG68" s="158">
        <f t="shared" si="335"/>
        <v>308279.64359111123</v>
      </c>
      <c r="BH68" s="158">
        <f t="shared" si="336"/>
        <v>308279.64359111123</v>
      </c>
      <c r="BI68" s="158">
        <f t="shared" si="337"/>
        <v>308279.64359111123</v>
      </c>
      <c r="BJ68" s="158">
        <f t="shared" si="338"/>
        <v>308279.64359111123</v>
      </c>
      <c r="BK68" s="158">
        <f t="shared" si="339"/>
        <v>308279.64359111123</v>
      </c>
      <c r="BL68" s="158">
        <f t="shared" si="340"/>
        <v>308279.64359111123</v>
      </c>
      <c r="BM68" s="158">
        <f t="shared" si="341"/>
        <v>308279.64359111123</v>
      </c>
      <c r="BN68" s="158">
        <f t="shared" si="342"/>
        <v>308279.64359111123</v>
      </c>
      <c r="BO68" s="158">
        <f t="shared" si="343"/>
        <v>308279.64359111123</v>
      </c>
      <c r="BP68" s="158">
        <f t="shared" si="344"/>
        <v>308279.64359111123</v>
      </c>
      <c r="BQ68" s="158">
        <f t="shared" si="345"/>
        <v>308279.64359111123</v>
      </c>
      <c r="BR68" s="158">
        <f t="shared" si="346"/>
        <v>308279.64359111123</v>
      </c>
    </row>
    <row r="69" spans="1:70" x14ac:dyDescent="0.25">
      <c r="A69" s="334">
        <f>+CUC!A1503</f>
        <v>511019</v>
      </c>
      <c r="B69" s="338" t="str">
        <f>+CUC!B1503</f>
        <v xml:space="preserve">         CONTRIBUCIONES Y AFILIACIONES</v>
      </c>
      <c r="C69" s="335">
        <f>+CUC!C1503</f>
        <v>3180800</v>
      </c>
      <c r="D69" s="335">
        <f>+CUC!D1503</f>
        <v>3459800</v>
      </c>
      <c r="E69" s="335">
        <f>+CUC!E1503</f>
        <v>3943418</v>
      </c>
      <c r="F69" s="335">
        <f>+CUC!F1503</f>
        <v>4224988</v>
      </c>
      <c r="G69" s="335">
        <f>+CUC!G1503</f>
        <v>4827540</v>
      </c>
      <c r="H69" s="335">
        <f>+CUC!I1503</f>
        <v>7789581.333333333</v>
      </c>
      <c r="I69" s="335">
        <f t="shared" si="49"/>
        <v>8724331.0933333356</v>
      </c>
      <c r="J69" s="328">
        <f t="shared" si="50"/>
        <v>727027.59111111111</v>
      </c>
      <c r="K69" s="325">
        <f t="shared" si="245"/>
        <v>727027.59111111111</v>
      </c>
      <c r="L69" s="325">
        <f t="shared" si="245"/>
        <v>727027.59111111111</v>
      </c>
      <c r="M69" s="325">
        <f t="shared" si="245"/>
        <v>727027.59111111111</v>
      </c>
      <c r="N69" s="325">
        <f t="shared" si="245"/>
        <v>727027.59111111111</v>
      </c>
      <c r="O69" s="325">
        <f t="shared" si="245"/>
        <v>727027.59111111111</v>
      </c>
      <c r="P69" s="325">
        <f t="shared" si="245"/>
        <v>727027.59111111111</v>
      </c>
      <c r="Q69" s="325">
        <f t="shared" si="245"/>
        <v>727027.59111111111</v>
      </c>
      <c r="R69" s="325">
        <f t="shared" si="245"/>
        <v>727027.59111111111</v>
      </c>
      <c r="S69" s="325">
        <f t="shared" si="245"/>
        <v>727027.59111111111</v>
      </c>
      <c r="T69" s="325">
        <f t="shared" si="245"/>
        <v>727027.59111111111</v>
      </c>
      <c r="U69" s="325">
        <f t="shared" si="245"/>
        <v>727027.59111111111</v>
      </c>
      <c r="V69" s="325">
        <f t="shared" si="245"/>
        <v>727027.59111111111</v>
      </c>
      <c r="W69" s="158">
        <f t="shared" si="299"/>
        <v>814270.90204444446</v>
      </c>
      <c r="X69" s="158">
        <f t="shared" si="300"/>
        <v>814270.90204444446</v>
      </c>
      <c r="Y69" s="158">
        <f t="shared" si="301"/>
        <v>814270.90204444446</v>
      </c>
      <c r="Z69" s="158">
        <f t="shared" si="302"/>
        <v>814270.90204444446</v>
      </c>
      <c r="AA69" s="158">
        <f t="shared" si="303"/>
        <v>814270.90204444446</v>
      </c>
      <c r="AB69" s="158">
        <f t="shared" si="304"/>
        <v>814270.90204444446</v>
      </c>
      <c r="AC69" s="158">
        <f t="shared" si="305"/>
        <v>814270.90204444446</v>
      </c>
      <c r="AD69" s="158">
        <f t="shared" si="306"/>
        <v>814270.90204444446</v>
      </c>
      <c r="AE69" s="158">
        <f t="shared" si="307"/>
        <v>814270.90204444446</v>
      </c>
      <c r="AF69" s="158">
        <f t="shared" si="308"/>
        <v>814270.90204444446</v>
      </c>
      <c r="AG69" s="158">
        <f t="shared" si="309"/>
        <v>814270.90204444446</v>
      </c>
      <c r="AH69" s="158">
        <f t="shared" si="310"/>
        <v>814270.90204444446</v>
      </c>
      <c r="AI69" s="158">
        <f t="shared" si="311"/>
        <v>814270.90204444446</v>
      </c>
      <c r="AJ69" s="158">
        <f t="shared" si="312"/>
        <v>814270.90204444446</v>
      </c>
      <c r="AK69" s="158">
        <f t="shared" si="313"/>
        <v>814270.90204444446</v>
      </c>
      <c r="AL69" s="158">
        <f t="shared" si="314"/>
        <v>814270.90204444446</v>
      </c>
      <c r="AM69" s="158">
        <f t="shared" si="315"/>
        <v>814270.90204444446</v>
      </c>
      <c r="AN69" s="158">
        <f t="shared" si="316"/>
        <v>814270.90204444446</v>
      </c>
      <c r="AO69" s="158">
        <f t="shared" si="317"/>
        <v>814270.90204444446</v>
      </c>
      <c r="AP69" s="158">
        <f t="shared" si="318"/>
        <v>814270.90204444446</v>
      </c>
      <c r="AQ69" s="158">
        <f t="shared" si="319"/>
        <v>814270.90204444446</v>
      </c>
      <c r="AR69" s="158">
        <f t="shared" si="320"/>
        <v>814270.90204444446</v>
      </c>
      <c r="AS69" s="158">
        <f t="shared" si="321"/>
        <v>814270.90204444446</v>
      </c>
      <c r="AT69" s="158">
        <f t="shared" si="322"/>
        <v>814270.90204444446</v>
      </c>
      <c r="AU69" s="158">
        <f t="shared" si="323"/>
        <v>863127.15616711113</v>
      </c>
      <c r="AV69" s="158">
        <f t="shared" si="324"/>
        <v>863127.15616711113</v>
      </c>
      <c r="AW69" s="158">
        <f t="shared" si="325"/>
        <v>863127.15616711113</v>
      </c>
      <c r="AX69" s="158">
        <f t="shared" si="326"/>
        <v>863127.15616711113</v>
      </c>
      <c r="AY69" s="158">
        <f t="shared" si="327"/>
        <v>863127.15616711113</v>
      </c>
      <c r="AZ69" s="158">
        <f t="shared" si="328"/>
        <v>863127.15616711113</v>
      </c>
      <c r="BA69" s="158">
        <f t="shared" si="329"/>
        <v>863127.15616711113</v>
      </c>
      <c r="BB69" s="158">
        <f t="shared" si="330"/>
        <v>863127.15616711113</v>
      </c>
      <c r="BC69" s="158">
        <f t="shared" si="331"/>
        <v>863127.15616711113</v>
      </c>
      <c r="BD69" s="158">
        <f t="shared" si="332"/>
        <v>863127.15616711113</v>
      </c>
      <c r="BE69" s="158">
        <f t="shared" si="333"/>
        <v>863127.15616711113</v>
      </c>
      <c r="BF69" s="158">
        <f t="shared" si="334"/>
        <v>863127.15616711113</v>
      </c>
      <c r="BG69" s="158">
        <f t="shared" si="335"/>
        <v>897652.24241379555</v>
      </c>
      <c r="BH69" s="158">
        <f t="shared" si="336"/>
        <v>897652.24241379555</v>
      </c>
      <c r="BI69" s="158">
        <f t="shared" si="337"/>
        <v>897652.24241379555</v>
      </c>
      <c r="BJ69" s="158">
        <f t="shared" si="338"/>
        <v>897652.24241379555</v>
      </c>
      <c r="BK69" s="158">
        <f t="shared" si="339"/>
        <v>897652.24241379555</v>
      </c>
      <c r="BL69" s="158">
        <f t="shared" si="340"/>
        <v>897652.24241379555</v>
      </c>
      <c r="BM69" s="158">
        <f t="shared" si="341"/>
        <v>897652.24241379555</v>
      </c>
      <c r="BN69" s="158">
        <f t="shared" si="342"/>
        <v>897652.24241379555</v>
      </c>
      <c r="BO69" s="158">
        <f t="shared" si="343"/>
        <v>897652.24241379555</v>
      </c>
      <c r="BP69" s="158">
        <f t="shared" si="344"/>
        <v>897652.24241379555</v>
      </c>
      <c r="BQ69" s="158">
        <f t="shared" si="345"/>
        <v>897652.24241379555</v>
      </c>
      <c r="BR69" s="158">
        <f t="shared" si="346"/>
        <v>897652.24241379555</v>
      </c>
    </row>
    <row r="70" spans="1:70" x14ac:dyDescent="0.25">
      <c r="A70" s="334">
        <f>+CUC!A1504</f>
        <v>511020</v>
      </c>
      <c r="B70" s="338" t="str">
        <f>+CUC!B1504</f>
        <v xml:space="preserve">         GASTOS DE ASAMBLEA</v>
      </c>
      <c r="C70" s="335">
        <f>+CUC!C1504</f>
        <v>5748300</v>
      </c>
      <c r="D70" s="335">
        <f>+CUC!D1504</f>
        <v>4584845</v>
      </c>
      <c r="E70" s="335">
        <f>+CUC!E1504</f>
        <v>5053700</v>
      </c>
      <c r="F70" s="335">
        <f>+CUC!F1504</f>
        <v>4577000</v>
      </c>
      <c r="G70" s="335">
        <f>+CUC!G1504</f>
        <v>6725093</v>
      </c>
      <c r="H70" s="335">
        <f>+CUC!I1504</f>
        <v>9792333.3333333321</v>
      </c>
      <c r="I70" s="335">
        <f t="shared" si="49"/>
        <v>15000000</v>
      </c>
      <c r="J70" s="328">
        <f t="shared" si="50"/>
        <v>913951.11111111101</v>
      </c>
      <c r="K70" s="325">
        <v>0</v>
      </c>
      <c r="L70" s="325">
        <f t="shared" si="245"/>
        <v>0</v>
      </c>
      <c r="M70" s="325">
        <v>15000000</v>
      </c>
      <c r="N70" s="325">
        <v>0</v>
      </c>
      <c r="O70" s="325">
        <f t="shared" si="245"/>
        <v>0</v>
      </c>
      <c r="P70" s="325">
        <v>0</v>
      </c>
      <c r="Q70" s="325">
        <f t="shared" si="245"/>
        <v>0</v>
      </c>
      <c r="R70" s="325">
        <v>0</v>
      </c>
      <c r="S70" s="325">
        <f t="shared" si="245"/>
        <v>0</v>
      </c>
      <c r="T70" s="325">
        <v>0</v>
      </c>
      <c r="U70" s="325">
        <f t="shared" si="245"/>
        <v>0</v>
      </c>
      <c r="V70" s="325">
        <f t="shared" si="245"/>
        <v>0</v>
      </c>
      <c r="W70" s="158">
        <f>+V70</f>
        <v>0</v>
      </c>
      <c r="X70" s="158">
        <f t="shared" ref="X70:AC70" si="347">+W70</f>
        <v>0</v>
      </c>
      <c r="Y70" s="158">
        <f t="shared" si="347"/>
        <v>0</v>
      </c>
      <c r="Z70" s="158">
        <f t="shared" si="347"/>
        <v>0</v>
      </c>
      <c r="AA70" s="158">
        <f t="shared" si="347"/>
        <v>0</v>
      </c>
      <c r="AB70" s="158">
        <f t="shared" si="347"/>
        <v>0</v>
      </c>
      <c r="AC70" s="158">
        <f t="shared" si="347"/>
        <v>0</v>
      </c>
      <c r="AD70" s="158">
        <f t="shared" si="306"/>
        <v>0</v>
      </c>
      <c r="AE70" s="158">
        <f t="shared" si="307"/>
        <v>0</v>
      </c>
      <c r="AF70" s="158">
        <f t="shared" si="308"/>
        <v>0</v>
      </c>
      <c r="AG70" s="158">
        <f t="shared" si="309"/>
        <v>0</v>
      </c>
      <c r="AH70" s="158">
        <f t="shared" si="310"/>
        <v>0</v>
      </c>
      <c r="AI70" s="158">
        <f t="shared" si="311"/>
        <v>0</v>
      </c>
      <c r="AJ70" s="158">
        <f t="shared" si="312"/>
        <v>0</v>
      </c>
      <c r="AK70" s="158">
        <f t="shared" si="313"/>
        <v>0</v>
      </c>
      <c r="AL70" s="158">
        <f t="shared" si="314"/>
        <v>0</v>
      </c>
      <c r="AM70" s="158">
        <f t="shared" si="315"/>
        <v>0</v>
      </c>
      <c r="AN70" s="158">
        <f t="shared" si="316"/>
        <v>0</v>
      </c>
      <c r="AO70" s="158">
        <f t="shared" si="317"/>
        <v>0</v>
      </c>
      <c r="AP70" s="158">
        <f t="shared" si="318"/>
        <v>0</v>
      </c>
      <c r="AQ70" s="158">
        <f t="shared" si="319"/>
        <v>0</v>
      </c>
      <c r="AR70" s="158">
        <f t="shared" si="320"/>
        <v>0</v>
      </c>
      <c r="AS70" s="158">
        <f t="shared" si="321"/>
        <v>0</v>
      </c>
      <c r="AT70" s="158">
        <f t="shared" si="322"/>
        <v>0</v>
      </c>
      <c r="AU70" s="158">
        <f t="shared" si="323"/>
        <v>0</v>
      </c>
      <c r="AV70" s="158">
        <f t="shared" si="324"/>
        <v>0</v>
      </c>
      <c r="AW70" s="158">
        <f t="shared" si="325"/>
        <v>0</v>
      </c>
      <c r="AX70" s="158">
        <f t="shared" si="326"/>
        <v>0</v>
      </c>
      <c r="AY70" s="158">
        <f t="shared" si="327"/>
        <v>0</v>
      </c>
      <c r="AZ70" s="158">
        <f t="shared" si="328"/>
        <v>0</v>
      </c>
      <c r="BA70" s="158">
        <f t="shared" si="329"/>
        <v>0</v>
      </c>
      <c r="BB70" s="158">
        <f t="shared" si="330"/>
        <v>0</v>
      </c>
      <c r="BC70" s="158">
        <f t="shared" si="331"/>
        <v>0</v>
      </c>
      <c r="BD70" s="158">
        <f t="shared" si="332"/>
        <v>0</v>
      </c>
      <c r="BE70" s="158">
        <f t="shared" si="333"/>
        <v>0</v>
      </c>
      <c r="BF70" s="158">
        <f t="shared" si="334"/>
        <v>0</v>
      </c>
      <c r="BG70" s="158">
        <f t="shared" si="335"/>
        <v>0</v>
      </c>
      <c r="BH70" s="158">
        <f t="shared" si="336"/>
        <v>0</v>
      </c>
      <c r="BI70" s="158">
        <f t="shared" si="337"/>
        <v>0</v>
      </c>
      <c r="BJ70" s="158">
        <f t="shared" si="338"/>
        <v>0</v>
      </c>
      <c r="BK70" s="158">
        <f t="shared" si="339"/>
        <v>0</v>
      </c>
      <c r="BL70" s="158">
        <f t="shared" si="340"/>
        <v>0</v>
      </c>
      <c r="BM70" s="158">
        <f t="shared" si="341"/>
        <v>0</v>
      </c>
      <c r="BN70" s="158">
        <f t="shared" si="342"/>
        <v>0</v>
      </c>
      <c r="BO70" s="158">
        <f t="shared" si="343"/>
        <v>0</v>
      </c>
      <c r="BP70" s="158">
        <f t="shared" si="344"/>
        <v>0</v>
      </c>
      <c r="BQ70" s="158">
        <f t="shared" si="345"/>
        <v>0</v>
      </c>
      <c r="BR70" s="158">
        <f t="shared" si="346"/>
        <v>0</v>
      </c>
    </row>
    <row r="71" spans="1:70" x14ac:dyDescent="0.25">
      <c r="A71" s="334">
        <f>+CUC!A1505</f>
        <v>511021</v>
      </c>
      <c r="B71" s="338" t="str">
        <f>+CUC!B1505</f>
        <v xml:space="preserve">         GASTOS DE DIRECTIVOS</v>
      </c>
      <c r="C71" s="335">
        <f>+CUC!C1505</f>
        <v>14398645</v>
      </c>
      <c r="D71" s="335">
        <f>+CUC!D1505</f>
        <v>12629176</v>
      </c>
      <c r="E71" s="335">
        <f>+CUC!E1505</f>
        <v>15609800</v>
      </c>
      <c r="F71" s="335">
        <f>+CUC!F1505</f>
        <v>13065000</v>
      </c>
      <c r="G71" s="335">
        <f>+CUC!G1505</f>
        <v>20598200</v>
      </c>
      <c r="H71" s="335">
        <f>+CUC!I1505</f>
        <v>15044800</v>
      </c>
      <c r="I71" s="335">
        <f t="shared" si="49"/>
        <v>16850176.000000004</v>
      </c>
      <c r="J71" s="328">
        <f t="shared" si="50"/>
        <v>1404181.3333333335</v>
      </c>
      <c r="K71" s="325">
        <f t="shared" si="245"/>
        <v>1404181.3333333335</v>
      </c>
      <c r="L71" s="325">
        <f t="shared" si="245"/>
        <v>1404181.3333333335</v>
      </c>
      <c r="M71" s="325">
        <f t="shared" si="245"/>
        <v>1404181.3333333335</v>
      </c>
      <c r="N71" s="325">
        <f t="shared" si="245"/>
        <v>1404181.3333333335</v>
      </c>
      <c r="O71" s="325">
        <f t="shared" si="245"/>
        <v>1404181.3333333335</v>
      </c>
      <c r="P71" s="325">
        <f t="shared" si="245"/>
        <v>1404181.3333333335</v>
      </c>
      <c r="Q71" s="325">
        <f t="shared" si="245"/>
        <v>1404181.3333333335</v>
      </c>
      <c r="R71" s="325">
        <f t="shared" si="245"/>
        <v>1404181.3333333335</v>
      </c>
      <c r="S71" s="325">
        <f t="shared" si="245"/>
        <v>1404181.3333333335</v>
      </c>
      <c r="T71" s="325">
        <f t="shared" si="245"/>
        <v>1404181.3333333335</v>
      </c>
      <c r="U71" s="325">
        <f t="shared" si="245"/>
        <v>1404181.3333333335</v>
      </c>
      <c r="V71" s="325">
        <f t="shared" si="245"/>
        <v>1404181.3333333335</v>
      </c>
      <c r="W71" s="158">
        <f t="shared" si="299"/>
        <v>1572683.0933333337</v>
      </c>
      <c r="X71" s="158">
        <f t="shared" si="300"/>
        <v>1572683.0933333337</v>
      </c>
      <c r="Y71" s="158">
        <f t="shared" si="301"/>
        <v>1572683.0933333337</v>
      </c>
      <c r="Z71" s="158">
        <f t="shared" si="302"/>
        <v>1572683.0933333337</v>
      </c>
      <c r="AA71" s="158">
        <f t="shared" si="303"/>
        <v>1572683.0933333337</v>
      </c>
      <c r="AB71" s="158">
        <f t="shared" si="304"/>
        <v>1572683.0933333337</v>
      </c>
      <c r="AC71" s="158">
        <f t="shared" si="305"/>
        <v>1572683.0933333337</v>
      </c>
      <c r="AD71" s="158">
        <f t="shared" si="306"/>
        <v>1572683.0933333337</v>
      </c>
      <c r="AE71" s="158">
        <f t="shared" si="307"/>
        <v>1572683.0933333337</v>
      </c>
      <c r="AF71" s="158">
        <f t="shared" si="308"/>
        <v>1572683.0933333337</v>
      </c>
      <c r="AG71" s="158">
        <f t="shared" si="309"/>
        <v>1572683.0933333337</v>
      </c>
      <c r="AH71" s="158">
        <f t="shared" si="310"/>
        <v>1572683.0933333337</v>
      </c>
      <c r="AI71" s="158">
        <f t="shared" si="311"/>
        <v>1572683.0933333337</v>
      </c>
      <c r="AJ71" s="158">
        <f t="shared" si="312"/>
        <v>1572683.0933333337</v>
      </c>
      <c r="AK71" s="158">
        <f t="shared" si="313"/>
        <v>1572683.0933333337</v>
      </c>
      <c r="AL71" s="158">
        <f t="shared" si="314"/>
        <v>1572683.0933333337</v>
      </c>
      <c r="AM71" s="158">
        <f t="shared" si="315"/>
        <v>1572683.0933333337</v>
      </c>
      <c r="AN71" s="158">
        <f t="shared" si="316"/>
        <v>1572683.0933333337</v>
      </c>
      <c r="AO71" s="158">
        <f t="shared" si="317"/>
        <v>1572683.0933333337</v>
      </c>
      <c r="AP71" s="158">
        <f t="shared" si="318"/>
        <v>1572683.0933333337</v>
      </c>
      <c r="AQ71" s="158">
        <f t="shared" si="319"/>
        <v>1572683.0933333337</v>
      </c>
      <c r="AR71" s="158">
        <f t="shared" si="320"/>
        <v>1572683.0933333337</v>
      </c>
      <c r="AS71" s="158">
        <f t="shared" si="321"/>
        <v>1572683.0933333337</v>
      </c>
      <c r="AT71" s="158">
        <f t="shared" si="322"/>
        <v>1572683.0933333337</v>
      </c>
      <c r="AU71" s="158">
        <f t="shared" si="323"/>
        <v>1667044.0789333337</v>
      </c>
      <c r="AV71" s="158">
        <f t="shared" si="324"/>
        <v>1667044.0789333337</v>
      </c>
      <c r="AW71" s="158">
        <f t="shared" si="325"/>
        <v>1667044.0789333337</v>
      </c>
      <c r="AX71" s="158">
        <f t="shared" si="326"/>
        <v>1667044.0789333337</v>
      </c>
      <c r="AY71" s="158">
        <f t="shared" si="327"/>
        <v>1667044.0789333337</v>
      </c>
      <c r="AZ71" s="158">
        <f t="shared" si="328"/>
        <v>1667044.0789333337</v>
      </c>
      <c r="BA71" s="158">
        <f t="shared" si="329"/>
        <v>1667044.0789333337</v>
      </c>
      <c r="BB71" s="158">
        <f t="shared" si="330"/>
        <v>1667044.0789333337</v>
      </c>
      <c r="BC71" s="158">
        <f t="shared" si="331"/>
        <v>1667044.0789333337</v>
      </c>
      <c r="BD71" s="158">
        <f t="shared" si="332"/>
        <v>1667044.0789333337</v>
      </c>
      <c r="BE71" s="158">
        <f t="shared" si="333"/>
        <v>1667044.0789333337</v>
      </c>
      <c r="BF71" s="158">
        <f t="shared" si="334"/>
        <v>1667044.0789333337</v>
      </c>
      <c r="BG71" s="158">
        <f t="shared" si="335"/>
        <v>1733725.8420906672</v>
      </c>
      <c r="BH71" s="158">
        <f t="shared" si="336"/>
        <v>1733725.8420906672</v>
      </c>
      <c r="BI71" s="158">
        <f t="shared" si="337"/>
        <v>1733725.8420906672</v>
      </c>
      <c r="BJ71" s="158">
        <f t="shared" si="338"/>
        <v>1733725.8420906672</v>
      </c>
      <c r="BK71" s="158">
        <f t="shared" si="339"/>
        <v>1733725.8420906672</v>
      </c>
      <c r="BL71" s="158">
        <f t="shared" si="340"/>
        <v>1733725.8420906672</v>
      </c>
      <c r="BM71" s="158">
        <f t="shared" si="341"/>
        <v>1733725.8420906672</v>
      </c>
      <c r="BN71" s="158">
        <f t="shared" si="342"/>
        <v>1733725.8420906672</v>
      </c>
      <c r="BO71" s="158">
        <f t="shared" si="343"/>
        <v>1733725.8420906672</v>
      </c>
      <c r="BP71" s="158">
        <f t="shared" si="344"/>
        <v>1733725.8420906672</v>
      </c>
      <c r="BQ71" s="158">
        <f t="shared" si="345"/>
        <v>1733725.8420906672</v>
      </c>
      <c r="BR71" s="158">
        <f t="shared" si="346"/>
        <v>1733725.8420906672</v>
      </c>
    </row>
    <row r="72" spans="1:70" hidden="1" x14ac:dyDescent="0.25">
      <c r="A72" s="334">
        <f>+CUC!A1506</f>
        <v>511022</v>
      </c>
      <c r="B72" s="338" t="str">
        <f>+CUC!B1506</f>
        <v xml:space="preserve">         GASTOS DE COMITES</v>
      </c>
      <c r="C72" s="335">
        <f>+CUC!C1506</f>
        <v>0</v>
      </c>
      <c r="D72" s="335">
        <f>+CUC!D1506</f>
        <v>0</v>
      </c>
      <c r="E72" s="335">
        <f>+CUC!E1506</f>
        <v>0</v>
      </c>
      <c r="F72" s="335">
        <f>+CUC!F1506</f>
        <v>0</v>
      </c>
      <c r="G72" s="335">
        <f>+CUC!G1506</f>
        <v>0</v>
      </c>
      <c r="H72" s="335">
        <f>+CUC!I1506</f>
        <v>0</v>
      </c>
      <c r="I72" s="335">
        <f t="shared" si="49"/>
        <v>0</v>
      </c>
      <c r="J72" s="328">
        <f t="shared" si="50"/>
        <v>0</v>
      </c>
      <c r="K72" s="325">
        <v>0</v>
      </c>
      <c r="L72" s="325">
        <f t="shared" si="245"/>
        <v>0</v>
      </c>
      <c r="M72" s="325">
        <f t="shared" si="245"/>
        <v>0</v>
      </c>
      <c r="N72" s="325">
        <f t="shared" si="245"/>
        <v>0</v>
      </c>
      <c r="O72" s="325">
        <f t="shared" si="245"/>
        <v>0</v>
      </c>
      <c r="P72" s="325">
        <f t="shared" si="245"/>
        <v>0</v>
      </c>
      <c r="Q72" s="325">
        <f t="shared" si="245"/>
        <v>0</v>
      </c>
      <c r="R72" s="325">
        <f t="shared" si="245"/>
        <v>0</v>
      </c>
      <c r="S72" s="325">
        <f t="shared" si="245"/>
        <v>0</v>
      </c>
      <c r="T72" s="325">
        <f>+J72*12</f>
        <v>0</v>
      </c>
      <c r="U72" s="325">
        <v>0</v>
      </c>
      <c r="V72" s="325">
        <f t="shared" si="245"/>
        <v>0</v>
      </c>
      <c r="W72" s="158">
        <f t="shared" si="299"/>
        <v>0</v>
      </c>
      <c r="X72" s="158">
        <f t="shared" si="300"/>
        <v>0</v>
      </c>
      <c r="Y72" s="158">
        <f t="shared" si="301"/>
        <v>0</v>
      </c>
      <c r="Z72" s="158">
        <f t="shared" si="302"/>
        <v>0</v>
      </c>
      <c r="AA72" s="158">
        <f t="shared" si="303"/>
        <v>0</v>
      </c>
      <c r="AB72" s="158">
        <f t="shared" si="304"/>
        <v>0</v>
      </c>
      <c r="AC72" s="158">
        <f t="shared" si="305"/>
        <v>0</v>
      </c>
      <c r="AD72" s="158">
        <f t="shared" si="306"/>
        <v>0</v>
      </c>
      <c r="AE72" s="158">
        <f t="shared" si="307"/>
        <v>0</v>
      </c>
      <c r="AF72" s="158">
        <f t="shared" si="308"/>
        <v>0</v>
      </c>
      <c r="AG72" s="158">
        <f t="shared" si="309"/>
        <v>0</v>
      </c>
      <c r="AH72" s="158">
        <f t="shared" si="310"/>
        <v>0</v>
      </c>
      <c r="AI72" s="158">
        <f t="shared" si="311"/>
        <v>0</v>
      </c>
      <c r="AJ72" s="158">
        <f t="shared" si="312"/>
        <v>0</v>
      </c>
      <c r="AK72" s="158">
        <f t="shared" si="313"/>
        <v>0</v>
      </c>
      <c r="AL72" s="158">
        <f t="shared" si="314"/>
        <v>0</v>
      </c>
      <c r="AM72" s="158">
        <f t="shared" si="315"/>
        <v>0</v>
      </c>
      <c r="AN72" s="158">
        <f t="shared" si="316"/>
        <v>0</v>
      </c>
      <c r="AO72" s="158">
        <f t="shared" si="317"/>
        <v>0</v>
      </c>
      <c r="AP72" s="158">
        <f t="shared" si="318"/>
        <v>0</v>
      </c>
      <c r="AQ72" s="158">
        <f t="shared" si="319"/>
        <v>0</v>
      </c>
      <c r="AR72" s="158">
        <f t="shared" si="320"/>
        <v>0</v>
      </c>
      <c r="AS72" s="158">
        <f t="shared" si="321"/>
        <v>0</v>
      </c>
      <c r="AT72" s="158">
        <f t="shared" si="322"/>
        <v>0</v>
      </c>
      <c r="AU72" s="158">
        <f t="shared" si="323"/>
        <v>0</v>
      </c>
      <c r="AV72" s="158">
        <f t="shared" si="324"/>
        <v>0</v>
      </c>
      <c r="AW72" s="158">
        <f t="shared" si="325"/>
        <v>0</v>
      </c>
      <c r="AX72" s="158">
        <f t="shared" si="326"/>
        <v>0</v>
      </c>
      <c r="AY72" s="158">
        <f t="shared" si="327"/>
        <v>0</v>
      </c>
      <c r="AZ72" s="158">
        <f t="shared" si="328"/>
        <v>0</v>
      </c>
      <c r="BA72" s="158">
        <f t="shared" si="329"/>
        <v>0</v>
      </c>
      <c r="BB72" s="158">
        <f t="shared" si="330"/>
        <v>0</v>
      </c>
      <c r="BC72" s="158">
        <f t="shared" si="331"/>
        <v>0</v>
      </c>
      <c r="BD72" s="158">
        <f t="shared" si="332"/>
        <v>0</v>
      </c>
      <c r="BE72" s="158">
        <f t="shared" si="333"/>
        <v>0</v>
      </c>
      <c r="BF72" s="158">
        <f t="shared" si="334"/>
        <v>0</v>
      </c>
      <c r="BG72" s="158">
        <f t="shared" si="335"/>
        <v>0</v>
      </c>
      <c r="BH72" s="158">
        <f t="shared" si="336"/>
        <v>0</v>
      </c>
      <c r="BI72" s="158">
        <f t="shared" si="337"/>
        <v>0</v>
      </c>
      <c r="BJ72" s="158">
        <f t="shared" si="338"/>
        <v>0</v>
      </c>
      <c r="BK72" s="158">
        <f t="shared" si="339"/>
        <v>0</v>
      </c>
      <c r="BL72" s="158">
        <f t="shared" si="340"/>
        <v>0</v>
      </c>
      <c r="BM72" s="158">
        <f t="shared" si="341"/>
        <v>0</v>
      </c>
      <c r="BN72" s="158">
        <f t="shared" si="342"/>
        <v>0</v>
      </c>
      <c r="BO72" s="158">
        <f t="shared" si="343"/>
        <v>0</v>
      </c>
      <c r="BP72" s="158">
        <f t="shared" si="344"/>
        <v>0</v>
      </c>
      <c r="BQ72" s="158">
        <f t="shared" si="345"/>
        <v>0</v>
      </c>
      <c r="BR72" s="158">
        <f t="shared" si="346"/>
        <v>0</v>
      </c>
    </row>
    <row r="73" spans="1:70" x14ac:dyDescent="0.25">
      <c r="A73" s="334">
        <f>+CUC!A1507</f>
        <v>511023</v>
      </c>
      <c r="B73" s="338" t="str">
        <f>+CUC!B1507</f>
        <v xml:space="preserve">         REUNIONES Y CONFERENCIAS</v>
      </c>
      <c r="C73" s="335">
        <f>+CUC!C1507</f>
        <v>5000000</v>
      </c>
      <c r="D73" s="335">
        <f>+CUC!D1507</f>
        <v>7089590</v>
      </c>
      <c r="E73" s="335">
        <f>+CUC!E1507</f>
        <v>11748830</v>
      </c>
      <c r="F73" s="335">
        <f>+CUC!F1507</f>
        <v>0</v>
      </c>
      <c r="G73" s="335">
        <f>+CUC!G1507</f>
        <v>821100</v>
      </c>
      <c r="H73" s="335">
        <f>+CUC!I1507</f>
        <v>17343800</v>
      </c>
      <c r="I73" s="335">
        <f t="shared" ref="I73:I90" si="348">+SUM(K73:V73)</f>
        <v>19425056.000000007</v>
      </c>
      <c r="J73" s="328">
        <f t="shared" si="50"/>
        <v>1618754.666666667</v>
      </c>
      <c r="K73" s="325">
        <f t="shared" si="245"/>
        <v>1618754.666666667</v>
      </c>
      <c r="L73" s="325">
        <f t="shared" si="245"/>
        <v>1618754.666666667</v>
      </c>
      <c r="M73" s="325">
        <f t="shared" si="245"/>
        <v>1618754.666666667</v>
      </c>
      <c r="N73" s="325">
        <f t="shared" si="245"/>
        <v>1618754.666666667</v>
      </c>
      <c r="O73" s="325">
        <f t="shared" si="245"/>
        <v>1618754.666666667</v>
      </c>
      <c r="P73" s="325">
        <f t="shared" si="245"/>
        <v>1618754.666666667</v>
      </c>
      <c r="Q73" s="325">
        <f t="shared" si="245"/>
        <v>1618754.666666667</v>
      </c>
      <c r="R73" s="325">
        <f t="shared" si="245"/>
        <v>1618754.666666667</v>
      </c>
      <c r="S73" s="325">
        <f t="shared" si="245"/>
        <v>1618754.666666667</v>
      </c>
      <c r="T73" s="325">
        <f t="shared" si="245"/>
        <v>1618754.666666667</v>
      </c>
      <c r="U73" s="325">
        <f t="shared" si="245"/>
        <v>1618754.666666667</v>
      </c>
      <c r="V73" s="325">
        <f t="shared" si="245"/>
        <v>1618754.666666667</v>
      </c>
      <c r="W73" s="158">
        <f t="shared" si="299"/>
        <v>1813005.2266666673</v>
      </c>
      <c r="X73" s="158">
        <f t="shared" si="300"/>
        <v>1813005.2266666673</v>
      </c>
      <c r="Y73" s="158">
        <f t="shared" si="301"/>
        <v>1813005.2266666673</v>
      </c>
      <c r="Z73" s="158">
        <f t="shared" si="302"/>
        <v>1813005.2266666673</v>
      </c>
      <c r="AA73" s="158">
        <f t="shared" si="303"/>
        <v>1813005.2266666673</v>
      </c>
      <c r="AB73" s="158">
        <f t="shared" si="304"/>
        <v>1813005.2266666673</v>
      </c>
      <c r="AC73" s="158">
        <f t="shared" si="305"/>
        <v>1813005.2266666673</v>
      </c>
      <c r="AD73" s="158">
        <f t="shared" si="306"/>
        <v>1813005.2266666673</v>
      </c>
      <c r="AE73" s="158">
        <f t="shared" si="307"/>
        <v>1813005.2266666673</v>
      </c>
      <c r="AF73" s="158">
        <f t="shared" si="308"/>
        <v>1813005.2266666673</v>
      </c>
      <c r="AG73" s="158">
        <f t="shared" si="309"/>
        <v>1813005.2266666673</v>
      </c>
      <c r="AH73" s="158">
        <f t="shared" si="310"/>
        <v>1813005.2266666673</v>
      </c>
      <c r="AI73" s="158">
        <f t="shared" si="311"/>
        <v>1813005.2266666673</v>
      </c>
      <c r="AJ73" s="158">
        <f t="shared" si="312"/>
        <v>1813005.2266666673</v>
      </c>
      <c r="AK73" s="158">
        <f t="shared" si="313"/>
        <v>1813005.2266666673</v>
      </c>
      <c r="AL73" s="158">
        <f t="shared" si="314"/>
        <v>1813005.2266666673</v>
      </c>
      <c r="AM73" s="158">
        <f t="shared" si="315"/>
        <v>1813005.2266666673</v>
      </c>
      <c r="AN73" s="158">
        <f t="shared" si="316"/>
        <v>1813005.2266666673</v>
      </c>
      <c r="AO73" s="158">
        <f t="shared" si="317"/>
        <v>1813005.2266666673</v>
      </c>
      <c r="AP73" s="158">
        <f t="shared" si="318"/>
        <v>1813005.2266666673</v>
      </c>
      <c r="AQ73" s="158">
        <f t="shared" si="319"/>
        <v>1813005.2266666673</v>
      </c>
      <c r="AR73" s="158">
        <f t="shared" si="320"/>
        <v>1813005.2266666673</v>
      </c>
      <c r="AS73" s="158">
        <f t="shared" si="321"/>
        <v>1813005.2266666673</v>
      </c>
      <c r="AT73" s="158">
        <f t="shared" si="322"/>
        <v>1813005.2266666673</v>
      </c>
      <c r="AU73" s="158">
        <f t="shared" si="323"/>
        <v>1921785.5402666675</v>
      </c>
      <c r="AV73" s="158">
        <f t="shared" si="324"/>
        <v>1921785.5402666675</v>
      </c>
      <c r="AW73" s="158">
        <f t="shared" si="325"/>
        <v>1921785.5402666675</v>
      </c>
      <c r="AX73" s="158">
        <f t="shared" si="326"/>
        <v>1921785.5402666675</v>
      </c>
      <c r="AY73" s="158">
        <f t="shared" si="327"/>
        <v>1921785.5402666675</v>
      </c>
      <c r="AZ73" s="158">
        <f t="shared" si="328"/>
        <v>1921785.5402666675</v>
      </c>
      <c r="BA73" s="158">
        <f t="shared" si="329"/>
        <v>1921785.5402666675</v>
      </c>
      <c r="BB73" s="158">
        <f t="shared" si="330"/>
        <v>1921785.5402666675</v>
      </c>
      <c r="BC73" s="158">
        <f t="shared" si="331"/>
        <v>1921785.5402666675</v>
      </c>
      <c r="BD73" s="158">
        <f t="shared" si="332"/>
        <v>1921785.5402666675</v>
      </c>
      <c r="BE73" s="158">
        <f t="shared" si="333"/>
        <v>1921785.5402666675</v>
      </c>
      <c r="BF73" s="158">
        <f t="shared" si="334"/>
        <v>1921785.5402666675</v>
      </c>
      <c r="BG73" s="158">
        <f t="shared" si="335"/>
        <v>1998656.9618773342</v>
      </c>
      <c r="BH73" s="158">
        <f t="shared" si="336"/>
        <v>1998656.9618773342</v>
      </c>
      <c r="BI73" s="158">
        <f t="shared" si="337"/>
        <v>1998656.9618773342</v>
      </c>
      <c r="BJ73" s="158">
        <f t="shared" si="338"/>
        <v>1998656.9618773342</v>
      </c>
      <c r="BK73" s="158">
        <f t="shared" si="339"/>
        <v>1998656.9618773342</v>
      </c>
      <c r="BL73" s="158">
        <f t="shared" si="340"/>
        <v>1998656.9618773342</v>
      </c>
      <c r="BM73" s="158">
        <f t="shared" si="341"/>
        <v>1998656.9618773342</v>
      </c>
      <c r="BN73" s="158">
        <f t="shared" si="342"/>
        <v>1998656.9618773342</v>
      </c>
      <c r="BO73" s="158">
        <f t="shared" si="343"/>
        <v>1998656.9618773342</v>
      </c>
      <c r="BP73" s="158">
        <f t="shared" si="344"/>
        <v>1998656.9618773342</v>
      </c>
      <c r="BQ73" s="158">
        <f t="shared" si="345"/>
        <v>1998656.9618773342</v>
      </c>
      <c r="BR73" s="158">
        <f t="shared" si="346"/>
        <v>1998656.9618773342</v>
      </c>
    </row>
    <row r="74" spans="1:70" x14ac:dyDescent="0.25">
      <c r="A74" s="334">
        <f>+CUC!A1508</f>
        <v>511024</v>
      </c>
      <c r="B74" s="338" t="str">
        <f>+CUC!B1508</f>
        <v xml:space="preserve">         GASTOS LEGALES</v>
      </c>
      <c r="C74" s="335">
        <f>+CUC!C1508</f>
        <v>7995783</v>
      </c>
      <c r="D74" s="335">
        <f>+CUC!D1508</f>
        <v>2163732</v>
      </c>
      <c r="E74" s="335">
        <f>+CUC!E1508</f>
        <v>2397856</v>
      </c>
      <c r="F74" s="335">
        <f>+CUC!F1508</f>
        <v>3514526</v>
      </c>
      <c r="G74" s="335">
        <f>+CUC!G1508</f>
        <v>4279636</v>
      </c>
      <c r="H74" s="335">
        <f>+CUC!I1508</f>
        <v>5310448</v>
      </c>
      <c r="I74" s="335">
        <f t="shared" si="348"/>
        <v>5947701.7600000007</v>
      </c>
      <c r="J74" s="328">
        <f t="shared" ref="J74" si="349">+H74/12*(1+K$3)</f>
        <v>495641.81333333335</v>
      </c>
      <c r="K74" s="325">
        <f t="shared" si="245"/>
        <v>495641.81333333335</v>
      </c>
      <c r="L74" s="325">
        <f t="shared" ref="L74:V74" si="350">+K74</f>
        <v>495641.81333333335</v>
      </c>
      <c r="M74" s="325">
        <f t="shared" si="350"/>
        <v>495641.81333333335</v>
      </c>
      <c r="N74" s="325">
        <f t="shared" si="350"/>
        <v>495641.81333333335</v>
      </c>
      <c r="O74" s="325">
        <f t="shared" si="350"/>
        <v>495641.81333333335</v>
      </c>
      <c r="P74" s="325">
        <f t="shared" si="350"/>
        <v>495641.81333333335</v>
      </c>
      <c r="Q74" s="325">
        <f t="shared" si="350"/>
        <v>495641.81333333335</v>
      </c>
      <c r="R74" s="325">
        <f t="shared" si="350"/>
        <v>495641.81333333335</v>
      </c>
      <c r="S74" s="325">
        <f t="shared" si="350"/>
        <v>495641.81333333335</v>
      </c>
      <c r="T74" s="325">
        <f t="shared" si="350"/>
        <v>495641.81333333335</v>
      </c>
      <c r="U74" s="325">
        <f t="shared" si="350"/>
        <v>495641.81333333335</v>
      </c>
      <c r="V74" s="325">
        <f t="shared" si="350"/>
        <v>495641.81333333335</v>
      </c>
      <c r="W74" s="158">
        <f t="shared" si="299"/>
        <v>555118.83093333337</v>
      </c>
      <c r="X74" s="158">
        <f t="shared" si="300"/>
        <v>555118.83093333337</v>
      </c>
      <c r="Y74" s="158">
        <f t="shared" si="301"/>
        <v>555118.83093333337</v>
      </c>
      <c r="Z74" s="158">
        <f t="shared" si="302"/>
        <v>555118.83093333337</v>
      </c>
      <c r="AA74" s="158">
        <f t="shared" si="303"/>
        <v>555118.83093333337</v>
      </c>
      <c r="AB74" s="158">
        <f t="shared" si="304"/>
        <v>555118.83093333337</v>
      </c>
      <c r="AC74" s="158">
        <f t="shared" si="305"/>
        <v>555118.83093333337</v>
      </c>
      <c r="AD74" s="158">
        <f t="shared" si="306"/>
        <v>555118.83093333337</v>
      </c>
      <c r="AE74" s="158">
        <f t="shared" si="307"/>
        <v>555118.83093333337</v>
      </c>
      <c r="AF74" s="158">
        <f t="shared" si="308"/>
        <v>555118.83093333337</v>
      </c>
      <c r="AG74" s="158">
        <f t="shared" si="309"/>
        <v>555118.83093333337</v>
      </c>
      <c r="AH74" s="158">
        <f t="shared" si="310"/>
        <v>555118.83093333337</v>
      </c>
      <c r="AI74" s="158">
        <f t="shared" si="311"/>
        <v>555118.83093333337</v>
      </c>
      <c r="AJ74" s="158">
        <f t="shared" si="312"/>
        <v>555118.83093333337</v>
      </c>
      <c r="AK74" s="158">
        <f t="shared" si="313"/>
        <v>555118.83093333337</v>
      </c>
      <c r="AL74" s="158">
        <f t="shared" si="314"/>
        <v>555118.83093333337</v>
      </c>
      <c r="AM74" s="158">
        <f t="shared" si="315"/>
        <v>555118.83093333337</v>
      </c>
      <c r="AN74" s="158">
        <f t="shared" si="316"/>
        <v>555118.83093333337</v>
      </c>
      <c r="AO74" s="158">
        <f t="shared" si="317"/>
        <v>555118.83093333337</v>
      </c>
      <c r="AP74" s="158">
        <f t="shared" si="318"/>
        <v>555118.83093333337</v>
      </c>
      <c r="AQ74" s="158">
        <f t="shared" si="319"/>
        <v>555118.83093333337</v>
      </c>
      <c r="AR74" s="158">
        <f t="shared" si="320"/>
        <v>555118.83093333337</v>
      </c>
      <c r="AS74" s="158">
        <f t="shared" si="321"/>
        <v>555118.83093333337</v>
      </c>
      <c r="AT74" s="158">
        <f t="shared" si="322"/>
        <v>555118.83093333337</v>
      </c>
      <c r="AU74" s="158">
        <f t="shared" si="323"/>
        <v>588425.96078933345</v>
      </c>
      <c r="AV74" s="158">
        <f t="shared" si="324"/>
        <v>588425.96078933345</v>
      </c>
      <c r="AW74" s="158">
        <f t="shared" si="325"/>
        <v>588425.96078933345</v>
      </c>
      <c r="AX74" s="158">
        <f t="shared" si="326"/>
        <v>588425.96078933345</v>
      </c>
      <c r="AY74" s="158">
        <f t="shared" si="327"/>
        <v>588425.96078933345</v>
      </c>
      <c r="AZ74" s="158">
        <f t="shared" si="328"/>
        <v>588425.96078933345</v>
      </c>
      <c r="BA74" s="158">
        <f t="shared" si="329"/>
        <v>588425.96078933345</v>
      </c>
      <c r="BB74" s="158">
        <f t="shared" si="330"/>
        <v>588425.96078933345</v>
      </c>
      <c r="BC74" s="158">
        <f t="shared" si="331"/>
        <v>588425.96078933345</v>
      </c>
      <c r="BD74" s="158">
        <f t="shared" si="332"/>
        <v>588425.96078933345</v>
      </c>
      <c r="BE74" s="158">
        <f t="shared" si="333"/>
        <v>588425.96078933345</v>
      </c>
      <c r="BF74" s="158">
        <f t="shared" si="334"/>
        <v>588425.96078933345</v>
      </c>
      <c r="BG74" s="158">
        <f t="shared" si="335"/>
        <v>611962.99922090676</v>
      </c>
      <c r="BH74" s="158">
        <f t="shared" si="336"/>
        <v>611962.99922090676</v>
      </c>
      <c r="BI74" s="158">
        <f t="shared" si="337"/>
        <v>611962.99922090676</v>
      </c>
      <c r="BJ74" s="158">
        <f t="shared" si="338"/>
        <v>611962.99922090676</v>
      </c>
      <c r="BK74" s="158">
        <f t="shared" si="339"/>
        <v>611962.99922090676</v>
      </c>
      <c r="BL74" s="158">
        <f t="shared" si="340"/>
        <v>611962.99922090676</v>
      </c>
      <c r="BM74" s="158">
        <f t="shared" si="341"/>
        <v>611962.99922090676</v>
      </c>
      <c r="BN74" s="158">
        <f t="shared" si="342"/>
        <v>611962.99922090676</v>
      </c>
      <c r="BO74" s="158">
        <f t="shared" si="343"/>
        <v>611962.99922090676</v>
      </c>
      <c r="BP74" s="158">
        <f t="shared" si="344"/>
        <v>611962.99922090676</v>
      </c>
      <c r="BQ74" s="158">
        <f t="shared" si="345"/>
        <v>611962.99922090676</v>
      </c>
      <c r="BR74" s="158">
        <f t="shared" si="346"/>
        <v>611962.99922090676</v>
      </c>
    </row>
    <row r="75" spans="1:70" hidden="1" x14ac:dyDescent="0.25">
      <c r="A75" s="334">
        <f>+CUC!A1509</f>
        <v>511025</v>
      </c>
      <c r="B75" s="338" t="str">
        <f>+CUC!B1509</f>
        <v xml:space="preserve">         INFORMACION COMERCIAL</v>
      </c>
      <c r="C75" s="335">
        <f>+CUC!C1509</f>
        <v>0</v>
      </c>
      <c r="D75" s="335">
        <f>+CUC!D1509</f>
        <v>0</v>
      </c>
      <c r="E75" s="335">
        <f>+CUC!E1509</f>
        <v>0</v>
      </c>
      <c r="F75" s="335">
        <f>+CUC!F1509</f>
        <v>0</v>
      </c>
      <c r="G75" s="335">
        <f>+CUC!G1509</f>
        <v>0</v>
      </c>
      <c r="H75" s="335">
        <f>+CUC!I1509</f>
        <v>0</v>
      </c>
      <c r="I75" s="335">
        <f t="shared" si="348"/>
        <v>0</v>
      </c>
      <c r="J75" s="328">
        <f t="shared" ref="J75:J90" si="351">+H75/12*(1+K$3)</f>
        <v>0</v>
      </c>
      <c r="K75" s="325">
        <f t="shared" si="245"/>
        <v>0</v>
      </c>
      <c r="L75" s="325">
        <f t="shared" ref="L75:V75" si="352">+K75</f>
        <v>0</v>
      </c>
      <c r="M75" s="325">
        <f t="shared" si="352"/>
        <v>0</v>
      </c>
      <c r="N75" s="325">
        <f t="shared" si="352"/>
        <v>0</v>
      </c>
      <c r="O75" s="325">
        <f t="shared" si="352"/>
        <v>0</v>
      </c>
      <c r="P75" s="325">
        <f t="shared" si="352"/>
        <v>0</v>
      </c>
      <c r="Q75" s="325">
        <f t="shared" si="352"/>
        <v>0</v>
      </c>
      <c r="R75" s="325">
        <f t="shared" si="352"/>
        <v>0</v>
      </c>
      <c r="S75" s="325">
        <f t="shared" si="352"/>
        <v>0</v>
      </c>
      <c r="T75" s="325">
        <f t="shared" si="352"/>
        <v>0</v>
      </c>
      <c r="U75" s="325">
        <f t="shared" si="352"/>
        <v>0</v>
      </c>
      <c r="V75" s="325">
        <f t="shared" si="352"/>
        <v>0</v>
      </c>
      <c r="W75" s="158">
        <f t="shared" si="299"/>
        <v>0</v>
      </c>
      <c r="X75" s="158">
        <f t="shared" si="300"/>
        <v>0</v>
      </c>
      <c r="Y75" s="158">
        <f t="shared" si="301"/>
        <v>0</v>
      </c>
      <c r="Z75" s="158">
        <f t="shared" si="302"/>
        <v>0</v>
      </c>
      <c r="AA75" s="158">
        <f t="shared" si="303"/>
        <v>0</v>
      </c>
      <c r="AB75" s="158">
        <f t="shared" si="304"/>
        <v>0</v>
      </c>
      <c r="AC75" s="158">
        <f t="shared" si="305"/>
        <v>0</v>
      </c>
      <c r="AD75" s="158">
        <f t="shared" si="306"/>
        <v>0</v>
      </c>
      <c r="AE75" s="158">
        <f t="shared" si="307"/>
        <v>0</v>
      </c>
      <c r="AF75" s="158">
        <f t="shared" si="308"/>
        <v>0</v>
      </c>
      <c r="AG75" s="158">
        <f t="shared" si="309"/>
        <v>0</v>
      </c>
      <c r="AH75" s="158">
        <f t="shared" si="310"/>
        <v>0</v>
      </c>
      <c r="AI75" s="158">
        <f t="shared" si="311"/>
        <v>0</v>
      </c>
      <c r="AJ75" s="158">
        <f t="shared" si="312"/>
        <v>0</v>
      </c>
      <c r="AK75" s="158">
        <f t="shared" si="313"/>
        <v>0</v>
      </c>
      <c r="AL75" s="158">
        <f t="shared" si="314"/>
        <v>0</v>
      </c>
      <c r="AM75" s="158">
        <f t="shared" si="315"/>
        <v>0</v>
      </c>
      <c r="AN75" s="158">
        <f t="shared" si="316"/>
        <v>0</v>
      </c>
      <c r="AO75" s="158">
        <f t="shared" si="317"/>
        <v>0</v>
      </c>
      <c r="AP75" s="158">
        <f t="shared" si="318"/>
        <v>0</v>
      </c>
      <c r="AQ75" s="158">
        <f t="shared" si="319"/>
        <v>0</v>
      </c>
      <c r="AR75" s="158">
        <f t="shared" si="320"/>
        <v>0</v>
      </c>
      <c r="AS75" s="158">
        <f t="shared" si="321"/>
        <v>0</v>
      </c>
      <c r="AT75" s="158">
        <f t="shared" si="322"/>
        <v>0</v>
      </c>
      <c r="AU75" s="158">
        <f t="shared" si="323"/>
        <v>0</v>
      </c>
      <c r="AV75" s="158">
        <f t="shared" si="324"/>
        <v>0</v>
      </c>
      <c r="AW75" s="158">
        <f t="shared" si="325"/>
        <v>0</v>
      </c>
      <c r="AX75" s="158">
        <f t="shared" si="326"/>
        <v>0</v>
      </c>
      <c r="AY75" s="158">
        <f t="shared" si="327"/>
        <v>0</v>
      </c>
      <c r="AZ75" s="158">
        <f t="shared" si="328"/>
        <v>0</v>
      </c>
      <c r="BA75" s="158">
        <f t="shared" si="329"/>
        <v>0</v>
      </c>
      <c r="BB75" s="158">
        <f t="shared" si="330"/>
        <v>0</v>
      </c>
      <c r="BC75" s="158">
        <f t="shared" si="331"/>
        <v>0</v>
      </c>
      <c r="BD75" s="158">
        <f t="shared" si="332"/>
        <v>0</v>
      </c>
      <c r="BE75" s="158">
        <f t="shared" si="333"/>
        <v>0</v>
      </c>
      <c r="BF75" s="158">
        <f t="shared" si="334"/>
        <v>0</v>
      </c>
      <c r="BG75" s="158">
        <f t="shared" si="335"/>
        <v>0</v>
      </c>
      <c r="BH75" s="158">
        <f t="shared" si="336"/>
        <v>0</v>
      </c>
      <c r="BI75" s="158">
        <f t="shared" si="337"/>
        <v>0</v>
      </c>
      <c r="BJ75" s="158">
        <f t="shared" si="338"/>
        <v>0</v>
      </c>
      <c r="BK75" s="158">
        <f t="shared" si="339"/>
        <v>0</v>
      </c>
      <c r="BL75" s="158">
        <f t="shared" si="340"/>
        <v>0</v>
      </c>
      <c r="BM75" s="158">
        <f t="shared" si="341"/>
        <v>0</v>
      </c>
      <c r="BN75" s="158">
        <f t="shared" si="342"/>
        <v>0</v>
      </c>
      <c r="BO75" s="158">
        <f t="shared" si="343"/>
        <v>0</v>
      </c>
      <c r="BP75" s="158">
        <f t="shared" si="344"/>
        <v>0</v>
      </c>
      <c r="BQ75" s="158">
        <f t="shared" si="345"/>
        <v>0</v>
      </c>
      <c r="BR75" s="158">
        <f t="shared" si="346"/>
        <v>0</v>
      </c>
    </row>
    <row r="76" spans="1:70" x14ac:dyDescent="0.25">
      <c r="A76" s="334">
        <f>+CUC!A1510</f>
        <v>511026</v>
      </c>
      <c r="B76" s="338" t="str">
        <f>+CUC!B1510</f>
        <v xml:space="preserve">         GASTOS DE  REPRESENTACION</v>
      </c>
      <c r="C76" s="335">
        <f>+CUC!C1510</f>
        <v>2187296</v>
      </c>
      <c r="D76" s="335">
        <f>+CUC!D1510</f>
        <v>2298630</v>
      </c>
      <c r="E76" s="335">
        <f>+CUC!E1510</f>
        <v>0</v>
      </c>
      <c r="F76" s="335">
        <f>+CUC!F1510</f>
        <v>2453603</v>
      </c>
      <c r="G76" s="335">
        <f>+CUC!G1510</f>
        <v>4179218</v>
      </c>
      <c r="H76" s="335">
        <f>+CUC!I1510</f>
        <v>5101112</v>
      </c>
      <c r="I76" s="335">
        <f t="shared" si="348"/>
        <v>5856622.7200000016</v>
      </c>
      <c r="J76" s="328">
        <f t="shared" si="351"/>
        <v>476103.78666666674</v>
      </c>
      <c r="K76" s="325">
        <v>500000</v>
      </c>
      <c r="L76" s="325">
        <f t="shared" ref="L76:V76" si="353">+K76</f>
        <v>500000</v>
      </c>
      <c r="M76" s="325">
        <f t="shared" si="353"/>
        <v>500000</v>
      </c>
      <c r="N76" s="325">
        <f t="shared" si="353"/>
        <v>500000</v>
      </c>
      <c r="O76" s="325">
        <f t="shared" si="353"/>
        <v>500000</v>
      </c>
      <c r="P76" s="325">
        <f t="shared" si="353"/>
        <v>500000</v>
      </c>
      <c r="Q76" s="325">
        <f>+J76</f>
        <v>476103.78666666674</v>
      </c>
      <c r="R76" s="325">
        <f t="shared" si="353"/>
        <v>476103.78666666674</v>
      </c>
      <c r="S76" s="325">
        <f t="shared" si="353"/>
        <v>476103.78666666674</v>
      </c>
      <c r="T76" s="325">
        <f t="shared" si="353"/>
        <v>476103.78666666674</v>
      </c>
      <c r="U76" s="325">
        <f t="shared" si="353"/>
        <v>476103.78666666674</v>
      </c>
      <c r="V76" s="325">
        <f t="shared" si="353"/>
        <v>476103.78666666674</v>
      </c>
      <c r="W76" s="158">
        <f>+V76</f>
        <v>476103.78666666674</v>
      </c>
      <c r="X76" s="158">
        <f>+W76</f>
        <v>476103.78666666674</v>
      </c>
      <c r="Y76" s="158">
        <f>+X76</f>
        <v>476103.78666666674</v>
      </c>
      <c r="Z76" s="158">
        <f t="shared" ref="Z76:AB76" si="354">+Y76</f>
        <v>476103.78666666674</v>
      </c>
      <c r="AA76" s="158">
        <f t="shared" si="354"/>
        <v>476103.78666666674</v>
      </c>
      <c r="AB76" s="158">
        <f t="shared" si="354"/>
        <v>476103.78666666674</v>
      </c>
      <c r="AC76" s="158">
        <f t="shared" si="305"/>
        <v>533236.24106666679</v>
      </c>
      <c r="AD76" s="158">
        <f t="shared" si="306"/>
        <v>533236.24106666679</v>
      </c>
      <c r="AE76" s="158">
        <f t="shared" si="307"/>
        <v>533236.24106666679</v>
      </c>
      <c r="AF76" s="158">
        <f t="shared" si="308"/>
        <v>533236.24106666679</v>
      </c>
      <c r="AG76" s="158">
        <f t="shared" si="309"/>
        <v>533236.24106666679</v>
      </c>
      <c r="AH76" s="158">
        <f t="shared" si="310"/>
        <v>533236.24106666679</v>
      </c>
      <c r="AI76" s="158">
        <f t="shared" si="311"/>
        <v>476103.78666666674</v>
      </c>
      <c r="AJ76" s="158">
        <f t="shared" si="312"/>
        <v>476103.78666666674</v>
      </c>
      <c r="AK76" s="158">
        <f t="shared" si="313"/>
        <v>476103.78666666674</v>
      </c>
      <c r="AL76" s="158">
        <f t="shared" si="314"/>
        <v>476103.78666666674</v>
      </c>
      <c r="AM76" s="158">
        <f t="shared" si="315"/>
        <v>476103.78666666674</v>
      </c>
      <c r="AN76" s="158">
        <f t="shared" si="316"/>
        <v>476103.78666666674</v>
      </c>
      <c r="AO76" s="158">
        <f t="shared" si="317"/>
        <v>533236.24106666679</v>
      </c>
      <c r="AP76" s="158">
        <f t="shared" si="318"/>
        <v>533236.24106666679</v>
      </c>
      <c r="AQ76" s="158">
        <f t="shared" si="319"/>
        <v>533236.24106666679</v>
      </c>
      <c r="AR76" s="158">
        <f t="shared" si="320"/>
        <v>533236.24106666679</v>
      </c>
      <c r="AS76" s="158">
        <f t="shared" si="321"/>
        <v>533236.24106666679</v>
      </c>
      <c r="AT76" s="158">
        <f t="shared" si="322"/>
        <v>533236.24106666679</v>
      </c>
      <c r="AU76" s="158">
        <f t="shared" si="323"/>
        <v>504670.01386666676</v>
      </c>
      <c r="AV76" s="158">
        <f t="shared" si="324"/>
        <v>504670.01386666676</v>
      </c>
      <c r="AW76" s="158">
        <f t="shared" si="325"/>
        <v>504670.01386666676</v>
      </c>
      <c r="AX76" s="158">
        <f t="shared" si="326"/>
        <v>504670.01386666676</v>
      </c>
      <c r="AY76" s="158">
        <f t="shared" si="327"/>
        <v>504670.01386666676</v>
      </c>
      <c r="AZ76" s="158">
        <f t="shared" si="328"/>
        <v>504670.01386666676</v>
      </c>
      <c r="BA76" s="158">
        <f t="shared" si="329"/>
        <v>565230.41553066683</v>
      </c>
      <c r="BB76" s="158">
        <f t="shared" si="330"/>
        <v>565230.41553066683</v>
      </c>
      <c r="BC76" s="158">
        <f t="shared" si="331"/>
        <v>565230.41553066683</v>
      </c>
      <c r="BD76" s="158">
        <f t="shared" si="332"/>
        <v>565230.41553066683</v>
      </c>
      <c r="BE76" s="158">
        <f t="shared" si="333"/>
        <v>565230.41553066683</v>
      </c>
      <c r="BF76" s="158">
        <f t="shared" si="334"/>
        <v>565230.41553066683</v>
      </c>
      <c r="BG76" s="158">
        <f t="shared" si="335"/>
        <v>524856.81442133349</v>
      </c>
      <c r="BH76" s="158">
        <f t="shared" si="336"/>
        <v>524856.81442133349</v>
      </c>
      <c r="BI76" s="158">
        <f t="shared" si="337"/>
        <v>524856.81442133349</v>
      </c>
      <c r="BJ76" s="158">
        <f t="shared" si="338"/>
        <v>524856.81442133349</v>
      </c>
      <c r="BK76" s="158">
        <f t="shared" si="339"/>
        <v>524856.81442133349</v>
      </c>
      <c r="BL76" s="158">
        <f t="shared" si="340"/>
        <v>524856.81442133349</v>
      </c>
      <c r="BM76" s="158">
        <f t="shared" si="341"/>
        <v>587839.63215189357</v>
      </c>
      <c r="BN76" s="158">
        <f t="shared" si="342"/>
        <v>587839.63215189357</v>
      </c>
      <c r="BO76" s="158">
        <f t="shared" si="343"/>
        <v>587839.63215189357</v>
      </c>
      <c r="BP76" s="158">
        <f t="shared" si="344"/>
        <v>587839.63215189357</v>
      </c>
      <c r="BQ76" s="158">
        <f t="shared" si="345"/>
        <v>587839.63215189357</v>
      </c>
      <c r="BR76" s="158">
        <f t="shared" si="346"/>
        <v>587839.63215189357</v>
      </c>
    </row>
    <row r="77" spans="1:70" hidden="1" x14ac:dyDescent="0.25">
      <c r="A77" s="334">
        <f>+CUC!A1511</f>
        <v>511027</v>
      </c>
      <c r="B77" s="338" t="str">
        <f>+CUC!B1511</f>
        <v xml:space="preserve">         GASTOS DE VIAJES</v>
      </c>
      <c r="C77" s="335">
        <f>+CUC!C1511</f>
        <v>0</v>
      </c>
      <c r="D77" s="335">
        <f>+CUC!D1511</f>
        <v>0</v>
      </c>
      <c r="E77" s="335">
        <f>+CUC!E1511</f>
        <v>0</v>
      </c>
      <c r="F77" s="335">
        <f>+CUC!F1511</f>
        <v>0</v>
      </c>
      <c r="G77" s="335">
        <f>+CUC!G1511</f>
        <v>0</v>
      </c>
      <c r="H77" s="335">
        <f>+CUC!I1511</f>
        <v>0</v>
      </c>
      <c r="I77" s="335">
        <f t="shared" si="348"/>
        <v>0</v>
      </c>
      <c r="J77" s="328">
        <f t="shared" si="351"/>
        <v>0</v>
      </c>
      <c r="K77" s="325">
        <f t="shared" si="245"/>
        <v>0</v>
      </c>
      <c r="L77" s="325">
        <f t="shared" ref="L77:V77" si="355">+K77</f>
        <v>0</v>
      </c>
      <c r="M77" s="325">
        <f t="shared" si="355"/>
        <v>0</v>
      </c>
      <c r="N77" s="325">
        <f t="shared" si="355"/>
        <v>0</v>
      </c>
      <c r="O77" s="325">
        <f t="shared" si="355"/>
        <v>0</v>
      </c>
      <c r="P77" s="325">
        <f t="shared" si="355"/>
        <v>0</v>
      </c>
      <c r="Q77" s="325">
        <f t="shared" si="355"/>
        <v>0</v>
      </c>
      <c r="R77" s="325">
        <f t="shared" si="355"/>
        <v>0</v>
      </c>
      <c r="S77" s="325">
        <f t="shared" si="355"/>
        <v>0</v>
      </c>
      <c r="T77" s="325">
        <f t="shared" si="355"/>
        <v>0</v>
      </c>
      <c r="U77" s="325">
        <f t="shared" si="355"/>
        <v>0</v>
      </c>
      <c r="V77" s="325">
        <f t="shared" si="355"/>
        <v>0</v>
      </c>
      <c r="W77" s="158">
        <f t="shared" si="299"/>
        <v>0</v>
      </c>
      <c r="X77" s="158">
        <f t="shared" si="300"/>
        <v>0</v>
      </c>
      <c r="Y77" s="158">
        <f t="shared" si="301"/>
        <v>0</v>
      </c>
      <c r="Z77" s="158">
        <f t="shared" si="302"/>
        <v>0</v>
      </c>
      <c r="AA77" s="158">
        <f t="shared" si="303"/>
        <v>0</v>
      </c>
      <c r="AB77" s="158">
        <f t="shared" si="304"/>
        <v>0</v>
      </c>
      <c r="AC77" s="158">
        <f t="shared" si="305"/>
        <v>0</v>
      </c>
      <c r="AD77" s="158">
        <f t="shared" si="306"/>
        <v>0</v>
      </c>
      <c r="AE77" s="158">
        <f t="shared" si="307"/>
        <v>0</v>
      </c>
      <c r="AF77" s="158">
        <f t="shared" si="308"/>
        <v>0</v>
      </c>
      <c r="AG77" s="158">
        <f t="shared" si="309"/>
        <v>0</v>
      </c>
      <c r="AH77" s="158">
        <f t="shared" si="310"/>
        <v>0</v>
      </c>
      <c r="AI77" s="158">
        <f t="shared" si="311"/>
        <v>0</v>
      </c>
      <c r="AJ77" s="158">
        <f t="shared" si="312"/>
        <v>0</v>
      </c>
      <c r="AK77" s="158">
        <f t="shared" si="313"/>
        <v>0</v>
      </c>
      <c r="AL77" s="158">
        <f t="shared" si="314"/>
        <v>0</v>
      </c>
      <c r="AM77" s="158">
        <f t="shared" si="315"/>
        <v>0</v>
      </c>
      <c r="AN77" s="158">
        <f t="shared" si="316"/>
        <v>0</v>
      </c>
      <c r="AO77" s="158">
        <f t="shared" si="317"/>
        <v>0</v>
      </c>
      <c r="AP77" s="158">
        <f t="shared" si="318"/>
        <v>0</v>
      </c>
      <c r="AQ77" s="158">
        <f t="shared" si="319"/>
        <v>0</v>
      </c>
      <c r="AR77" s="158">
        <f t="shared" si="320"/>
        <v>0</v>
      </c>
      <c r="AS77" s="158">
        <f t="shared" si="321"/>
        <v>0</v>
      </c>
      <c r="AT77" s="158">
        <f t="shared" si="322"/>
        <v>0</v>
      </c>
      <c r="AU77" s="158">
        <f t="shared" si="323"/>
        <v>0</v>
      </c>
      <c r="AV77" s="158">
        <f t="shared" si="324"/>
        <v>0</v>
      </c>
      <c r="AW77" s="158">
        <f t="shared" si="325"/>
        <v>0</v>
      </c>
      <c r="AX77" s="158">
        <f t="shared" si="326"/>
        <v>0</v>
      </c>
      <c r="AY77" s="158">
        <f t="shared" si="327"/>
        <v>0</v>
      </c>
      <c r="AZ77" s="158">
        <f t="shared" si="328"/>
        <v>0</v>
      </c>
      <c r="BA77" s="158">
        <f t="shared" si="329"/>
        <v>0</v>
      </c>
      <c r="BB77" s="158">
        <f t="shared" si="330"/>
        <v>0</v>
      </c>
      <c r="BC77" s="158">
        <f t="shared" si="331"/>
        <v>0</v>
      </c>
      <c r="BD77" s="158">
        <f t="shared" si="332"/>
        <v>0</v>
      </c>
      <c r="BE77" s="158">
        <f t="shared" si="333"/>
        <v>0</v>
      </c>
      <c r="BF77" s="158">
        <f t="shared" si="334"/>
        <v>0</v>
      </c>
      <c r="BG77" s="158">
        <f t="shared" si="335"/>
        <v>0</v>
      </c>
      <c r="BH77" s="158">
        <f t="shared" si="336"/>
        <v>0</v>
      </c>
      <c r="BI77" s="158">
        <f t="shared" si="337"/>
        <v>0</v>
      </c>
      <c r="BJ77" s="158">
        <f t="shared" si="338"/>
        <v>0</v>
      </c>
      <c r="BK77" s="158">
        <f t="shared" si="339"/>
        <v>0</v>
      </c>
      <c r="BL77" s="158">
        <f t="shared" si="340"/>
        <v>0</v>
      </c>
      <c r="BM77" s="158">
        <f t="shared" si="341"/>
        <v>0</v>
      </c>
      <c r="BN77" s="158">
        <f t="shared" si="342"/>
        <v>0</v>
      </c>
      <c r="BO77" s="158">
        <f t="shared" si="343"/>
        <v>0</v>
      </c>
      <c r="BP77" s="158">
        <f t="shared" si="344"/>
        <v>0</v>
      </c>
      <c r="BQ77" s="158">
        <f t="shared" si="345"/>
        <v>0</v>
      </c>
      <c r="BR77" s="158">
        <f t="shared" si="346"/>
        <v>0</v>
      </c>
    </row>
    <row r="78" spans="1:70" x14ac:dyDescent="0.25">
      <c r="A78" s="334">
        <f>+CUC!A1512</f>
        <v>511028</v>
      </c>
      <c r="B78" s="338" t="str">
        <f>+CUC!B1512</f>
        <v xml:space="preserve">         SERVICIOS TEMPORALES</v>
      </c>
      <c r="C78" s="335">
        <f>+CUC!C1512</f>
        <v>14129300</v>
      </c>
      <c r="D78" s="335">
        <f>+CUC!D1512</f>
        <v>23982433</v>
      </c>
      <c r="E78" s="335">
        <f>+CUC!E1512</f>
        <v>25934000</v>
      </c>
      <c r="F78" s="335">
        <f>+CUC!F1512</f>
        <v>24948000</v>
      </c>
      <c r="G78" s="335">
        <f>+CUC!G1512</f>
        <v>22948250</v>
      </c>
      <c r="H78" s="335">
        <f>+CUC!I1512</f>
        <v>30756000</v>
      </c>
      <c r="I78" s="335">
        <f t="shared" si="348"/>
        <v>34446720.000000007</v>
      </c>
      <c r="J78" s="328">
        <f t="shared" si="351"/>
        <v>2870560.0000000005</v>
      </c>
      <c r="K78" s="325">
        <f t="shared" si="245"/>
        <v>2870560.0000000005</v>
      </c>
      <c r="L78" s="325">
        <f t="shared" ref="L78:V78" si="356">+K78</f>
        <v>2870560.0000000005</v>
      </c>
      <c r="M78" s="325">
        <f t="shared" si="356"/>
        <v>2870560.0000000005</v>
      </c>
      <c r="N78" s="325">
        <f t="shared" si="356"/>
        <v>2870560.0000000005</v>
      </c>
      <c r="O78" s="325">
        <f t="shared" si="356"/>
        <v>2870560.0000000005</v>
      </c>
      <c r="P78" s="325">
        <f t="shared" si="356"/>
        <v>2870560.0000000005</v>
      </c>
      <c r="Q78" s="325">
        <f t="shared" si="356"/>
        <v>2870560.0000000005</v>
      </c>
      <c r="R78" s="325">
        <f t="shared" si="356"/>
        <v>2870560.0000000005</v>
      </c>
      <c r="S78" s="325">
        <f t="shared" si="356"/>
        <v>2870560.0000000005</v>
      </c>
      <c r="T78" s="325">
        <f t="shared" si="356"/>
        <v>2870560.0000000005</v>
      </c>
      <c r="U78" s="325">
        <f t="shared" si="356"/>
        <v>2870560.0000000005</v>
      </c>
      <c r="V78" s="325">
        <f t="shared" si="356"/>
        <v>2870560.0000000005</v>
      </c>
      <c r="W78" s="158">
        <f t="shared" si="299"/>
        <v>3215027.2000000007</v>
      </c>
      <c r="X78" s="158">
        <f t="shared" si="300"/>
        <v>3215027.2000000007</v>
      </c>
      <c r="Y78" s="158">
        <f t="shared" si="301"/>
        <v>3215027.2000000007</v>
      </c>
      <c r="Z78" s="158">
        <f t="shared" si="302"/>
        <v>3215027.2000000007</v>
      </c>
      <c r="AA78" s="158">
        <f t="shared" si="303"/>
        <v>3215027.2000000007</v>
      </c>
      <c r="AB78" s="158">
        <f t="shared" si="304"/>
        <v>3215027.2000000007</v>
      </c>
      <c r="AC78" s="158">
        <f t="shared" si="305"/>
        <v>3215027.2000000007</v>
      </c>
      <c r="AD78" s="158">
        <f t="shared" si="306"/>
        <v>3215027.2000000007</v>
      </c>
      <c r="AE78" s="158">
        <f t="shared" si="307"/>
        <v>3215027.2000000007</v>
      </c>
      <c r="AF78" s="158">
        <f t="shared" si="308"/>
        <v>3215027.2000000007</v>
      </c>
      <c r="AG78" s="158">
        <f t="shared" si="309"/>
        <v>3215027.2000000007</v>
      </c>
      <c r="AH78" s="158">
        <f t="shared" si="310"/>
        <v>3215027.2000000007</v>
      </c>
      <c r="AI78" s="158">
        <f t="shared" si="311"/>
        <v>3215027.2000000007</v>
      </c>
      <c r="AJ78" s="158">
        <f t="shared" si="312"/>
        <v>3215027.2000000007</v>
      </c>
      <c r="AK78" s="158">
        <f t="shared" si="313"/>
        <v>3215027.2000000007</v>
      </c>
      <c r="AL78" s="158">
        <f t="shared" si="314"/>
        <v>3215027.2000000007</v>
      </c>
      <c r="AM78" s="158">
        <f t="shared" si="315"/>
        <v>3215027.2000000007</v>
      </c>
      <c r="AN78" s="158">
        <f t="shared" si="316"/>
        <v>3215027.2000000007</v>
      </c>
      <c r="AO78" s="158">
        <f t="shared" si="317"/>
        <v>3215027.2000000007</v>
      </c>
      <c r="AP78" s="158">
        <f t="shared" si="318"/>
        <v>3215027.2000000007</v>
      </c>
      <c r="AQ78" s="158">
        <f t="shared" si="319"/>
        <v>3215027.2000000007</v>
      </c>
      <c r="AR78" s="158">
        <f t="shared" si="320"/>
        <v>3215027.2000000007</v>
      </c>
      <c r="AS78" s="158">
        <f t="shared" si="321"/>
        <v>3215027.2000000007</v>
      </c>
      <c r="AT78" s="158">
        <f t="shared" si="322"/>
        <v>3215027.2000000007</v>
      </c>
      <c r="AU78" s="158">
        <f t="shared" si="323"/>
        <v>3407928.8320000009</v>
      </c>
      <c r="AV78" s="158">
        <f t="shared" si="324"/>
        <v>3407928.8320000009</v>
      </c>
      <c r="AW78" s="158">
        <f t="shared" si="325"/>
        <v>3407928.8320000009</v>
      </c>
      <c r="AX78" s="158">
        <f t="shared" si="326"/>
        <v>3407928.8320000009</v>
      </c>
      <c r="AY78" s="158">
        <f t="shared" si="327"/>
        <v>3407928.8320000009</v>
      </c>
      <c r="AZ78" s="158">
        <f t="shared" si="328"/>
        <v>3407928.8320000009</v>
      </c>
      <c r="BA78" s="158">
        <f t="shared" si="329"/>
        <v>3407928.8320000009</v>
      </c>
      <c r="BB78" s="158">
        <f t="shared" si="330"/>
        <v>3407928.8320000009</v>
      </c>
      <c r="BC78" s="158">
        <f t="shared" si="331"/>
        <v>3407928.8320000009</v>
      </c>
      <c r="BD78" s="158">
        <f t="shared" si="332"/>
        <v>3407928.8320000009</v>
      </c>
      <c r="BE78" s="158">
        <f t="shared" si="333"/>
        <v>3407928.8320000009</v>
      </c>
      <c r="BF78" s="158">
        <f t="shared" si="334"/>
        <v>3407928.8320000009</v>
      </c>
      <c r="BG78" s="158">
        <f t="shared" si="335"/>
        <v>3544245.9852800011</v>
      </c>
      <c r="BH78" s="158">
        <f t="shared" si="336"/>
        <v>3544245.9852800011</v>
      </c>
      <c r="BI78" s="158">
        <f t="shared" si="337"/>
        <v>3544245.9852800011</v>
      </c>
      <c r="BJ78" s="158">
        <f t="shared" si="338"/>
        <v>3544245.9852800011</v>
      </c>
      <c r="BK78" s="158">
        <f t="shared" si="339"/>
        <v>3544245.9852800011</v>
      </c>
      <c r="BL78" s="158">
        <f t="shared" si="340"/>
        <v>3544245.9852800011</v>
      </c>
      <c r="BM78" s="158">
        <f t="shared" si="341"/>
        <v>3544245.9852800011</v>
      </c>
      <c r="BN78" s="158">
        <f t="shared" si="342"/>
        <v>3544245.9852800011</v>
      </c>
      <c r="BO78" s="158">
        <f t="shared" si="343"/>
        <v>3544245.9852800011</v>
      </c>
      <c r="BP78" s="158">
        <f t="shared" si="344"/>
        <v>3544245.9852800011</v>
      </c>
      <c r="BQ78" s="158">
        <f t="shared" si="345"/>
        <v>3544245.9852800011</v>
      </c>
      <c r="BR78" s="158">
        <f t="shared" si="346"/>
        <v>3544245.9852800011</v>
      </c>
    </row>
    <row r="79" spans="1:70" hidden="1" x14ac:dyDescent="0.25">
      <c r="A79" s="334">
        <f>+CUC!A1513</f>
        <v>511029</v>
      </c>
      <c r="B79" s="338" t="str">
        <f>+CUC!B1513</f>
        <v xml:space="preserve">         VIGILANCIA PRIVADA</v>
      </c>
      <c r="C79" s="335">
        <f>+CUC!C1513</f>
        <v>0</v>
      </c>
      <c r="D79" s="335">
        <f>+CUC!D1513</f>
        <v>0</v>
      </c>
      <c r="E79" s="335">
        <f>+CUC!E1513</f>
        <v>0</v>
      </c>
      <c r="F79" s="335">
        <f>+CUC!F1513</f>
        <v>0</v>
      </c>
      <c r="G79" s="335">
        <f>+CUC!G1513</f>
        <v>0</v>
      </c>
      <c r="H79" s="335">
        <f>+CUC!I1513</f>
        <v>0</v>
      </c>
      <c r="I79" s="335">
        <f t="shared" si="348"/>
        <v>0</v>
      </c>
      <c r="J79" s="328">
        <f t="shared" si="351"/>
        <v>0</v>
      </c>
      <c r="K79" s="325">
        <f t="shared" si="245"/>
        <v>0</v>
      </c>
      <c r="L79" s="325">
        <f t="shared" ref="L79:V79" si="357">+K79</f>
        <v>0</v>
      </c>
      <c r="M79" s="325">
        <f t="shared" si="357"/>
        <v>0</v>
      </c>
      <c r="N79" s="325">
        <f t="shared" si="357"/>
        <v>0</v>
      </c>
      <c r="O79" s="325">
        <f t="shared" si="357"/>
        <v>0</v>
      </c>
      <c r="P79" s="325">
        <f t="shared" si="357"/>
        <v>0</v>
      </c>
      <c r="Q79" s="325">
        <f t="shared" si="357"/>
        <v>0</v>
      </c>
      <c r="R79" s="325">
        <f t="shared" si="357"/>
        <v>0</v>
      </c>
      <c r="S79" s="325">
        <f t="shared" si="357"/>
        <v>0</v>
      </c>
      <c r="T79" s="325">
        <f t="shared" si="357"/>
        <v>0</v>
      </c>
      <c r="U79" s="325">
        <f t="shared" si="357"/>
        <v>0</v>
      </c>
      <c r="V79" s="325">
        <f t="shared" si="357"/>
        <v>0</v>
      </c>
      <c r="W79" s="158">
        <f t="shared" si="299"/>
        <v>0</v>
      </c>
      <c r="X79" s="158">
        <f t="shared" si="300"/>
        <v>0</v>
      </c>
      <c r="Y79" s="158">
        <f t="shared" si="301"/>
        <v>0</v>
      </c>
      <c r="Z79" s="158">
        <f t="shared" si="302"/>
        <v>0</v>
      </c>
      <c r="AA79" s="158">
        <f t="shared" si="303"/>
        <v>0</v>
      </c>
      <c r="AB79" s="158">
        <f t="shared" si="304"/>
        <v>0</v>
      </c>
      <c r="AC79" s="158">
        <f t="shared" si="305"/>
        <v>0</v>
      </c>
      <c r="AD79" s="158">
        <f t="shared" si="306"/>
        <v>0</v>
      </c>
      <c r="AE79" s="158">
        <f t="shared" si="307"/>
        <v>0</v>
      </c>
      <c r="AF79" s="158">
        <f t="shared" si="308"/>
        <v>0</v>
      </c>
      <c r="AG79" s="158">
        <f t="shared" si="309"/>
        <v>0</v>
      </c>
      <c r="AH79" s="158">
        <f t="shared" si="310"/>
        <v>0</v>
      </c>
      <c r="AI79" s="158">
        <f t="shared" si="311"/>
        <v>0</v>
      </c>
      <c r="AJ79" s="158">
        <f t="shared" si="312"/>
        <v>0</v>
      </c>
      <c r="AK79" s="158">
        <f t="shared" si="313"/>
        <v>0</v>
      </c>
      <c r="AL79" s="158">
        <f t="shared" si="314"/>
        <v>0</v>
      </c>
      <c r="AM79" s="158">
        <f t="shared" si="315"/>
        <v>0</v>
      </c>
      <c r="AN79" s="158">
        <f t="shared" si="316"/>
        <v>0</v>
      </c>
      <c r="AO79" s="158">
        <f t="shared" si="317"/>
        <v>0</v>
      </c>
      <c r="AP79" s="158">
        <f t="shared" si="318"/>
        <v>0</v>
      </c>
      <c r="AQ79" s="158">
        <f t="shared" si="319"/>
        <v>0</v>
      </c>
      <c r="AR79" s="158">
        <f t="shared" si="320"/>
        <v>0</v>
      </c>
      <c r="AS79" s="158">
        <f t="shared" si="321"/>
        <v>0</v>
      </c>
      <c r="AT79" s="158">
        <f t="shared" si="322"/>
        <v>0</v>
      </c>
      <c r="AU79" s="158">
        <f t="shared" si="323"/>
        <v>0</v>
      </c>
      <c r="AV79" s="158">
        <f t="shared" si="324"/>
        <v>0</v>
      </c>
      <c r="AW79" s="158">
        <f t="shared" si="325"/>
        <v>0</v>
      </c>
      <c r="AX79" s="158">
        <f t="shared" si="326"/>
        <v>0</v>
      </c>
      <c r="AY79" s="158">
        <f t="shared" si="327"/>
        <v>0</v>
      </c>
      <c r="AZ79" s="158">
        <f t="shared" si="328"/>
        <v>0</v>
      </c>
      <c r="BA79" s="158">
        <f t="shared" si="329"/>
        <v>0</v>
      </c>
      <c r="BB79" s="158">
        <f t="shared" si="330"/>
        <v>0</v>
      </c>
      <c r="BC79" s="158">
        <f t="shared" si="331"/>
        <v>0</v>
      </c>
      <c r="BD79" s="158">
        <f t="shared" si="332"/>
        <v>0</v>
      </c>
      <c r="BE79" s="158">
        <f t="shared" si="333"/>
        <v>0</v>
      </c>
      <c r="BF79" s="158">
        <f t="shared" si="334"/>
        <v>0</v>
      </c>
      <c r="BG79" s="158">
        <f t="shared" si="335"/>
        <v>0</v>
      </c>
      <c r="BH79" s="158">
        <f t="shared" si="336"/>
        <v>0</v>
      </c>
      <c r="BI79" s="158">
        <f t="shared" si="337"/>
        <v>0</v>
      </c>
      <c r="BJ79" s="158">
        <f t="shared" si="338"/>
        <v>0</v>
      </c>
      <c r="BK79" s="158">
        <f t="shared" si="339"/>
        <v>0</v>
      </c>
      <c r="BL79" s="158">
        <f t="shared" si="340"/>
        <v>0</v>
      </c>
      <c r="BM79" s="158">
        <f t="shared" si="341"/>
        <v>0</v>
      </c>
      <c r="BN79" s="158">
        <f t="shared" si="342"/>
        <v>0</v>
      </c>
      <c r="BO79" s="158">
        <f t="shared" si="343"/>
        <v>0</v>
      </c>
      <c r="BP79" s="158">
        <f t="shared" si="344"/>
        <v>0</v>
      </c>
      <c r="BQ79" s="158">
        <f t="shared" si="345"/>
        <v>0</v>
      </c>
      <c r="BR79" s="158">
        <f t="shared" si="346"/>
        <v>0</v>
      </c>
    </row>
    <row r="80" spans="1:70" hidden="1" x14ac:dyDescent="0.25">
      <c r="A80" s="334">
        <f>+CUC!A1514</f>
        <v>511030</v>
      </c>
      <c r="B80" s="338" t="str">
        <f>+CUC!B1514</f>
        <v xml:space="preserve">         SISTEMATIZACION</v>
      </c>
      <c r="C80" s="335">
        <f>+CUC!C1514</f>
        <v>0</v>
      </c>
      <c r="D80" s="335">
        <f>+CUC!D1514</f>
        <v>0</v>
      </c>
      <c r="E80" s="335">
        <f>+CUC!E1514</f>
        <v>0</v>
      </c>
      <c r="F80" s="335">
        <f>+CUC!F1514</f>
        <v>0</v>
      </c>
      <c r="G80" s="335">
        <f>+CUC!G1514</f>
        <v>900600</v>
      </c>
      <c r="H80" s="335">
        <f>+CUC!I1514</f>
        <v>0</v>
      </c>
      <c r="I80" s="335">
        <f t="shared" si="348"/>
        <v>0</v>
      </c>
      <c r="J80" s="328">
        <f t="shared" si="351"/>
        <v>0</v>
      </c>
      <c r="K80" s="325">
        <f t="shared" si="245"/>
        <v>0</v>
      </c>
      <c r="L80" s="325">
        <f t="shared" ref="L80:V80" si="358">+K80</f>
        <v>0</v>
      </c>
      <c r="M80" s="325">
        <f t="shared" si="358"/>
        <v>0</v>
      </c>
      <c r="N80" s="325">
        <f t="shared" si="358"/>
        <v>0</v>
      </c>
      <c r="O80" s="325">
        <f t="shared" si="358"/>
        <v>0</v>
      </c>
      <c r="P80" s="325">
        <f t="shared" si="358"/>
        <v>0</v>
      </c>
      <c r="Q80" s="325">
        <f t="shared" si="358"/>
        <v>0</v>
      </c>
      <c r="R80" s="325">
        <f t="shared" si="358"/>
        <v>0</v>
      </c>
      <c r="S80" s="325">
        <f t="shared" si="358"/>
        <v>0</v>
      </c>
      <c r="T80" s="325">
        <f t="shared" si="358"/>
        <v>0</v>
      </c>
      <c r="U80" s="325">
        <f t="shared" si="358"/>
        <v>0</v>
      </c>
      <c r="V80" s="325">
        <f t="shared" si="358"/>
        <v>0</v>
      </c>
      <c r="W80" s="158">
        <f t="shared" si="299"/>
        <v>0</v>
      </c>
      <c r="X80" s="158">
        <f t="shared" si="300"/>
        <v>0</v>
      </c>
      <c r="Y80" s="158">
        <f t="shared" si="301"/>
        <v>0</v>
      </c>
      <c r="Z80" s="158">
        <f t="shared" si="302"/>
        <v>0</v>
      </c>
      <c r="AA80" s="158">
        <f t="shared" si="303"/>
        <v>0</v>
      </c>
      <c r="AB80" s="158">
        <f t="shared" si="304"/>
        <v>0</v>
      </c>
      <c r="AC80" s="158">
        <f t="shared" si="305"/>
        <v>0</v>
      </c>
      <c r="AD80" s="158">
        <f t="shared" si="306"/>
        <v>0</v>
      </c>
      <c r="AE80" s="158">
        <f t="shared" si="307"/>
        <v>0</v>
      </c>
      <c r="AF80" s="158">
        <f t="shared" si="308"/>
        <v>0</v>
      </c>
      <c r="AG80" s="158">
        <f t="shared" si="309"/>
        <v>0</v>
      </c>
      <c r="AH80" s="158">
        <f t="shared" si="310"/>
        <v>0</v>
      </c>
      <c r="AI80" s="158">
        <f t="shared" si="311"/>
        <v>0</v>
      </c>
      <c r="AJ80" s="158">
        <f t="shared" si="312"/>
        <v>0</v>
      </c>
      <c r="AK80" s="158">
        <f t="shared" si="313"/>
        <v>0</v>
      </c>
      <c r="AL80" s="158">
        <f t="shared" si="314"/>
        <v>0</v>
      </c>
      <c r="AM80" s="158">
        <f t="shared" si="315"/>
        <v>0</v>
      </c>
      <c r="AN80" s="158">
        <f t="shared" si="316"/>
        <v>0</v>
      </c>
      <c r="AO80" s="158">
        <f t="shared" si="317"/>
        <v>0</v>
      </c>
      <c r="AP80" s="158">
        <f t="shared" si="318"/>
        <v>0</v>
      </c>
      <c r="AQ80" s="158">
        <f t="shared" si="319"/>
        <v>0</v>
      </c>
      <c r="AR80" s="158">
        <f t="shared" si="320"/>
        <v>0</v>
      </c>
      <c r="AS80" s="158">
        <f t="shared" si="321"/>
        <v>0</v>
      </c>
      <c r="AT80" s="158">
        <f t="shared" si="322"/>
        <v>0</v>
      </c>
      <c r="AU80" s="158">
        <f t="shared" si="323"/>
        <v>0</v>
      </c>
      <c r="AV80" s="158">
        <f t="shared" si="324"/>
        <v>0</v>
      </c>
      <c r="AW80" s="158">
        <f t="shared" si="325"/>
        <v>0</v>
      </c>
      <c r="AX80" s="158">
        <f t="shared" si="326"/>
        <v>0</v>
      </c>
      <c r="AY80" s="158">
        <f t="shared" si="327"/>
        <v>0</v>
      </c>
      <c r="AZ80" s="158">
        <f t="shared" si="328"/>
        <v>0</v>
      </c>
      <c r="BA80" s="158">
        <f t="shared" si="329"/>
        <v>0</v>
      </c>
      <c r="BB80" s="158">
        <f t="shared" si="330"/>
        <v>0</v>
      </c>
      <c r="BC80" s="158">
        <f t="shared" si="331"/>
        <v>0</v>
      </c>
      <c r="BD80" s="158">
        <f t="shared" si="332"/>
        <v>0</v>
      </c>
      <c r="BE80" s="158">
        <f t="shared" si="333"/>
        <v>0</v>
      </c>
      <c r="BF80" s="158">
        <f t="shared" si="334"/>
        <v>0</v>
      </c>
      <c r="BG80" s="158">
        <f t="shared" si="335"/>
        <v>0</v>
      </c>
      <c r="BH80" s="158">
        <f t="shared" si="336"/>
        <v>0</v>
      </c>
      <c r="BI80" s="158">
        <f t="shared" si="337"/>
        <v>0</v>
      </c>
      <c r="BJ80" s="158">
        <f t="shared" si="338"/>
        <v>0</v>
      </c>
      <c r="BK80" s="158">
        <f t="shared" si="339"/>
        <v>0</v>
      </c>
      <c r="BL80" s="158">
        <f t="shared" si="340"/>
        <v>0</v>
      </c>
      <c r="BM80" s="158">
        <f t="shared" si="341"/>
        <v>0</v>
      </c>
      <c r="BN80" s="158">
        <f t="shared" si="342"/>
        <v>0</v>
      </c>
      <c r="BO80" s="158">
        <f t="shared" si="343"/>
        <v>0</v>
      </c>
      <c r="BP80" s="158">
        <f t="shared" si="344"/>
        <v>0</v>
      </c>
      <c r="BQ80" s="158">
        <f t="shared" si="345"/>
        <v>0</v>
      </c>
      <c r="BR80" s="158">
        <f t="shared" si="346"/>
        <v>0</v>
      </c>
    </row>
    <row r="81" spans="1:70" hidden="1" x14ac:dyDescent="0.25">
      <c r="A81" s="334">
        <f>+CUC!A1515</f>
        <v>511031</v>
      </c>
      <c r="B81" s="338" t="str">
        <f>+CUC!B1515</f>
        <v xml:space="preserve">         CUOTAS DE SOSTENIMIENTO</v>
      </c>
      <c r="C81" s="335">
        <f>+CUC!C1515</f>
        <v>0</v>
      </c>
      <c r="D81" s="335">
        <f>+CUC!D1515</f>
        <v>0</v>
      </c>
      <c r="E81" s="335">
        <f>+CUC!E1515</f>
        <v>0</v>
      </c>
      <c r="F81" s="335">
        <f>+CUC!F1515</f>
        <v>0</v>
      </c>
      <c r="G81" s="335">
        <f>+CUC!G1515</f>
        <v>0</v>
      </c>
      <c r="H81" s="335">
        <f>+CUC!I1515</f>
        <v>0</v>
      </c>
      <c r="I81" s="335">
        <f t="shared" si="348"/>
        <v>0</v>
      </c>
      <c r="J81" s="328">
        <f t="shared" si="351"/>
        <v>0</v>
      </c>
      <c r="K81" s="325">
        <f t="shared" si="245"/>
        <v>0</v>
      </c>
      <c r="L81" s="325">
        <f t="shared" ref="L81:V81" si="359">+K81</f>
        <v>0</v>
      </c>
      <c r="M81" s="325">
        <f t="shared" si="359"/>
        <v>0</v>
      </c>
      <c r="N81" s="325">
        <f t="shared" si="359"/>
        <v>0</v>
      </c>
      <c r="O81" s="325">
        <f t="shared" si="359"/>
        <v>0</v>
      </c>
      <c r="P81" s="325">
        <f t="shared" si="359"/>
        <v>0</v>
      </c>
      <c r="Q81" s="325">
        <f t="shared" si="359"/>
        <v>0</v>
      </c>
      <c r="R81" s="325">
        <f t="shared" si="359"/>
        <v>0</v>
      </c>
      <c r="S81" s="325">
        <f t="shared" si="359"/>
        <v>0</v>
      </c>
      <c r="T81" s="325">
        <f t="shared" si="359"/>
        <v>0</v>
      </c>
      <c r="U81" s="325">
        <f t="shared" si="359"/>
        <v>0</v>
      </c>
      <c r="V81" s="325">
        <f t="shared" si="359"/>
        <v>0</v>
      </c>
      <c r="W81" s="158">
        <f t="shared" si="299"/>
        <v>0</v>
      </c>
      <c r="X81" s="158">
        <f t="shared" si="300"/>
        <v>0</v>
      </c>
      <c r="Y81" s="158">
        <f t="shared" si="301"/>
        <v>0</v>
      </c>
      <c r="Z81" s="158">
        <f t="shared" si="302"/>
        <v>0</v>
      </c>
      <c r="AA81" s="158">
        <f t="shared" si="303"/>
        <v>0</v>
      </c>
      <c r="AB81" s="158">
        <f t="shared" si="304"/>
        <v>0</v>
      </c>
      <c r="AC81" s="158">
        <f t="shared" si="305"/>
        <v>0</v>
      </c>
      <c r="AD81" s="158">
        <f t="shared" si="306"/>
        <v>0</v>
      </c>
      <c r="AE81" s="158">
        <f t="shared" si="307"/>
        <v>0</v>
      </c>
      <c r="AF81" s="158">
        <f t="shared" si="308"/>
        <v>0</v>
      </c>
      <c r="AG81" s="158">
        <f t="shared" si="309"/>
        <v>0</v>
      </c>
      <c r="AH81" s="158">
        <f t="shared" si="310"/>
        <v>0</v>
      </c>
      <c r="AI81" s="158">
        <f t="shared" si="311"/>
        <v>0</v>
      </c>
      <c r="AJ81" s="158">
        <f t="shared" si="312"/>
        <v>0</v>
      </c>
      <c r="AK81" s="158">
        <f t="shared" si="313"/>
        <v>0</v>
      </c>
      <c r="AL81" s="158">
        <f t="shared" si="314"/>
        <v>0</v>
      </c>
      <c r="AM81" s="158">
        <f t="shared" si="315"/>
        <v>0</v>
      </c>
      <c r="AN81" s="158">
        <f t="shared" si="316"/>
        <v>0</v>
      </c>
      <c r="AO81" s="158">
        <f t="shared" si="317"/>
        <v>0</v>
      </c>
      <c r="AP81" s="158">
        <f t="shared" si="318"/>
        <v>0</v>
      </c>
      <c r="AQ81" s="158">
        <f t="shared" si="319"/>
        <v>0</v>
      </c>
      <c r="AR81" s="158">
        <f t="shared" si="320"/>
        <v>0</v>
      </c>
      <c r="AS81" s="158">
        <f t="shared" si="321"/>
        <v>0</v>
      </c>
      <c r="AT81" s="158">
        <f t="shared" si="322"/>
        <v>0</v>
      </c>
      <c r="AU81" s="158">
        <f t="shared" si="323"/>
        <v>0</v>
      </c>
      <c r="AV81" s="158">
        <f t="shared" si="324"/>
        <v>0</v>
      </c>
      <c r="AW81" s="158">
        <f t="shared" si="325"/>
        <v>0</v>
      </c>
      <c r="AX81" s="158">
        <f t="shared" si="326"/>
        <v>0</v>
      </c>
      <c r="AY81" s="158">
        <f t="shared" si="327"/>
        <v>0</v>
      </c>
      <c r="AZ81" s="158">
        <f t="shared" si="328"/>
        <v>0</v>
      </c>
      <c r="BA81" s="158">
        <f t="shared" si="329"/>
        <v>0</v>
      </c>
      <c r="BB81" s="158">
        <f t="shared" si="330"/>
        <v>0</v>
      </c>
      <c r="BC81" s="158">
        <f t="shared" si="331"/>
        <v>0</v>
      </c>
      <c r="BD81" s="158">
        <f t="shared" si="332"/>
        <v>0</v>
      </c>
      <c r="BE81" s="158">
        <f t="shared" si="333"/>
        <v>0</v>
      </c>
      <c r="BF81" s="158">
        <f t="shared" si="334"/>
        <v>0</v>
      </c>
      <c r="BG81" s="158">
        <f t="shared" si="335"/>
        <v>0</v>
      </c>
      <c r="BH81" s="158">
        <f t="shared" si="336"/>
        <v>0</v>
      </c>
      <c r="BI81" s="158">
        <f t="shared" si="337"/>
        <v>0</v>
      </c>
      <c r="BJ81" s="158">
        <f t="shared" si="338"/>
        <v>0</v>
      </c>
      <c r="BK81" s="158">
        <f t="shared" si="339"/>
        <v>0</v>
      </c>
      <c r="BL81" s="158">
        <f t="shared" si="340"/>
        <v>0</v>
      </c>
      <c r="BM81" s="158">
        <f t="shared" si="341"/>
        <v>0</v>
      </c>
      <c r="BN81" s="158">
        <f t="shared" si="342"/>
        <v>0</v>
      </c>
      <c r="BO81" s="158">
        <f t="shared" si="343"/>
        <v>0</v>
      </c>
      <c r="BP81" s="158">
        <f t="shared" si="344"/>
        <v>0</v>
      </c>
      <c r="BQ81" s="158">
        <f t="shared" si="345"/>
        <v>0</v>
      </c>
      <c r="BR81" s="158">
        <f t="shared" si="346"/>
        <v>0</v>
      </c>
    </row>
    <row r="82" spans="1:70" hidden="1" x14ac:dyDescent="0.25">
      <c r="A82" s="334">
        <f>+CUC!A1516</f>
        <v>511032</v>
      </c>
      <c r="B82" s="338" t="str">
        <f>+CUC!B1516</f>
        <v xml:space="preserve">         SUSCRIPCIONES Y PUBLICACIONES</v>
      </c>
      <c r="C82" s="335">
        <f>+CUC!C1516</f>
        <v>290000</v>
      </c>
      <c r="D82" s="335">
        <f>+CUC!D1516</f>
        <v>0</v>
      </c>
      <c r="E82" s="335">
        <f>+CUC!E1516</f>
        <v>2192894</v>
      </c>
      <c r="F82" s="335">
        <f>+CUC!F1516</f>
        <v>0</v>
      </c>
      <c r="G82" s="335">
        <f>+CUC!G1516</f>
        <v>0</v>
      </c>
      <c r="H82" s="335">
        <f>+CUC!I1516</f>
        <v>0</v>
      </c>
      <c r="I82" s="335">
        <f t="shared" si="348"/>
        <v>0</v>
      </c>
      <c r="J82" s="328">
        <f t="shared" si="351"/>
        <v>0</v>
      </c>
      <c r="K82" s="325">
        <f t="shared" si="245"/>
        <v>0</v>
      </c>
      <c r="L82" s="325">
        <f t="shared" ref="L82:V82" si="360">+K82</f>
        <v>0</v>
      </c>
      <c r="M82" s="325">
        <f t="shared" si="360"/>
        <v>0</v>
      </c>
      <c r="N82" s="325">
        <f t="shared" si="360"/>
        <v>0</v>
      </c>
      <c r="O82" s="325">
        <f t="shared" si="360"/>
        <v>0</v>
      </c>
      <c r="P82" s="325">
        <f t="shared" si="360"/>
        <v>0</v>
      </c>
      <c r="Q82" s="325">
        <f t="shared" si="360"/>
        <v>0</v>
      </c>
      <c r="R82" s="325">
        <f t="shared" si="360"/>
        <v>0</v>
      </c>
      <c r="S82" s="325">
        <f t="shared" si="360"/>
        <v>0</v>
      </c>
      <c r="T82" s="325">
        <f t="shared" si="360"/>
        <v>0</v>
      </c>
      <c r="U82" s="325">
        <f t="shared" si="360"/>
        <v>0</v>
      </c>
      <c r="V82" s="325">
        <f t="shared" si="360"/>
        <v>0</v>
      </c>
      <c r="W82" s="158">
        <f t="shared" si="299"/>
        <v>0</v>
      </c>
      <c r="X82" s="158">
        <f t="shared" si="300"/>
        <v>0</v>
      </c>
      <c r="Y82" s="158">
        <f t="shared" si="301"/>
        <v>0</v>
      </c>
      <c r="Z82" s="158">
        <f t="shared" si="302"/>
        <v>0</v>
      </c>
      <c r="AA82" s="158">
        <f t="shared" si="303"/>
        <v>0</v>
      </c>
      <c r="AB82" s="158">
        <f t="shared" si="304"/>
        <v>0</v>
      </c>
      <c r="AC82" s="158">
        <f t="shared" si="305"/>
        <v>0</v>
      </c>
      <c r="AD82" s="158">
        <f t="shared" si="306"/>
        <v>0</v>
      </c>
      <c r="AE82" s="158">
        <f t="shared" si="307"/>
        <v>0</v>
      </c>
      <c r="AF82" s="158">
        <f t="shared" si="308"/>
        <v>0</v>
      </c>
      <c r="AG82" s="158">
        <f t="shared" si="309"/>
        <v>0</v>
      </c>
      <c r="AH82" s="158">
        <f t="shared" si="310"/>
        <v>0</v>
      </c>
      <c r="AI82" s="158">
        <f t="shared" si="311"/>
        <v>0</v>
      </c>
      <c r="AJ82" s="158">
        <f t="shared" si="312"/>
        <v>0</v>
      </c>
      <c r="AK82" s="158">
        <f t="shared" si="313"/>
        <v>0</v>
      </c>
      <c r="AL82" s="158">
        <f t="shared" si="314"/>
        <v>0</v>
      </c>
      <c r="AM82" s="158">
        <f t="shared" si="315"/>
        <v>0</v>
      </c>
      <c r="AN82" s="158">
        <f t="shared" si="316"/>
        <v>0</v>
      </c>
      <c r="AO82" s="158">
        <f t="shared" si="317"/>
        <v>0</v>
      </c>
      <c r="AP82" s="158">
        <f t="shared" si="318"/>
        <v>0</v>
      </c>
      <c r="AQ82" s="158">
        <f t="shared" si="319"/>
        <v>0</v>
      </c>
      <c r="AR82" s="158">
        <f t="shared" si="320"/>
        <v>0</v>
      </c>
      <c r="AS82" s="158">
        <f t="shared" si="321"/>
        <v>0</v>
      </c>
      <c r="AT82" s="158">
        <f t="shared" si="322"/>
        <v>0</v>
      </c>
      <c r="AU82" s="158">
        <f t="shared" si="323"/>
        <v>0</v>
      </c>
      <c r="AV82" s="158">
        <f t="shared" si="324"/>
        <v>0</v>
      </c>
      <c r="AW82" s="158">
        <f t="shared" si="325"/>
        <v>0</v>
      </c>
      <c r="AX82" s="158">
        <f t="shared" si="326"/>
        <v>0</v>
      </c>
      <c r="AY82" s="158">
        <f t="shared" si="327"/>
        <v>0</v>
      </c>
      <c r="AZ82" s="158">
        <f t="shared" si="328"/>
        <v>0</v>
      </c>
      <c r="BA82" s="158">
        <f t="shared" si="329"/>
        <v>0</v>
      </c>
      <c r="BB82" s="158">
        <f t="shared" si="330"/>
        <v>0</v>
      </c>
      <c r="BC82" s="158">
        <f t="shared" si="331"/>
        <v>0</v>
      </c>
      <c r="BD82" s="158">
        <f t="shared" si="332"/>
        <v>0</v>
      </c>
      <c r="BE82" s="158">
        <f t="shared" si="333"/>
        <v>0</v>
      </c>
      <c r="BF82" s="158">
        <f t="shared" si="334"/>
        <v>0</v>
      </c>
      <c r="BG82" s="158">
        <f t="shared" si="335"/>
        <v>0</v>
      </c>
      <c r="BH82" s="158">
        <f t="shared" si="336"/>
        <v>0</v>
      </c>
      <c r="BI82" s="158">
        <f t="shared" si="337"/>
        <v>0</v>
      </c>
      <c r="BJ82" s="158">
        <f t="shared" si="338"/>
        <v>0</v>
      </c>
      <c r="BK82" s="158">
        <f t="shared" si="339"/>
        <v>0</v>
      </c>
      <c r="BL82" s="158">
        <f t="shared" si="340"/>
        <v>0</v>
      </c>
      <c r="BM82" s="158">
        <f t="shared" si="341"/>
        <v>0</v>
      </c>
      <c r="BN82" s="158">
        <f t="shared" si="342"/>
        <v>0</v>
      </c>
      <c r="BO82" s="158">
        <f t="shared" si="343"/>
        <v>0</v>
      </c>
      <c r="BP82" s="158">
        <f t="shared" si="344"/>
        <v>0</v>
      </c>
      <c r="BQ82" s="158">
        <f t="shared" si="345"/>
        <v>0</v>
      </c>
      <c r="BR82" s="158">
        <f t="shared" si="346"/>
        <v>0</v>
      </c>
    </row>
    <row r="83" spans="1:70" x14ac:dyDescent="0.25">
      <c r="A83" s="334">
        <f>+CUC!A1517</f>
        <v>511033</v>
      </c>
      <c r="B83" s="338" t="str">
        <f>+CUC!B1517</f>
        <v xml:space="preserve">         ADECUACION E INSTALACION</v>
      </c>
      <c r="C83" s="335">
        <f>+CUC!C1517</f>
        <v>0</v>
      </c>
      <c r="D83" s="335">
        <f>+CUC!D1517</f>
        <v>0</v>
      </c>
      <c r="E83" s="335">
        <f>+CUC!E1517</f>
        <v>1010841</v>
      </c>
      <c r="F83" s="335">
        <f>+CUC!F1517</f>
        <v>36665599</v>
      </c>
      <c r="G83" s="335">
        <f>+CUC!G1517</f>
        <v>5355936</v>
      </c>
      <c r="H83" s="335">
        <f>+CUC!I1517</f>
        <v>506146.66666666669</v>
      </c>
      <c r="I83" s="335">
        <f t="shared" si="348"/>
        <v>566884.26666666672</v>
      </c>
      <c r="J83" s="328">
        <f t="shared" si="351"/>
        <v>47240.355555555565</v>
      </c>
      <c r="K83" s="325">
        <f t="shared" si="245"/>
        <v>47240.355555555565</v>
      </c>
      <c r="L83" s="325">
        <f t="shared" ref="L83:V83" si="361">+K83</f>
        <v>47240.355555555565</v>
      </c>
      <c r="M83" s="325">
        <f t="shared" si="361"/>
        <v>47240.355555555565</v>
      </c>
      <c r="N83" s="325">
        <f t="shared" si="361"/>
        <v>47240.355555555565</v>
      </c>
      <c r="O83" s="325">
        <f t="shared" si="361"/>
        <v>47240.355555555565</v>
      </c>
      <c r="P83" s="325">
        <f t="shared" si="361"/>
        <v>47240.355555555565</v>
      </c>
      <c r="Q83" s="325">
        <f t="shared" si="361"/>
        <v>47240.355555555565</v>
      </c>
      <c r="R83" s="325">
        <f t="shared" si="361"/>
        <v>47240.355555555565</v>
      </c>
      <c r="S83" s="325">
        <f t="shared" si="361"/>
        <v>47240.355555555565</v>
      </c>
      <c r="T83" s="325">
        <f t="shared" si="361"/>
        <v>47240.355555555565</v>
      </c>
      <c r="U83" s="325">
        <f t="shared" si="361"/>
        <v>47240.355555555565</v>
      </c>
      <c r="V83" s="325">
        <f t="shared" si="361"/>
        <v>47240.355555555565</v>
      </c>
      <c r="W83" s="158">
        <f t="shared" si="299"/>
        <v>52909.198222222236</v>
      </c>
      <c r="X83" s="158">
        <f t="shared" si="300"/>
        <v>52909.198222222236</v>
      </c>
      <c r="Y83" s="158">
        <f t="shared" si="301"/>
        <v>52909.198222222236</v>
      </c>
      <c r="Z83" s="158">
        <f t="shared" si="302"/>
        <v>52909.198222222236</v>
      </c>
      <c r="AA83" s="158">
        <f t="shared" si="303"/>
        <v>52909.198222222236</v>
      </c>
      <c r="AB83" s="158">
        <f t="shared" si="304"/>
        <v>52909.198222222236</v>
      </c>
      <c r="AC83" s="158">
        <f t="shared" si="305"/>
        <v>52909.198222222236</v>
      </c>
      <c r="AD83" s="158">
        <f t="shared" si="306"/>
        <v>52909.198222222236</v>
      </c>
      <c r="AE83" s="158">
        <f t="shared" si="307"/>
        <v>52909.198222222236</v>
      </c>
      <c r="AF83" s="158">
        <f t="shared" si="308"/>
        <v>52909.198222222236</v>
      </c>
      <c r="AG83" s="158">
        <f t="shared" si="309"/>
        <v>52909.198222222236</v>
      </c>
      <c r="AH83" s="158">
        <f t="shared" si="310"/>
        <v>52909.198222222236</v>
      </c>
      <c r="AI83" s="158">
        <f t="shared" si="311"/>
        <v>52909.198222222236</v>
      </c>
      <c r="AJ83" s="158">
        <f t="shared" si="312"/>
        <v>52909.198222222236</v>
      </c>
      <c r="AK83" s="158">
        <f t="shared" si="313"/>
        <v>52909.198222222236</v>
      </c>
      <c r="AL83" s="158">
        <f t="shared" si="314"/>
        <v>52909.198222222236</v>
      </c>
      <c r="AM83" s="158">
        <f t="shared" si="315"/>
        <v>52909.198222222236</v>
      </c>
      <c r="AN83" s="158">
        <f t="shared" si="316"/>
        <v>52909.198222222236</v>
      </c>
      <c r="AO83" s="158">
        <f t="shared" si="317"/>
        <v>52909.198222222236</v>
      </c>
      <c r="AP83" s="158">
        <f t="shared" si="318"/>
        <v>52909.198222222236</v>
      </c>
      <c r="AQ83" s="158">
        <f t="shared" si="319"/>
        <v>52909.198222222236</v>
      </c>
      <c r="AR83" s="158">
        <f t="shared" si="320"/>
        <v>52909.198222222236</v>
      </c>
      <c r="AS83" s="158">
        <f t="shared" si="321"/>
        <v>52909.198222222236</v>
      </c>
      <c r="AT83" s="158">
        <f t="shared" si="322"/>
        <v>52909.198222222236</v>
      </c>
      <c r="AU83" s="158">
        <f t="shared" si="323"/>
        <v>56083.750115555573</v>
      </c>
      <c r="AV83" s="158">
        <f t="shared" si="324"/>
        <v>56083.750115555573</v>
      </c>
      <c r="AW83" s="158">
        <f t="shared" si="325"/>
        <v>56083.750115555573</v>
      </c>
      <c r="AX83" s="158">
        <f t="shared" si="326"/>
        <v>56083.750115555573</v>
      </c>
      <c r="AY83" s="158">
        <f t="shared" si="327"/>
        <v>56083.750115555573</v>
      </c>
      <c r="AZ83" s="158">
        <f t="shared" si="328"/>
        <v>56083.750115555573</v>
      </c>
      <c r="BA83" s="158">
        <f t="shared" si="329"/>
        <v>56083.750115555573</v>
      </c>
      <c r="BB83" s="158">
        <f t="shared" si="330"/>
        <v>56083.750115555573</v>
      </c>
      <c r="BC83" s="158">
        <f t="shared" si="331"/>
        <v>56083.750115555573</v>
      </c>
      <c r="BD83" s="158">
        <f t="shared" si="332"/>
        <v>56083.750115555573</v>
      </c>
      <c r="BE83" s="158">
        <f t="shared" si="333"/>
        <v>56083.750115555573</v>
      </c>
      <c r="BF83" s="158">
        <f t="shared" si="334"/>
        <v>56083.750115555573</v>
      </c>
      <c r="BG83" s="158">
        <f t="shared" si="335"/>
        <v>58327.100120177798</v>
      </c>
      <c r="BH83" s="158">
        <f t="shared" si="336"/>
        <v>58327.100120177798</v>
      </c>
      <c r="BI83" s="158">
        <f t="shared" si="337"/>
        <v>58327.100120177798</v>
      </c>
      <c r="BJ83" s="158">
        <f t="shared" si="338"/>
        <v>58327.100120177798</v>
      </c>
      <c r="BK83" s="158">
        <f t="shared" si="339"/>
        <v>58327.100120177798</v>
      </c>
      <c r="BL83" s="158">
        <f t="shared" si="340"/>
        <v>58327.100120177798</v>
      </c>
      <c r="BM83" s="158">
        <f t="shared" si="341"/>
        <v>58327.100120177798</v>
      </c>
      <c r="BN83" s="158">
        <f t="shared" si="342"/>
        <v>58327.100120177798</v>
      </c>
      <c r="BO83" s="158">
        <f t="shared" si="343"/>
        <v>58327.100120177798</v>
      </c>
      <c r="BP83" s="158">
        <f t="shared" si="344"/>
        <v>58327.100120177798</v>
      </c>
      <c r="BQ83" s="158">
        <f t="shared" si="345"/>
        <v>58327.100120177798</v>
      </c>
      <c r="BR83" s="158">
        <f t="shared" si="346"/>
        <v>58327.100120177798</v>
      </c>
    </row>
    <row r="84" spans="1:70" x14ac:dyDescent="0.25">
      <c r="A84" s="334">
        <f>+CUC!A1518</f>
        <v>511034</v>
      </c>
      <c r="B84" s="338" t="str">
        <f>+CUC!B1518</f>
        <v xml:space="preserve">         ASISTENCIA TECNICA</v>
      </c>
      <c r="C84" s="335">
        <f>+CUC!C1518</f>
        <v>0</v>
      </c>
      <c r="D84" s="335">
        <f>+CUC!D1518</f>
        <v>0</v>
      </c>
      <c r="E84" s="335">
        <f>+CUC!E1518</f>
        <v>0</v>
      </c>
      <c r="F84" s="335">
        <f>+CUC!F1518</f>
        <v>0</v>
      </c>
      <c r="G84" s="335">
        <f>+CUC!G1518</f>
        <v>0</v>
      </c>
      <c r="H84" s="335">
        <f>+CUC!I1518</f>
        <v>4315629.333333333</v>
      </c>
      <c r="I84" s="335">
        <f t="shared" si="348"/>
        <v>4833504.8533333326</v>
      </c>
      <c r="J84" s="328">
        <f t="shared" si="351"/>
        <v>402792.07111111115</v>
      </c>
      <c r="K84" s="325">
        <f t="shared" si="245"/>
        <v>402792.07111111115</v>
      </c>
      <c r="L84" s="325">
        <f t="shared" ref="L84:V84" si="362">+K84</f>
        <v>402792.07111111115</v>
      </c>
      <c r="M84" s="325">
        <f t="shared" si="362"/>
        <v>402792.07111111115</v>
      </c>
      <c r="N84" s="325">
        <f t="shared" si="362"/>
        <v>402792.07111111115</v>
      </c>
      <c r="O84" s="325">
        <f t="shared" si="362"/>
        <v>402792.07111111115</v>
      </c>
      <c r="P84" s="325">
        <f t="shared" si="362"/>
        <v>402792.07111111115</v>
      </c>
      <c r="Q84" s="325">
        <f t="shared" si="362"/>
        <v>402792.07111111115</v>
      </c>
      <c r="R84" s="325">
        <f t="shared" si="362"/>
        <v>402792.07111111115</v>
      </c>
      <c r="S84" s="325">
        <f t="shared" si="362"/>
        <v>402792.07111111115</v>
      </c>
      <c r="T84" s="325">
        <f t="shared" si="362"/>
        <v>402792.07111111115</v>
      </c>
      <c r="U84" s="325">
        <f t="shared" si="362"/>
        <v>402792.07111111115</v>
      </c>
      <c r="V84" s="325">
        <f t="shared" si="362"/>
        <v>402792.07111111115</v>
      </c>
      <c r="W84" s="158">
        <f t="shared" si="299"/>
        <v>451127.11964444455</v>
      </c>
      <c r="X84" s="158">
        <f t="shared" si="300"/>
        <v>451127.11964444455</v>
      </c>
      <c r="Y84" s="158">
        <f t="shared" si="301"/>
        <v>451127.11964444455</v>
      </c>
      <c r="Z84" s="158">
        <f t="shared" si="302"/>
        <v>451127.11964444455</v>
      </c>
      <c r="AA84" s="158">
        <f t="shared" si="303"/>
        <v>451127.11964444455</v>
      </c>
      <c r="AB84" s="158">
        <f t="shared" si="304"/>
        <v>451127.11964444455</v>
      </c>
      <c r="AC84" s="158">
        <f t="shared" si="305"/>
        <v>451127.11964444455</v>
      </c>
      <c r="AD84" s="158">
        <f t="shared" si="306"/>
        <v>451127.11964444455</v>
      </c>
      <c r="AE84" s="158">
        <f t="shared" si="307"/>
        <v>451127.11964444455</v>
      </c>
      <c r="AF84" s="158">
        <f t="shared" si="308"/>
        <v>451127.11964444455</v>
      </c>
      <c r="AG84" s="158">
        <f t="shared" si="309"/>
        <v>451127.11964444455</v>
      </c>
      <c r="AH84" s="158">
        <f t="shared" si="310"/>
        <v>451127.11964444455</v>
      </c>
      <c r="AI84" s="158">
        <f t="shared" si="311"/>
        <v>451127.11964444455</v>
      </c>
      <c r="AJ84" s="158">
        <f t="shared" si="312"/>
        <v>451127.11964444455</v>
      </c>
      <c r="AK84" s="158">
        <f t="shared" si="313"/>
        <v>451127.11964444455</v>
      </c>
      <c r="AL84" s="158">
        <f t="shared" si="314"/>
        <v>451127.11964444455</v>
      </c>
      <c r="AM84" s="158">
        <f t="shared" si="315"/>
        <v>451127.11964444455</v>
      </c>
      <c r="AN84" s="158">
        <f t="shared" si="316"/>
        <v>451127.11964444455</v>
      </c>
      <c r="AO84" s="158">
        <f t="shared" si="317"/>
        <v>451127.11964444455</v>
      </c>
      <c r="AP84" s="158">
        <f t="shared" si="318"/>
        <v>451127.11964444455</v>
      </c>
      <c r="AQ84" s="158">
        <f t="shared" si="319"/>
        <v>451127.11964444455</v>
      </c>
      <c r="AR84" s="158">
        <f t="shared" si="320"/>
        <v>451127.11964444455</v>
      </c>
      <c r="AS84" s="158">
        <f t="shared" si="321"/>
        <v>451127.11964444455</v>
      </c>
      <c r="AT84" s="158">
        <f t="shared" si="322"/>
        <v>451127.11964444455</v>
      </c>
      <c r="AU84" s="158">
        <f t="shared" si="323"/>
        <v>478194.74682311126</v>
      </c>
      <c r="AV84" s="158">
        <f t="shared" si="324"/>
        <v>478194.74682311126</v>
      </c>
      <c r="AW84" s="158">
        <f t="shared" si="325"/>
        <v>478194.74682311126</v>
      </c>
      <c r="AX84" s="158">
        <f t="shared" si="326"/>
        <v>478194.74682311126</v>
      </c>
      <c r="AY84" s="158">
        <f t="shared" si="327"/>
        <v>478194.74682311126</v>
      </c>
      <c r="AZ84" s="158">
        <f t="shared" si="328"/>
        <v>478194.74682311126</v>
      </c>
      <c r="BA84" s="158">
        <f t="shared" si="329"/>
        <v>478194.74682311126</v>
      </c>
      <c r="BB84" s="158">
        <f t="shared" si="330"/>
        <v>478194.74682311126</v>
      </c>
      <c r="BC84" s="158">
        <f t="shared" si="331"/>
        <v>478194.74682311126</v>
      </c>
      <c r="BD84" s="158">
        <f t="shared" si="332"/>
        <v>478194.74682311126</v>
      </c>
      <c r="BE84" s="158">
        <f t="shared" si="333"/>
        <v>478194.74682311126</v>
      </c>
      <c r="BF84" s="158">
        <f t="shared" si="334"/>
        <v>478194.74682311126</v>
      </c>
      <c r="BG84" s="158">
        <f t="shared" si="335"/>
        <v>497322.53669603571</v>
      </c>
      <c r="BH84" s="158">
        <f t="shared" si="336"/>
        <v>497322.53669603571</v>
      </c>
      <c r="BI84" s="158">
        <f t="shared" si="337"/>
        <v>497322.53669603571</v>
      </c>
      <c r="BJ84" s="158">
        <f t="shared" si="338"/>
        <v>497322.53669603571</v>
      </c>
      <c r="BK84" s="158">
        <f t="shared" si="339"/>
        <v>497322.53669603571</v>
      </c>
      <c r="BL84" s="158">
        <f t="shared" si="340"/>
        <v>497322.53669603571</v>
      </c>
      <c r="BM84" s="158">
        <f t="shared" si="341"/>
        <v>497322.53669603571</v>
      </c>
      <c r="BN84" s="158">
        <f t="shared" si="342"/>
        <v>497322.53669603571</v>
      </c>
      <c r="BO84" s="158">
        <f t="shared" si="343"/>
        <v>497322.53669603571</v>
      </c>
      <c r="BP84" s="158">
        <f t="shared" si="344"/>
        <v>497322.53669603571</v>
      </c>
      <c r="BQ84" s="158">
        <f t="shared" si="345"/>
        <v>497322.53669603571</v>
      </c>
      <c r="BR84" s="158">
        <f t="shared" si="346"/>
        <v>497322.53669603571</v>
      </c>
    </row>
    <row r="85" spans="1:70" hidden="1" x14ac:dyDescent="0.25">
      <c r="A85" s="334">
        <f>+CUC!A1519</f>
        <v>511035</v>
      </c>
      <c r="B85" s="338" t="str">
        <f>+CUC!B1519</f>
        <v xml:space="preserve">         PROCESAMIENTO ELECTRONICO DE DATOS</v>
      </c>
      <c r="C85" s="335">
        <f>+CUC!C1519</f>
        <v>0</v>
      </c>
      <c r="D85" s="335">
        <f>+CUC!D1519</f>
        <v>0</v>
      </c>
      <c r="E85" s="335">
        <f>+CUC!E1519</f>
        <v>0</v>
      </c>
      <c r="F85" s="335">
        <f>+CUC!F1519</f>
        <v>0</v>
      </c>
      <c r="G85" s="335">
        <f>+CUC!G1519</f>
        <v>0</v>
      </c>
      <c r="H85" s="335">
        <f>+CUC!I1519</f>
        <v>0</v>
      </c>
      <c r="I85" s="335">
        <f t="shared" si="348"/>
        <v>0</v>
      </c>
      <c r="J85" s="328">
        <f t="shared" si="351"/>
        <v>0</v>
      </c>
      <c r="K85" s="325">
        <f t="shared" si="245"/>
        <v>0</v>
      </c>
      <c r="L85" s="325">
        <f t="shared" ref="L85:V85" si="363">+K85</f>
        <v>0</v>
      </c>
      <c r="M85" s="325">
        <f t="shared" si="363"/>
        <v>0</v>
      </c>
      <c r="N85" s="325">
        <f t="shared" si="363"/>
        <v>0</v>
      </c>
      <c r="O85" s="325">
        <f t="shared" si="363"/>
        <v>0</v>
      </c>
      <c r="P85" s="325">
        <f t="shared" si="363"/>
        <v>0</v>
      </c>
      <c r="Q85" s="325">
        <f t="shared" si="363"/>
        <v>0</v>
      </c>
      <c r="R85" s="325">
        <f t="shared" si="363"/>
        <v>0</v>
      </c>
      <c r="S85" s="325">
        <f t="shared" si="363"/>
        <v>0</v>
      </c>
      <c r="T85" s="325">
        <f t="shared" si="363"/>
        <v>0</v>
      </c>
      <c r="U85" s="325">
        <f t="shared" si="363"/>
        <v>0</v>
      </c>
      <c r="V85" s="325">
        <f t="shared" si="363"/>
        <v>0</v>
      </c>
      <c r="W85" s="158">
        <f t="shared" si="299"/>
        <v>0</v>
      </c>
      <c r="X85" s="158">
        <f t="shared" si="300"/>
        <v>0</v>
      </c>
      <c r="Y85" s="158">
        <f t="shared" si="301"/>
        <v>0</v>
      </c>
      <c r="Z85" s="158">
        <f t="shared" si="302"/>
        <v>0</v>
      </c>
      <c r="AA85" s="158">
        <f t="shared" si="303"/>
        <v>0</v>
      </c>
      <c r="AB85" s="158">
        <f t="shared" si="304"/>
        <v>0</v>
      </c>
      <c r="AC85" s="158">
        <f t="shared" si="305"/>
        <v>0</v>
      </c>
      <c r="AD85" s="158">
        <f t="shared" si="306"/>
        <v>0</v>
      </c>
      <c r="AE85" s="158">
        <f t="shared" si="307"/>
        <v>0</v>
      </c>
      <c r="AF85" s="158">
        <f t="shared" si="308"/>
        <v>0</v>
      </c>
      <c r="AG85" s="158">
        <f t="shared" si="309"/>
        <v>0</v>
      </c>
      <c r="AH85" s="158">
        <f t="shared" si="310"/>
        <v>0</v>
      </c>
      <c r="AI85" s="158">
        <f t="shared" si="311"/>
        <v>0</v>
      </c>
      <c r="AJ85" s="158">
        <f t="shared" si="312"/>
        <v>0</v>
      </c>
      <c r="AK85" s="158">
        <f t="shared" si="313"/>
        <v>0</v>
      </c>
      <c r="AL85" s="158">
        <f t="shared" si="314"/>
        <v>0</v>
      </c>
      <c r="AM85" s="158">
        <f t="shared" si="315"/>
        <v>0</v>
      </c>
      <c r="AN85" s="158">
        <f t="shared" si="316"/>
        <v>0</v>
      </c>
      <c r="AO85" s="158">
        <f t="shared" si="317"/>
        <v>0</v>
      </c>
      <c r="AP85" s="158">
        <f t="shared" si="318"/>
        <v>0</v>
      </c>
      <c r="AQ85" s="158">
        <f t="shared" si="319"/>
        <v>0</v>
      </c>
      <c r="AR85" s="158">
        <f t="shared" si="320"/>
        <v>0</v>
      </c>
      <c r="AS85" s="158">
        <f t="shared" si="321"/>
        <v>0</v>
      </c>
      <c r="AT85" s="158">
        <f t="shared" si="322"/>
        <v>0</v>
      </c>
      <c r="AU85" s="158">
        <f t="shared" si="323"/>
        <v>0</v>
      </c>
      <c r="AV85" s="158">
        <f t="shared" si="324"/>
        <v>0</v>
      </c>
      <c r="AW85" s="158">
        <f t="shared" si="325"/>
        <v>0</v>
      </c>
      <c r="AX85" s="158">
        <f t="shared" si="326"/>
        <v>0</v>
      </c>
      <c r="AY85" s="158">
        <f t="shared" si="327"/>
        <v>0</v>
      </c>
      <c r="AZ85" s="158">
        <f t="shared" si="328"/>
        <v>0</v>
      </c>
      <c r="BA85" s="158">
        <f t="shared" si="329"/>
        <v>0</v>
      </c>
      <c r="BB85" s="158">
        <f t="shared" si="330"/>
        <v>0</v>
      </c>
      <c r="BC85" s="158">
        <f t="shared" si="331"/>
        <v>0</v>
      </c>
      <c r="BD85" s="158">
        <f t="shared" si="332"/>
        <v>0</v>
      </c>
      <c r="BE85" s="158">
        <f t="shared" si="333"/>
        <v>0</v>
      </c>
      <c r="BF85" s="158">
        <f t="shared" si="334"/>
        <v>0</v>
      </c>
      <c r="BG85" s="158">
        <f t="shared" si="335"/>
        <v>0</v>
      </c>
      <c r="BH85" s="158">
        <f t="shared" si="336"/>
        <v>0</v>
      </c>
      <c r="BI85" s="158">
        <f t="shared" si="337"/>
        <v>0</v>
      </c>
      <c r="BJ85" s="158">
        <f t="shared" si="338"/>
        <v>0</v>
      </c>
      <c r="BK85" s="158">
        <f t="shared" si="339"/>
        <v>0</v>
      </c>
      <c r="BL85" s="158">
        <f t="shared" si="340"/>
        <v>0</v>
      </c>
      <c r="BM85" s="158">
        <f t="shared" si="341"/>
        <v>0</v>
      </c>
      <c r="BN85" s="158">
        <f t="shared" si="342"/>
        <v>0</v>
      </c>
      <c r="BO85" s="158">
        <f t="shared" si="343"/>
        <v>0</v>
      </c>
      <c r="BP85" s="158">
        <f t="shared" si="344"/>
        <v>0</v>
      </c>
      <c r="BQ85" s="158">
        <f t="shared" si="345"/>
        <v>0</v>
      </c>
      <c r="BR85" s="158">
        <f t="shared" si="346"/>
        <v>0</v>
      </c>
    </row>
    <row r="86" spans="1:70" x14ac:dyDescent="0.25">
      <c r="A86" s="334">
        <f>+CUC!A1520</f>
        <v>511095</v>
      </c>
      <c r="B86" s="338" t="str">
        <f>+CUC!B1520</f>
        <v xml:space="preserve">         OTROS</v>
      </c>
      <c r="C86" s="335">
        <f>+CUC!C1520</f>
        <v>1093084</v>
      </c>
      <c r="D86" s="335">
        <f>+CUC!D1520</f>
        <v>0</v>
      </c>
      <c r="E86" s="335">
        <f>+CUC!E1520</f>
        <v>285096</v>
      </c>
      <c r="F86" s="335">
        <f>+CUC!F1520</f>
        <v>908914</v>
      </c>
      <c r="G86" s="335">
        <f>+CUC!G1520</f>
        <v>105690073</v>
      </c>
      <c r="H86" s="395">
        <f>+CUC!I1520</f>
        <v>120000000</v>
      </c>
      <c r="I86" s="414">
        <f t="shared" si="348"/>
        <v>135000000</v>
      </c>
      <c r="J86" s="328">
        <f t="shared" si="351"/>
        <v>11200000.000000002</v>
      </c>
      <c r="K86" s="325">
        <v>0</v>
      </c>
      <c r="L86" s="325">
        <f t="shared" ref="L86:V86" si="364">+K86</f>
        <v>0</v>
      </c>
      <c r="M86" s="325">
        <f t="shared" si="364"/>
        <v>0</v>
      </c>
      <c r="N86" s="325">
        <f t="shared" si="364"/>
        <v>0</v>
      </c>
      <c r="O86" s="325">
        <f t="shared" si="364"/>
        <v>0</v>
      </c>
      <c r="P86" s="325">
        <f t="shared" si="364"/>
        <v>0</v>
      </c>
      <c r="Q86" s="325">
        <f t="shared" si="364"/>
        <v>0</v>
      </c>
      <c r="R86" s="325">
        <f t="shared" si="364"/>
        <v>0</v>
      </c>
      <c r="S86" s="325">
        <f t="shared" si="364"/>
        <v>0</v>
      </c>
      <c r="T86" s="325">
        <v>45000000</v>
      </c>
      <c r="U86" s="325">
        <f t="shared" si="364"/>
        <v>45000000</v>
      </c>
      <c r="V86" s="325">
        <f t="shared" si="364"/>
        <v>45000000</v>
      </c>
      <c r="W86" s="158">
        <f t="shared" si="299"/>
        <v>0</v>
      </c>
      <c r="X86" s="158">
        <f t="shared" si="300"/>
        <v>0</v>
      </c>
      <c r="Y86" s="158">
        <f t="shared" si="301"/>
        <v>0</v>
      </c>
      <c r="Z86" s="158">
        <f t="shared" si="302"/>
        <v>0</v>
      </c>
      <c r="AA86" s="158">
        <f t="shared" si="303"/>
        <v>0</v>
      </c>
      <c r="AB86" s="158">
        <f t="shared" si="304"/>
        <v>0</v>
      </c>
      <c r="AC86" s="158">
        <f t="shared" si="305"/>
        <v>0</v>
      </c>
      <c r="AD86" s="158">
        <f t="shared" si="306"/>
        <v>0</v>
      </c>
      <c r="AE86" s="158">
        <f t="shared" si="307"/>
        <v>0</v>
      </c>
      <c r="AF86" s="158">
        <f t="shared" si="308"/>
        <v>50400000.000000007</v>
      </c>
      <c r="AG86" s="158">
        <f t="shared" si="309"/>
        <v>50400000.000000007</v>
      </c>
      <c r="AH86" s="158">
        <f t="shared" si="310"/>
        <v>50400000.000000007</v>
      </c>
      <c r="AI86" s="158">
        <f t="shared" si="311"/>
        <v>0</v>
      </c>
      <c r="AJ86" s="158">
        <f t="shared" si="312"/>
        <v>0</v>
      </c>
      <c r="AK86" s="158">
        <f t="shared" si="313"/>
        <v>0</v>
      </c>
      <c r="AL86" s="158">
        <f t="shared" si="314"/>
        <v>0</v>
      </c>
      <c r="AM86" s="158">
        <f t="shared" si="315"/>
        <v>0</v>
      </c>
      <c r="AN86" s="158">
        <f t="shared" si="316"/>
        <v>0</v>
      </c>
      <c r="AO86" s="158">
        <f t="shared" si="317"/>
        <v>0</v>
      </c>
      <c r="AP86" s="158">
        <f t="shared" si="318"/>
        <v>0</v>
      </c>
      <c r="AQ86" s="158">
        <f t="shared" si="319"/>
        <v>0</v>
      </c>
      <c r="AR86" s="158">
        <f t="shared" si="320"/>
        <v>50400000.000000007</v>
      </c>
      <c r="AS86" s="158">
        <f t="shared" si="321"/>
        <v>50400000.000000007</v>
      </c>
      <c r="AT86" s="158">
        <f t="shared" si="322"/>
        <v>50400000.000000007</v>
      </c>
      <c r="AU86" s="158">
        <f t="shared" si="323"/>
        <v>0</v>
      </c>
      <c r="AV86" s="158">
        <f t="shared" si="324"/>
        <v>0</v>
      </c>
      <c r="AW86" s="158">
        <f t="shared" si="325"/>
        <v>0</v>
      </c>
      <c r="AX86" s="158">
        <f t="shared" si="326"/>
        <v>0</v>
      </c>
      <c r="AY86" s="158">
        <f t="shared" si="327"/>
        <v>0</v>
      </c>
      <c r="AZ86" s="158">
        <f t="shared" si="328"/>
        <v>0</v>
      </c>
      <c r="BA86" s="158">
        <f t="shared" si="329"/>
        <v>0</v>
      </c>
      <c r="BB86" s="158">
        <f t="shared" si="330"/>
        <v>0</v>
      </c>
      <c r="BC86" s="158">
        <f t="shared" si="331"/>
        <v>0</v>
      </c>
      <c r="BD86" s="158">
        <f t="shared" si="332"/>
        <v>53424000.000000007</v>
      </c>
      <c r="BE86" s="158">
        <f t="shared" si="333"/>
        <v>53424000.000000007</v>
      </c>
      <c r="BF86" s="158">
        <f t="shared" si="334"/>
        <v>53424000.000000007</v>
      </c>
      <c r="BG86" s="158">
        <f t="shared" si="335"/>
        <v>0</v>
      </c>
      <c r="BH86" s="158">
        <f t="shared" si="336"/>
        <v>0</v>
      </c>
      <c r="BI86" s="158">
        <f t="shared" si="337"/>
        <v>0</v>
      </c>
      <c r="BJ86" s="158">
        <f t="shared" si="338"/>
        <v>0</v>
      </c>
      <c r="BK86" s="158">
        <f t="shared" si="339"/>
        <v>0</v>
      </c>
      <c r="BL86" s="158">
        <f t="shared" si="340"/>
        <v>0</v>
      </c>
      <c r="BM86" s="158">
        <f t="shared" si="341"/>
        <v>0</v>
      </c>
      <c r="BN86" s="158">
        <f t="shared" si="342"/>
        <v>0</v>
      </c>
      <c r="BO86" s="158">
        <f t="shared" si="343"/>
        <v>0</v>
      </c>
      <c r="BP86" s="158">
        <f t="shared" si="344"/>
        <v>55560960.000000007</v>
      </c>
      <c r="BQ86" s="158">
        <f t="shared" si="345"/>
        <v>55560960.000000007</v>
      </c>
      <c r="BR86" s="158">
        <f t="shared" si="346"/>
        <v>55560960.000000007</v>
      </c>
    </row>
    <row r="87" spans="1:70" ht="12.75" hidden="1" x14ac:dyDescent="0.2">
      <c r="A87" s="409">
        <f>+CUC!A1926</f>
        <v>613595</v>
      </c>
      <c r="B87" s="408" t="str">
        <f>+CUC!B1926</f>
        <v xml:space="preserve">         VENTA DE OTROS PRODUCTOS</v>
      </c>
      <c r="C87" s="408">
        <f>+CUC!C1926</f>
        <v>7214758.5899999999</v>
      </c>
      <c r="D87" s="408">
        <f>+CUC!D1926</f>
        <v>8159537.3600000003</v>
      </c>
      <c r="E87" s="408">
        <f>+CUC!E1926</f>
        <v>10224940</v>
      </c>
      <c r="F87" s="408">
        <f>+CUC!F1926</f>
        <v>17208315.289999999</v>
      </c>
      <c r="G87" s="408">
        <f>+CUC!G1926</f>
        <v>935451.82</v>
      </c>
      <c r="H87" s="408">
        <f>+CUC!I1926</f>
        <v>0</v>
      </c>
      <c r="I87" s="408">
        <f t="shared" si="348"/>
        <v>0</v>
      </c>
      <c r="J87" s="328">
        <f t="shared" si="351"/>
        <v>0</v>
      </c>
      <c r="K87" s="325">
        <f t="shared" ref="K87:K90" si="365">+J87</f>
        <v>0</v>
      </c>
      <c r="L87" s="325">
        <f t="shared" ref="L87:L90" si="366">+K87</f>
        <v>0</v>
      </c>
      <c r="M87" s="325">
        <f t="shared" ref="M87:M90" si="367">+L87</f>
        <v>0</v>
      </c>
      <c r="N87" s="325">
        <f t="shared" ref="N87:N90" si="368">+M87</f>
        <v>0</v>
      </c>
      <c r="O87" s="325">
        <f t="shared" ref="O87:O90" si="369">+N87</f>
        <v>0</v>
      </c>
      <c r="P87" s="325">
        <f t="shared" ref="P87:P90" si="370">+O87</f>
        <v>0</v>
      </c>
      <c r="Q87" s="325">
        <f t="shared" ref="Q87:Q90" si="371">+P87</f>
        <v>0</v>
      </c>
      <c r="R87" s="325">
        <f t="shared" ref="R87:R90" si="372">+Q87</f>
        <v>0</v>
      </c>
      <c r="S87" s="325">
        <f t="shared" ref="S87:S90" si="373">+R87</f>
        <v>0</v>
      </c>
      <c r="T87" s="325">
        <f t="shared" ref="T87:T90" si="374">+S87</f>
        <v>0</v>
      </c>
      <c r="U87" s="325">
        <f t="shared" ref="U87:U90" si="375">+T87</f>
        <v>0</v>
      </c>
      <c r="V87" s="325">
        <f t="shared" ref="V87:V90" si="376">+U87</f>
        <v>0</v>
      </c>
      <c r="W87" s="158">
        <f t="shared" ref="W87:W90" si="377">+K87*(1+$K$3)</f>
        <v>0</v>
      </c>
      <c r="X87" s="158">
        <f t="shared" ref="X87:X90" si="378">+L87*(1+$K$3)</f>
        <v>0</v>
      </c>
      <c r="Y87" s="158">
        <f t="shared" ref="Y87:Y90" si="379">+M87*(1+$K$3)</f>
        <v>0</v>
      </c>
      <c r="Z87" s="158">
        <f t="shared" ref="Z87:Z90" si="380">+N87*(1+$K$3)</f>
        <v>0</v>
      </c>
      <c r="AA87" s="158">
        <f t="shared" ref="AA87:AA90" si="381">+O87*(1+$K$3)</f>
        <v>0</v>
      </c>
      <c r="AB87" s="158">
        <f t="shared" ref="AB87:AB90" si="382">+P87*(1+$K$3)</f>
        <v>0</v>
      </c>
      <c r="AC87" s="158">
        <f t="shared" ref="AC87:AC90" si="383">+Q87*(1+$K$3)</f>
        <v>0</v>
      </c>
      <c r="AD87" s="158">
        <f t="shared" ref="AD87:AD90" si="384">+R87*(1+$K$3)</f>
        <v>0</v>
      </c>
      <c r="AE87" s="158">
        <f t="shared" ref="AE87:AE90" si="385">+S87*(1+$K$3)</f>
        <v>0</v>
      </c>
      <c r="AF87" s="158">
        <f t="shared" ref="AF87:AF90" si="386">+T87*(1+$K$3)</f>
        <v>0</v>
      </c>
      <c r="AG87" s="158">
        <f t="shared" ref="AG87:AG90" si="387">+U87*(1+$K$3)</f>
        <v>0</v>
      </c>
      <c r="AH87" s="158">
        <f t="shared" ref="AH87:AH90" si="388">+V87*(1+$K$3)</f>
        <v>0</v>
      </c>
      <c r="AI87" s="158">
        <f t="shared" ref="AI87:AI90" si="389">+W87*(1+$L$3)</f>
        <v>0</v>
      </c>
      <c r="AJ87" s="158">
        <f t="shared" ref="AJ87:AJ90" si="390">+X87*(1+$L$3)</f>
        <v>0</v>
      </c>
      <c r="AK87" s="158">
        <f t="shared" ref="AK87:AK90" si="391">+Y87*(1+$L$3)</f>
        <v>0</v>
      </c>
      <c r="AL87" s="158">
        <f t="shared" ref="AL87:AL90" si="392">+Z87*(1+$L$3)</f>
        <v>0</v>
      </c>
      <c r="AM87" s="158">
        <f t="shared" ref="AM87:AM90" si="393">+AA87*(1+$L$3)</f>
        <v>0</v>
      </c>
      <c r="AN87" s="158">
        <f t="shared" ref="AN87:AN90" si="394">+AB87*(1+$L$3)</f>
        <v>0</v>
      </c>
      <c r="AO87" s="158">
        <f t="shared" ref="AO87:AO90" si="395">+AC87*(1+$L$3)</f>
        <v>0</v>
      </c>
      <c r="AP87" s="158">
        <f t="shared" ref="AP87:AP90" si="396">+AD87*(1+$L$3)</f>
        <v>0</v>
      </c>
      <c r="AQ87" s="158">
        <f t="shared" ref="AQ87:AQ90" si="397">+AE87*(1+$L$3)</f>
        <v>0</v>
      </c>
      <c r="AR87" s="158">
        <f t="shared" ref="AR87:AR90" si="398">+AF87*(1+$L$3)</f>
        <v>0</v>
      </c>
      <c r="AS87" s="158">
        <f t="shared" ref="AS87:AS90" si="399">+AG87*(1+$L$3)</f>
        <v>0</v>
      </c>
      <c r="AT87" s="158">
        <f t="shared" ref="AT87:AT90" si="400">+AH87*(1+$L$3)</f>
        <v>0</v>
      </c>
      <c r="AU87" s="158">
        <f t="shared" ref="AU87:AU90" si="401">+AI87*(1+$M$3)</f>
        <v>0</v>
      </c>
      <c r="AV87" s="158">
        <f t="shared" ref="AV87:AV90" si="402">+AJ87*(1+$M$3)</f>
        <v>0</v>
      </c>
      <c r="AW87" s="158">
        <f t="shared" ref="AW87:AW90" si="403">+AK87*(1+$M$3)</f>
        <v>0</v>
      </c>
      <c r="AX87" s="158">
        <f t="shared" ref="AX87:AX90" si="404">+AL87*(1+$M$3)</f>
        <v>0</v>
      </c>
      <c r="AY87" s="158">
        <f t="shared" ref="AY87:AY90" si="405">+AM87*(1+$M$3)</f>
        <v>0</v>
      </c>
      <c r="AZ87" s="158">
        <f t="shared" ref="AZ87:AZ90" si="406">+AN87*(1+$M$3)</f>
        <v>0</v>
      </c>
      <c r="BA87" s="158">
        <f t="shared" ref="BA87:BA90" si="407">+AO87*(1+$M$3)</f>
        <v>0</v>
      </c>
      <c r="BB87" s="158">
        <f t="shared" ref="BB87:BB90" si="408">+AP87*(1+$M$3)</f>
        <v>0</v>
      </c>
      <c r="BC87" s="158">
        <f t="shared" ref="BC87:BC90" si="409">+AQ87*(1+$M$3)</f>
        <v>0</v>
      </c>
      <c r="BD87" s="158">
        <f t="shared" ref="BD87:BD90" si="410">+AR87*(1+$M$3)</f>
        <v>0</v>
      </c>
      <c r="BE87" s="158">
        <f t="shared" ref="BE87:BE90" si="411">+AS87*(1+$M$3)</f>
        <v>0</v>
      </c>
      <c r="BF87" s="158">
        <f t="shared" ref="BF87:BF90" si="412">+AT87*(1+$M$3)</f>
        <v>0</v>
      </c>
      <c r="BG87" s="158">
        <f t="shared" ref="BG87:BG90" si="413">+AU87*(1+$N$3)</f>
        <v>0</v>
      </c>
      <c r="BH87" s="158">
        <f t="shared" ref="BH87:BH90" si="414">+AV87*(1+$N$3)</f>
        <v>0</v>
      </c>
      <c r="BI87" s="158">
        <f t="shared" ref="BI87:BI90" si="415">+AW87*(1+$N$3)</f>
        <v>0</v>
      </c>
      <c r="BJ87" s="158">
        <f t="shared" ref="BJ87:BJ90" si="416">+AX87*(1+$N$3)</f>
        <v>0</v>
      </c>
      <c r="BK87" s="158">
        <f t="shared" ref="BK87:BK90" si="417">+AY87*(1+$N$3)</f>
        <v>0</v>
      </c>
      <c r="BL87" s="158">
        <f t="shared" ref="BL87:BL90" si="418">+AZ87*(1+$N$3)</f>
        <v>0</v>
      </c>
      <c r="BM87" s="158">
        <f t="shared" ref="BM87:BM90" si="419">+BA87*(1+$N$3)</f>
        <v>0</v>
      </c>
      <c r="BN87" s="158">
        <f t="shared" ref="BN87:BN90" si="420">+BB87*(1+$N$3)</f>
        <v>0</v>
      </c>
      <c r="BO87" s="158">
        <f t="shared" ref="BO87:BO90" si="421">+BC87*(1+$N$3)</f>
        <v>0</v>
      </c>
      <c r="BP87" s="158">
        <f t="shared" ref="BP87:BP90" si="422">+BD87*(1+$N$3)</f>
        <v>0</v>
      </c>
      <c r="BQ87" s="158">
        <f t="shared" ref="BQ87:BQ90" si="423">+BE87*(1+$N$3)</f>
        <v>0</v>
      </c>
      <c r="BR87" s="158">
        <f t="shared" ref="BR87:BR90" si="424">+BF87*(1+$N$3)</f>
        <v>0</v>
      </c>
    </row>
    <row r="88" spans="1:70" ht="12.75" x14ac:dyDescent="0.2">
      <c r="A88" s="409">
        <f>+CUC!A1961</f>
        <v>617000</v>
      </c>
      <c r="B88" s="408" t="str">
        <f>+CUC!B1961</f>
        <v xml:space="preserve">      OTRAS ACTIVIDADES DE SERVICIOS COMUNITARIOS, SOCIALES Y PERSONALES</v>
      </c>
      <c r="C88" s="408">
        <f>+CUC!C1961</f>
        <v>0</v>
      </c>
      <c r="D88" s="408">
        <f>+CUC!D1961</f>
        <v>0</v>
      </c>
      <c r="E88" s="408">
        <f>+CUC!E1961</f>
        <v>0</v>
      </c>
      <c r="F88" s="408">
        <f>+CUC!F1961</f>
        <v>35261704.829999998</v>
      </c>
      <c r="G88" s="408">
        <f>+CUC!G1961</f>
        <v>42452230.509999998</v>
      </c>
      <c r="H88" s="408">
        <f>+CUC!I1961</f>
        <v>25145608.346666668</v>
      </c>
      <c r="I88" s="408">
        <f t="shared" si="348"/>
        <v>28163081.348266665</v>
      </c>
      <c r="J88" s="328">
        <f t="shared" ref="J88" si="425">+H88/12*(1+K$3)</f>
        <v>2346923.4456888894</v>
      </c>
      <c r="K88" s="325">
        <f t="shared" ref="K88" si="426">+J88</f>
        <v>2346923.4456888894</v>
      </c>
      <c r="L88" s="325">
        <f t="shared" ref="L88" si="427">+K88</f>
        <v>2346923.4456888894</v>
      </c>
      <c r="M88" s="325">
        <f t="shared" ref="M88" si="428">+L88</f>
        <v>2346923.4456888894</v>
      </c>
      <c r="N88" s="325">
        <f t="shared" ref="N88" si="429">+M88</f>
        <v>2346923.4456888894</v>
      </c>
      <c r="O88" s="325">
        <f t="shared" ref="O88" si="430">+N88</f>
        <v>2346923.4456888894</v>
      </c>
      <c r="P88" s="325">
        <f t="shared" ref="P88" si="431">+O88</f>
        <v>2346923.4456888894</v>
      </c>
      <c r="Q88" s="325">
        <f t="shared" ref="Q88" si="432">+P88</f>
        <v>2346923.4456888894</v>
      </c>
      <c r="R88" s="325">
        <f t="shared" ref="R88" si="433">+Q88</f>
        <v>2346923.4456888894</v>
      </c>
      <c r="S88" s="325">
        <f t="shared" ref="S88" si="434">+R88</f>
        <v>2346923.4456888894</v>
      </c>
      <c r="T88" s="325">
        <f t="shared" ref="T88" si="435">+S88</f>
        <v>2346923.4456888894</v>
      </c>
      <c r="U88" s="325">
        <f t="shared" ref="U88" si="436">+T88</f>
        <v>2346923.4456888894</v>
      </c>
      <c r="V88" s="325">
        <f t="shared" ref="V88" si="437">+U88</f>
        <v>2346923.4456888894</v>
      </c>
      <c r="W88" s="158">
        <f t="shared" ref="W88" si="438">+K88*(1+$K$3)</f>
        <v>2628554.2591715562</v>
      </c>
      <c r="X88" s="158">
        <f t="shared" ref="X88" si="439">+L88*(1+$K$3)</f>
        <v>2628554.2591715562</v>
      </c>
      <c r="Y88" s="158">
        <f t="shared" ref="Y88" si="440">+M88*(1+$K$3)</f>
        <v>2628554.2591715562</v>
      </c>
      <c r="Z88" s="158">
        <f t="shared" ref="Z88" si="441">+N88*(1+$K$3)</f>
        <v>2628554.2591715562</v>
      </c>
      <c r="AA88" s="158">
        <f t="shared" ref="AA88" si="442">+O88*(1+$K$3)</f>
        <v>2628554.2591715562</v>
      </c>
      <c r="AB88" s="158">
        <f t="shared" ref="AB88" si="443">+P88*(1+$K$3)</f>
        <v>2628554.2591715562</v>
      </c>
      <c r="AC88" s="158">
        <f t="shared" ref="AC88" si="444">+Q88*(1+$K$3)</f>
        <v>2628554.2591715562</v>
      </c>
      <c r="AD88" s="158">
        <f t="shared" ref="AD88" si="445">+R88*(1+$K$3)</f>
        <v>2628554.2591715562</v>
      </c>
      <c r="AE88" s="158">
        <f t="shared" ref="AE88" si="446">+S88*(1+$K$3)</f>
        <v>2628554.2591715562</v>
      </c>
      <c r="AF88" s="158">
        <f t="shared" ref="AF88" si="447">+T88*(1+$K$3)</f>
        <v>2628554.2591715562</v>
      </c>
      <c r="AG88" s="158">
        <f t="shared" ref="AG88" si="448">+U88*(1+$K$3)</f>
        <v>2628554.2591715562</v>
      </c>
      <c r="AH88" s="158">
        <f t="shared" ref="AH88" si="449">+V88*(1+$K$3)</f>
        <v>2628554.2591715562</v>
      </c>
      <c r="AI88" s="158">
        <f t="shared" ref="AI88" si="450">+W88*(1+$L$3)</f>
        <v>2628554.2591715562</v>
      </c>
      <c r="AJ88" s="158">
        <f t="shared" ref="AJ88" si="451">+X88*(1+$L$3)</f>
        <v>2628554.2591715562</v>
      </c>
      <c r="AK88" s="158">
        <f t="shared" ref="AK88" si="452">+Y88*(1+$L$3)</f>
        <v>2628554.2591715562</v>
      </c>
      <c r="AL88" s="158">
        <f t="shared" ref="AL88" si="453">+Z88*(1+$L$3)</f>
        <v>2628554.2591715562</v>
      </c>
      <c r="AM88" s="158">
        <f t="shared" ref="AM88" si="454">+AA88*(1+$L$3)</f>
        <v>2628554.2591715562</v>
      </c>
      <c r="AN88" s="158">
        <f t="shared" ref="AN88" si="455">+AB88*(1+$L$3)</f>
        <v>2628554.2591715562</v>
      </c>
      <c r="AO88" s="158">
        <f t="shared" ref="AO88" si="456">+AC88*(1+$L$3)</f>
        <v>2628554.2591715562</v>
      </c>
      <c r="AP88" s="158">
        <f t="shared" ref="AP88" si="457">+AD88*(1+$L$3)</f>
        <v>2628554.2591715562</v>
      </c>
      <c r="AQ88" s="158">
        <f t="shared" ref="AQ88" si="458">+AE88*(1+$L$3)</f>
        <v>2628554.2591715562</v>
      </c>
      <c r="AR88" s="158">
        <f t="shared" ref="AR88" si="459">+AF88*(1+$L$3)</f>
        <v>2628554.2591715562</v>
      </c>
      <c r="AS88" s="158">
        <f t="shared" ref="AS88" si="460">+AG88*(1+$L$3)</f>
        <v>2628554.2591715562</v>
      </c>
      <c r="AT88" s="158">
        <f t="shared" ref="AT88" si="461">+AH88*(1+$L$3)</f>
        <v>2628554.2591715562</v>
      </c>
      <c r="AU88" s="158">
        <f t="shared" ref="AU88" si="462">+AI88*(1+$M$3)</f>
        <v>2786267.5147218499</v>
      </c>
      <c r="AV88" s="158">
        <f t="shared" ref="AV88" si="463">+AJ88*(1+$M$3)</f>
        <v>2786267.5147218499</v>
      </c>
      <c r="AW88" s="158">
        <f t="shared" ref="AW88" si="464">+AK88*(1+$M$3)</f>
        <v>2786267.5147218499</v>
      </c>
      <c r="AX88" s="158">
        <f t="shared" ref="AX88" si="465">+AL88*(1+$M$3)</f>
        <v>2786267.5147218499</v>
      </c>
      <c r="AY88" s="158">
        <f t="shared" ref="AY88" si="466">+AM88*(1+$M$3)</f>
        <v>2786267.5147218499</v>
      </c>
      <c r="AZ88" s="158">
        <f t="shared" ref="AZ88" si="467">+AN88*(1+$M$3)</f>
        <v>2786267.5147218499</v>
      </c>
      <c r="BA88" s="158">
        <f t="shared" ref="BA88" si="468">+AO88*(1+$M$3)</f>
        <v>2786267.5147218499</v>
      </c>
      <c r="BB88" s="158">
        <f t="shared" ref="BB88" si="469">+AP88*(1+$M$3)</f>
        <v>2786267.5147218499</v>
      </c>
      <c r="BC88" s="158">
        <f t="shared" ref="BC88" si="470">+AQ88*(1+$M$3)</f>
        <v>2786267.5147218499</v>
      </c>
      <c r="BD88" s="158">
        <f t="shared" ref="BD88" si="471">+AR88*(1+$M$3)</f>
        <v>2786267.5147218499</v>
      </c>
      <c r="BE88" s="158">
        <f t="shared" ref="BE88" si="472">+AS88*(1+$M$3)</f>
        <v>2786267.5147218499</v>
      </c>
      <c r="BF88" s="158">
        <f t="shared" ref="BF88" si="473">+AT88*(1+$M$3)</f>
        <v>2786267.5147218499</v>
      </c>
      <c r="BG88" s="158">
        <f t="shared" ref="BG88" si="474">+AU88*(1+$N$3)</f>
        <v>2897718.215310724</v>
      </c>
      <c r="BH88" s="158">
        <f t="shared" ref="BH88" si="475">+AV88*(1+$N$3)</f>
        <v>2897718.215310724</v>
      </c>
      <c r="BI88" s="158">
        <f t="shared" ref="BI88" si="476">+AW88*(1+$N$3)</f>
        <v>2897718.215310724</v>
      </c>
      <c r="BJ88" s="158">
        <f t="shared" ref="BJ88" si="477">+AX88*(1+$N$3)</f>
        <v>2897718.215310724</v>
      </c>
      <c r="BK88" s="158">
        <f t="shared" ref="BK88" si="478">+AY88*(1+$N$3)</f>
        <v>2897718.215310724</v>
      </c>
      <c r="BL88" s="158">
        <f t="shared" ref="BL88" si="479">+AZ88*(1+$N$3)</f>
        <v>2897718.215310724</v>
      </c>
      <c r="BM88" s="158">
        <f t="shared" ref="BM88" si="480">+BA88*(1+$N$3)</f>
        <v>2897718.215310724</v>
      </c>
      <c r="BN88" s="158">
        <f t="shared" ref="BN88" si="481">+BB88*(1+$N$3)</f>
        <v>2897718.215310724</v>
      </c>
      <c r="BO88" s="158">
        <f t="shared" ref="BO88" si="482">+BC88*(1+$N$3)</f>
        <v>2897718.215310724</v>
      </c>
      <c r="BP88" s="158">
        <f t="shared" ref="BP88" si="483">+BD88*(1+$N$3)</f>
        <v>2897718.215310724</v>
      </c>
      <c r="BQ88" s="158">
        <f t="shared" ref="BQ88" si="484">+BE88*(1+$N$3)</f>
        <v>2897718.215310724</v>
      </c>
      <c r="BR88" s="158">
        <f t="shared" ref="BR88" si="485">+BF88*(1+$N$3)</f>
        <v>2897718.215310724</v>
      </c>
    </row>
    <row r="89" spans="1:70" ht="12.75" x14ac:dyDescent="0.2">
      <c r="A89" s="409">
        <f>+CUC!A1970</f>
        <v>710500</v>
      </c>
      <c r="B89" s="408" t="str">
        <f>+CUC!B1970</f>
        <v xml:space="preserve">      MANO DE OBRA DIRECTA</v>
      </c>
      <c r="C89" s="408">
        <f>+CUC!C1970</f>
        <v>0</v>
      </c>
      <c r="D89" s="408">
        <f>+CUC!D1970</f>
        <v>0</v>
      </c>
      <c r="E89" s="408">
        <f>+CUC!E1970</f>
        <v>19933074</v>
      </c>
      <c r="F89" s="408">
        <f>+CUC!F1970</f>
        <v>28831332</v>
      </c>
      <c r="G89" s="408">
        <f>+CUC!G1970</f>
        <v>22345288</v>
      </c>
      <c r="H89" s="408">
        <f>+CUC!I1970</f>
        <v>16754986.666666668</v>
      </c>
      <c r="I89" s="408">
        <f t="shared" si="348"/>
        <v>18765585.066666666</v>
      </c>
      <c r="J89" s="328">
        <f t="shared" si="351"/>
        <v>1563798.7555555559</v>
      </c>
      <c r="K89" s="325">
        <f t="shared" si="365"/>
        <v>1563798.7555555559</v>
      </c>
      <c r="L89" s="325">
        <f t="shared" si="366"/>
        <v>1563798.7555555559</v>
      </c>
      <c r="M89" s="325">
        <f t="shared" si="367"/>
        <v>1563798.7555555559</v>
      </c>
      <c r="N89" s="325">
        <f t="shared" si="368"/>
        <v>1563798.7555555559</v>
      </c>
      <c r="O89" s="325">
        <f t="shared" si="369"/>
        <v>1563798.7555555559</v>
      </c>
      <c r="P89" s="325">
        <f t="shared" si="370"/>
        <v>1563798.7555555559</v>
      </c>
      <c r="Q89" s="325">
        <f t="shared" si="371"/>
        <v>1563798.7555555559</v>
      </c>
      <c r="R89" s="325">
        <f t="shared" si="372"/>
        <v>1563798.7555555559</v>
      </c>
      <c r="S89" s="325">
        <f t="shared" si="373"/>
        <v>1563798.7555555559</v>
      </c>
      <c r="T89" s="325">
        <f t="shared" si="374"/>
        <v>1563798.7555555559</v>
      </c>
      <c r="U89" s="325">
        <f t="shared" si="375"/>
        <v>1563798.7555555559</v>
      </c>
      <c r="V89" s="325">
        <f t="shared" si="376"/>
        <v>1563798.7555555559</v>
      </c>
      <c r="W89" s="158">
        <f t="shared" si="377"/>
        <v>1751454.6062222228</v>
      </c>
      <c r="X89" s="158">
        <f t="shared" si="378"/>
        <v>1751454.6062222228</v>
      </c>
      <c r="Y89" s="158">
        <f t="shared" si="379"/>
        <v>1751454.6062222228</v>
      </c>
      <c r="Z89" s="158">
        <f t="shared" si="380"/>
        <v>1751454.6062222228</v>
      </c>
      <c r="AA89" s="158">
        <f t="shared" si="381"/>
        <v>1751454.6062222228</v>
      </c>
      <c r="AB89" s="158">
        <f t="shared" si="382"/>
        <v>1751454.6062222228</v>
      </c>
      <c r="AC89" s="158">
        <f t="shared" si="383"/>
        <v>1751454.6062222228</v>
      </c>
      <c r="AD89" s="158">
        <f t="shared" si="384"/>
        <v>1751454.6062222228</v>
      </c>
      <c r="AE89" s="158">
        <f t="shared" si="385"/>
        <v>1751454.6062222228</v>
      </c>
      <c r="AF89" s="158">
        <f t="shared" si="386"/>
        <v>1751454.6062222228</v>
      </c>
      <c r="AG89" s="158">
        <f t="shared" si="387"/>
        <v>1751454.6062222228</v>
      </c>
      <c r="AH89" s="158">
        <f t="shared" si="388"/>
        <v>1751454.6062222228</v>
      </c>
      <c r="AI89" s="158">
        <f t="shared" si="389"/>
        <v>1751454.6062222228</v>
      </c>
      <c r="AJ89" s="158">
        <f t="shared" si="390"/>
        <v>1751454.6062222228</v>
      </c>
      <c r="AK89" s="158">
        <f t="shared" si="391"/>
        <v>1751454.6062222228</v>
      </c>
      <c r="AL89" s="158">
        <f t="shared" si="392"/>
        <v>1751454.6062222228</v>
      </c>
      <c r="AM89" s="158">
        <f t="shared" si="393"/>
        <v>1751454.6062222228</v>
      </c>
      <c r="AN89" s="158">
        <f t="shared" si="394"/>
        <v>1751454.6062222228</v>
      </c>
      <c r="AO89" s="158">
        <f t="shared" si="395"/>
        <v>1751454.6062222228</v>
      </c>
      <c r="AP89" s="158">
        <f t="shared" si="396"/>
        <v>1751454.6062222228</v>
      </c>
      <c r="AQ89" s="158">
        <f t="shared" si="397"/>
        <v>1751454.6062222228</v>
      </c>
      <c r="AR89" s="158">
        <f t="shared" si="398"/>
        <v>1751454.6062222228</v>
      </c>
      <c r="AS89" s="158">
        <f t="shared" si="399"/>
        <v>1751454.6062222228</v>
      </c>
      <c r="AT89" s="158">
        <f t="shared" si="400"/>
        <v>1751454.6062222228</v>
      </c>
      <c r="AU89" s="158">
        <f t="shared" si="401"/>
        <v>1856541.8825955563</v>
      </c>
      <c r="AV89" s="158">
        <f t="shared" si="402"/>
        <v>1856541.8825955563</v>
      </c>
      <c r="AW89" s="158">
        <f t="shared" si="403"/>
        <v>1856541.8825955563</v>
      </c>
      <c r="AX89" s="158">
        <f t="shared" si="404"/>
        <v>1856541.8825955563</v>
      </c>
      <c r="AY89" s="158">
        <f t="shared" si="405"/>
        <v>1856541.8825955563</v>
      </c>
      <c r="AZ89" s="158">
        <f t="shared" si="406"/>
        <v>1856541.8825955563</v>
      </c>
      <c r="BA89" s="158">
        <f t="shared" si="407"/>
        <v>1856541.8825955563</v>
      </c>
      <c r="BB89" s="158">
        <f t="shared" si="408"/>
        <v>1856541.8825955563</v>
      </c>
      <c r="BC89" s="158">
        <f t="shared" si="409"/>
        <v>1856541.8825955563</v>
      </c>
      <c r="BD89" s="158">
        <f t="shared" si="410"/>
        <v>1856541.8825955563</v>
      </c>
      <c r="BE89" s="158">
        <f t="shared" si="411"/>
        <v>1856541.8825955563</v>
      </c>
      <c r="BF89" s="158">
        <f t="shared" si="412"/>
        <v>1856541.8825955563</v>
      </c>
      <c r="BG89" s="158">
        <f t="shared" si="413"/>
        <v>1930803.5578993787</v>
      </c>
      <c r="BH89" s="158">
        <f t="shared" si="414"/>
        <v>1930803.5578993787</v>
      </c>
      <c r="BI89" s="158">
        <f t="shared" si="415"/>
        <v>1930803.5578993787</v>
      </c>
      <c r="BJ89" s="158">
        <f t="shared" si="416"/>
        <v>1930803.5578993787</v>
      </c>
      <c r="BK89" s="158">
        <f t="shared" si="417"/>
        <v>1930803.5578993787</v>
      </c>
      <c r="BL89" s="158">
        <f t="shared" si="418"/>
        <v>1930803.5578993787</v>
      </c>
      <c r="BM89" s="158">
        <f t="shared" si="419"/>
        <v>1930803.5578993787</v>
      </c>
      <c r="BN89" s="158">
        <f t="shared" si="420"/>
        <v>1930803.5578993787</v>
      </c>
      <c r="BO89" s="158">
        <f t="shared" si="421"/>
        <v>1930803.5578993787</v>
      </c>
      <c r="BP89" s="158">
        <f t="shared" si="422"/>
        <v>1930803.5578993787</v>
      </c>
      <c r="BQ89" s="158">
        <f t="shared" si="423"/>
        <v>1930803.5578993787</v>
      </c>
      <c r="BR89" s="158">
        <f t="shared" si="424"/>
        <v>1930803.5578993787</v>
      </c>
    </row>
    <row r="90" spans="1:70" ht="12.75" x14ac:dyDescent="0.2">
      <c r="A90" s="409">
        <f>+CUC!A1971</f>
        <v>711000</v>
      </c>
      <c r="B90" s="408" t="str">
        <f>+CUC!B1971</f>
        <v xml:space="preserve">      COSTOS INDIRECTOS</v>
      </c>
      <c r="C90" s="408">
        <f>+CUC!C1971</f>
        <v>53038257.700000003</v>
      </c>
      <c r="D90" s="408">
        <f>+CUC!D1971</f>
        <v>43993939.170000002</v>
      </c>
      <c r="E90" s="408">
        <f>+CUC!E1971</f>
        <v>24125367</v>
      </c>
      <c r="F90" s="408">
        <f>+CUC!F1971</f>
        <v>25624234.52</v>
      </c>
      <c r="G90" s="408">
        <f>+CUC!G1971</f>
        <v>16188732.470000001</v>
      </c>
      <c r="H90" s="408">
        <f>+CUC!I1971</f>
        <v>16417356</v>
      </c>
      <c r="I90" s="408">
        <f t="shared" si="348"/>
        <v>18387438.720000003</v>
      </c>
      <c r="J90" s="328">
        <f t="shared" si="351"/>
        <v>1532286.56</v>
      </c>
      <c r="K90" s="325">
        <f t="shared" si="365"/>
        <v>1532286.56</v>
      </c>
      <c r="L90" s="325">
        <f t="shared" si="366"/>
        <v>1532286.56</v>
      </c>
      <c r="M90" s="325">
        <f t="shared" si="367"/>
        <v>1532286.56</v>
      </c>
      <c r="N90" s="325">
        <f t="shared" si="368"/>
        <v>1532286.56</v>
      </c>
      <c r="O90" s="325">
        <f t="shared" si="369"/>
        <v>1532286.56</v>
      </c>
      <c r="P90" s="325">
        <f t="shared" si="370"/>
        <v>1532286.56</v>
      </c>
      <c r="Q90" s="325">
        <f t="shared" si="371"/>
        <v>1532286.56</v>
      </c>
      <c r="R90" s="325">
        <f t="shared" si="372"/>
        <v>1532286.56</v>
      </c>
      <c r="S90" s="325">
        <f t="shared" si="373"/>
        <v>1532286.56</v>
      </c>
      <c r="T90" s="325">
        <f t="shared" si="374"/>
        <v>1532286.56</v>
      </c>
      <c r="U90" s="325">
        <f t="shared" si="375"/>
        <v>1532286.56</v>
      </c>
      <c r="V90" s="325">
        <f t="shared" si="376"/>
        <v>1532286.56</v>
      </c>
      <c r="W90" s="158">
        <f t="shared" si="377"/>
        <v>1716160.9472000003</v>
      </c>
      <c r="X90" s="158">
        <f t="shared" si="378"/>
        <v>1716160.9472000003</v>
      </c>
      <c r="Y90" s="158">
        <f t="shared" si="379"/>
        <v>1716160.9472000003</v>
      </c>
      <c r="Z90" s="158">
        <f t="shared" si="380"/>
        <v>1716160.9472000003</v>
      </c>
      <c r="AA90" s="158">
        <f t="shared" si="381"/>
        <v>1716160.9472000003</v>
      </c>
      <c r="AB90" s="158">
        <f t="shared" si="382"/>
        <v>1716160.9472000003</v>
      </c>
      <c r="AC90" s="158">
        <f t="shared" si="383"/>
        <v>1716160.9472000003</v>
      </c>
      <c r="AD90" s="158">
        <f t="shared" si="384"/>
        <v>1716160.9472000003</v>
      </c>
      <c r="AE90" s="158">
        <f t="shared" si="385"/>
        <v>1716160.9472000003</v>
      </c>
      <c r="AF90" s="158">
        <f t="shared" si="386"/>
        <v>1716160.9472000003</v>
      </c>
      <c r="AG90" s="158">
        <f t="shared" si="387"/>
        <v>1716160.9472000003</v>
      </c>
      <c r="AH90" s="158">
        <f t="shared" si="388"/>
        <v>1716160.9472000003</v>
      </c>
      <c r="AI90" s="158">
        <f t="shared" si="389"/>
        <v>1716160.9472000003</v>
      </c>
      <c r="AJ90" s="158">
        <f t="shared" si="390"/>
        <v>1716160.9472000003</v>
      </c>
      <c r="AK90" s="158">
        <f t="shared" si="391"/>
        <v>1716160.9472000003</v>
      </c>
      <c r="AL90" s="158">
        <f t="shared" si="392"/>
        <v>1716160.9472000003</v>
      </c>
      <c r="AM90" s="158">
        <f t="shared" si="393"/>
        <v>1716160.9472000003</v>
      </c>
      <c r="AN90" s="158">
        <f t="shared" si="394"/>
        <v>1716160.9472000003</v>
      </c>
      <c r="AO90" s="158">
        <f t="shared" si="395"/>
        <v>1716160.9472000003</v>
      </c>
      <c r="AP90" s="158">
        <f t="shared" si="396"/>
        <v>1716160.9472000003</v>
      </c>
      <c r="AQ90" s="158">
        <f t="shared" si="397"/>
        <v>1716160.9472000003</v>
      </c>
      <c r="AR90" s="158">
        <f t="shared" si="398"/>
        <v>1716160.9472000003</v>
      </c>
      <c r="AS90" s="158">
        <f t="shared" si="399"/>
        <v>1716160.9472000003</v>
      </c>
      <c r="AT90" s="158">
        <f t="shared" si="400"/>
        <v>1716160.9472000003</v>
      </c>
      <c r="AU90" s="158">
        <f t="shared" si="401"/>
        <v>1819130.6040320003</v>
      </c>
      <c r="AV90" s="158">
        <f t="shared" si="402"/>
        <v>1819130.6040320003</v>
      </c>
      <c r="AW90" s="158">
        <f t="shared" si="403"/>
        <v>1819130.6040320003</v>
      </c>
      <c r="AX90" s="158">
        <f t="shared" si="404"/>
        <v>1819130.6040320003</v>
      </c>
      <c r="AY90" s="158">
        <f t="shared" si="405"/>
        <v>1819130.6040320003</v>
      </c>
      <c r="AZ90" s="158">
        <f t="shared" si="406"/>
        <v>1819130.6040320003</v>
      </c>
      <c r="BA90" s="158">
        <f t="shared" si="407"/>
        <v>1819130.6040320003</v>
      </c>
      <c r="BB90" s="158">
        <f t="shared" si="408"/>
        <v>1819130.6040320003</v>
      </c>
      <c r="BC90" s="158">
        <f t="shared" si="409"/>
        <v>1819130.6040320003</v>
      </c>
      <c r="BD90" s="158">
        <f t="shared" si="410"/>
        <v>1819130.6040320003</v>
      </c>
      <c r="BE90" s="158">
        <f t="shared" si="411"/>
        <v>1819130.6040320003</v>
      </c>
      <c r="BF90" s="158">
        <f t="shared" si="412"/>
        <v>1819130.6040320003</v>
      </c>
      <c r="BG90" s="158">
        <f t="shared" si="413"/>
        <v>1891895.8281932804</v>
      </c>
      <c r="BH90" s="158">
        <f t="shared" si="414"/>
        <v>1891895.8281932804</v>
      </c>
      <c r="BI90" s="158">
        <f t="shared" si="415"/>
        <v>1891895.8281932804</v>
      </c>
      <c r="BJ90" s="158">
        <f t="shared" si="416"/>
        <v>1891895.8281932804</v>
      </c>
      <c r="BK90" s="158">
        <f t="shared" si="417"/>
        <v>1891895.8281932804</v>
      </c>
      <c r="BL90" s="158">
        <f t="shared" si="418"/>
        <v>1891895.8281932804</v>
      </c>
      <c r="BM90" s="158">
        <f t="shared" si="419"/>
        <v>1891895.8281932804</v>
      </c>
      <c r="BN90" s="158">
        <f t="shared" si="420"/>
        <v>1891895.8281932804</v>
      </c>
      <c r="BO90" s="158">
        <f t="shared" si="421"/>
        <v>1891895.8281932804</v>
      </c>
      <c r="BP90" s="158">
        <f t="shared" si="422"/>
        <v>1891895.8281932804</v>
      </c>
      <c r="BQ90" s="158">
        <f t="shared" si="423"/>
        <v>1891895.8281932804</v>
      </c>
      <c r="BR90" s="158">
        <f t="shared" si="424"/>
        <v>1891895.8281932804</v>
      </c>
    </row>
    <row r="92" spans="1:70" x14ac:dyDescent="0.25">
      <c r="A92" s="159"/>
      <c r="B92" s="339"/>
      <c r="C92" s="328">
        <f t="shared" ref="C92:AH92" si="486">SUM(C6:C91)</f>
        <v>368105712.35999995</v>
      </c>
      <c r="D92" s="328">
        <f t="shared" si="486"/>
        <v>367712872.53000003</v>
      </c>
      <c r="E92" s="328">
        <f t="shared" si="486"/>
        <v>404900380</v>
      </c>
      <c r="F92" s="328">
        <f t="shared" si="486"/>
        <v>506391538.37999994</v>
      </c>
      <c r="G92" s="328">
        <f t="shared" si="486"/>
        <v>600880730.81000006</v>
      </c>
      <c r="H92" s="328">
        <f t="shared" si="486"/>
        <v>650553717.65333343</v>
      </c>
      <c r="I92" s="328">
        <f t="shared" si="486"/>
        <v>733396127.71840024</v>
      </c>
      <c r="J92" s="328">
        <f t="shared" si="486"/>
        <v>60718346.980977789</v>
      </c>
      <c r="K92" s="328">
        <f t="shared" si="486"/>
        <v>48628292.083200008</v>
      </c>
      <c r="L92" s="328">
        <f t="shared" si="486"/>
        <v>48628292.083200008</v>
      </c>
      <c r="M92" s="328">
        <f t="shared" si="486"/>
        <v>63628292.083200008</v>
      </c>
      <c r="N92" s="328">
        <f t="shared" si="486"/>
        <v>48628292.083200008</v>
      </c>
      <c r="O92" s="328">
        <f t="shared" si="486"/>
        <v>48628292.083200008</v>
      </c>
      <c r="P92" s="328">
        <f t="shared" si="486"/>
        <v>48628292.083200008</v>
      </c>
      <c r="Q92" s="328">
        <f t="shared" si="486"/>
        <v>48604395.869866677</v>
      </c>
      <c r="R92" s="328">
        <f t="shared" si="486"/>
        <v>48604395.869866677</v>
      </c>
      <c r="S92" s="328">
        <f t="shared" si="486"/>
        <v>48604395.869866677</v>
      </c>
      <c r="T92" s="328">
        <f t="shared" si="486"/>
        <v>93604395.869866669</v>
      </c>
      <c r="U92" s="328">
        <f t="shared" si="486"/>
        <v>93604395.869866669</v>
      </c>
      <c r="V92" s="328">
        <f t="shared" si="486"/>
        <v>93604395.869866669</v>
      </c>
      <c r="W92" s="328">
        <f t="shared" si="486"/>
        <v>54379790.919850662</v>
      </c>
      <c r="X92" s="328">
        <f t="shared" si="486"/>
        <v>54379790.919850662</v>
      </c>
      <c r="Y92" s="328">
        <f t="shared" si="486"/>
        <v>54379790.919850662</v>
      </c>
      <c r="Z92" s="328">
        <f t="shared" si="486"/>
        <v>54379790.919850662</v>
      </c>
      <c r="AA92" s="328">
        <f t="shared" si="486"/>
        <v>54379790.919850662</v>
      </c>
      <c r="AB92" s="328">
        <f t="shared" si="486"/>
        <v>54379790.919850662</v>
      </c>
      <c r="AC92" s="328">
        <f t="shared" si="486"/>
        <v>54436923.374250658</v>
      </c>
      <c r="AD92" s="328">
        <f t="shared" si="486"/>
        <v>54436923.374250658</v>
      </c>
      <c r="AE92" s="328">
        <f t="shared" si="486"/>
        <v>54436923.374250658</v>
      </c>
      <c r="AF92" s="328">
        <f t="shared" si="486"/>
        <v>104836923.37425068</v>
      </c>
      <c r="AG92" s="328">
        <f t="shared" si="486"/>
        <v>104836923.37425068</v>
      </c>
      <c r="AH92" s="328">
        <f t="shared" si="486"/>
        <v>104836923.37425068</v>
      </c>
      <c r="AI92" s="328">
        <f t="shared" ref="AI92:BN92" si="487">SUM(AI6:AI91)</f>
        <v>54379790.919850662</v>
      </c>
      <c r="AJ92" s="328">
        <f t="shared" si="487"/>
        <v>54379790.919850662</v>
      </c>
      <c r="AK92" s="328">
        <f t="shared" si="487"/>
        <v>54379790.919850662</v>
      </c>
      <c r="AL92" s="328">
        <f t="shared" si="487"/>
        <v>54379790.919850662</v>
      </c>
      <c r="AM92" s="328">
        <f t="shared" si="487"/>
        <v>54379790.919850662</v>
      </c>
      <c r="AN92" s="328">
        <f t="shared" si="487"/>
        <v>54379790.919850662</v>
      </c>
      <c r="AO92" s="328">
        <f t="shared" si="487"/>
        <v>54436923.374250658</v>
      </c>
      <c r="AP92" s="328">
        <f t="shared" si="487"/>
        <v>54436923.374250658</v>
      </c>
      <c r="AQ92" s="328">
        <f t="shared" si="487"/>
        <v>54436923.374250658</v>
      </c>
      <c r="AR92" s="328">
        <f t="shared" si="487"/>
        <v>104836923.37425068</v>
      </c>
      <c r="AS92" s="328">
        <f t="shared" si="487"/>
        <v>104836923.37425068</v>
      </c>
      <c r="AT92" s="328">
        <f t="shared" si="487"/>
        <v>104836923.37425068</v>
      </c>
      <c r="AU92" s="328">
        <f t="shared" si="487"/>
        <v>57642578.375041731</v>
      </c>
      <c r="AV92" s="328">
        <f t="shared" si="487"/>
        <v>57642578.375041731</v>
      </c>
      <c r="AW92" s="328">
        <f t="shared" si="487"/>
        <v>57642578.375041731</v>
      </c>
      <c r="AX92" s="328">
        <f t="shared" si="487"/>
        <v>57642578.375041731</v>
      </c>
      <c r="AY92" s="328">
        <f t="shared" si="487"/>
        <v>57642578.375041731</v>
      </c>
      <c r="AZ92" s="328">
        <f t="shared" si="487"/>
        <v>57642578.375041731</v>
      </c>
      <c r="BA92" s="328">
        <f t="shared" si="487"/>
        <v>57703138.776705727</v>
      </c>
      <c r="BB92" s="328">
        <f t="shared" si="487"/>
        <v>57703138.776705727</v>
      </c>
      <c r="BC92" s="328">
        <f t="shared" si="487"/>
        <v>57703138.776705727</v>
      </c>
      <c r="BD92" s="328">
        <f t="shared" si="487"/>
        <v>111127138.77670573</v>
      </c>
      <c r="BE92" s="328">
        <f t="shared" si="487"/>
        <v>111127138.77670573</v>
      </c>
      <c r="BF92" s="328">
        <f t="shared" si="487"/>
        <v>111127138.77670573</v>
      </c>
      <c r="BG92" s="328">
        <f t="shared" si="487"/>
        <v>59948281.51004339</v>
      </c>
      <c r="BH92" s="328">
        <f t="shared" si="487"/>
        <v>59948281.51004339</v>
      </c>
      <c r="BI92" s="328">
        <f t="shared" si="487"/>
        <v>59948281.51004339</v>
      </c>
      <c r="BJ92" s="328">
        <f t="shared" si="487"/>
        <v>59948281.51004339</v>
      </c>
      <c r="BK92" s="328">
        <f t="shared" si="487"/>
        <v>59948281.51004339</v>
      </c>
      <c r="BL92" s="328">
        <f t="shared" si="487"/>
        <v>59948281.51004339</v>
      </c>
      <c r="BM92" s="328">
        <f t="shared" si="487"/>
        <v>60011264.327773951</v>
      </c>
      <c r="BN92" s="328">
        <f t="shared" si="487"/>
        <v>60011264.327773951</v>
      </c>
      <c r="BO92" s="328">
        <f t="shared" ref="BO92:BR92" si="488">SUM(BO6:BO91)</f>
        <v>60011264.327773951</v>
      </c>
      <c r="BP92" s="328">
        <f t="shared" si="488"/>
        <v>115572224.32777396</v>
      </c>
      <c r="BQ92" s="328">
        <f t="shared" si="488"/>
        <v>115572224.32777396</v>
      </c>
      <c r="BR92" s="328">
        <f t="shared" si="488"/>
        <v>115572224.32777396</v>
      </c>
    </row>
    <row r="93" spans="1:70" x14ac:dyDescent="0.25">
      <c r="A93" s="327"/>
      <c r="B93" s="340"/>
      <c r="C93" s="329">
        <f t="shared" ref="C93" si="489">+C92/12</f>
        <v>30675476.029999997</v>
      </c>
      <c r="D93" s="329">
        <f t="shared" ref="D93:F93" si="490">+D92/12</f>
        <v>30642739.377500001</v>
      </c>
      <c r="E93" s="329">
        <f t="shared" si="490"/>
        <v>33741698.333333336</v>
      </c>
      <c r="F93" s="329">
        <f t="shared" si="490"/>
        <v>42199294.864999995</v>
      </c>
      <c r="G93" s="329">
        <f>+G92/12</f>
        <v>50073394.234166674</v>
      </c>
      <c r="H93" s="329">
        <f>+H92/12</f>
        <v>54212809.804444455</v>
      </c>
      <c r="I93" s="329">
        <f t="shared" ref="I93" si="491">+I92/12</f>
        <v>61116343.976533353</v>
      </c>
      <c r="J93" s="329" t="s">
        <v>1535</v>
      </c>
      <c r="K93" s="125"/>
      <c r="L93" s="125"/>
      <c r="M93" s="125"/>
      <c r="N93" s="125"/>
      <c r="O93" s="125"/>
      <c r="P93" s="125"/>
      <c r="Q93" s="125"/>
      <c r="R93" s="125"/>
      <c r="S93" s="125"/>
      <c r="T93" s="125"/>
      <c r="U93" s="125"/>
      <c r="V93" s="125"/>
      <c r="W93" s="125"/>
      <c r="X93" s="125"/>
      <c r="Y93" s="125"/>
      <c r="Z93" s="125"/>
      <c r="AA93" s="125"/>
      <c r="AB93" s="125"/>
      <c r="AC93" s="125"/>
      <c r="AD93" s="125"/>
      <c r="AE93" s="125"/>
      <c r="AF93" s="125"/>
      <c r="AG93" s="125"/>
      <c r="AH93" s="125"/>
      <c r="AI93" s="125"/>
      <c r="AJ93" s="125"/>
      <c r="AK93" s="125"/>
      <c r="AL93" s="125"/>
      <c r="AM93" s="125"/>
      <c r="AN93" s="125"/>
      <c r="AO93" s="125"/>
      <c r="AP93" s="125"/>
      <c r="AQ93" s="125"/>
      <c r="AR93" s="125"/>
      <c r="AS93" s="125"/>
      <c r="AT93" s="125"/>
      <c r="AU93" s="125"/>
      <c r="AV93" s="125"/>
      <c r="AW93" s="125"/>
      <c r="AX93" s="125"/>
      <c r="AY93" s="125"/>
      <c r="AZ93" s="125"/>
      <c r="BA93" s="125"/>
      <c r="BB93" s="125"/>
      <c r="BC93" s="125"/>
      <c r="BD93" s="125"/>
      <c r="BE93" s="125"/>
      <c r="BF93" s="125"/>
      <c r="BG93" s="125"/>
      <c r="BH93" s="125"/>
      <c r="BI93" s="125"/>
      <c r="BJ93" s="125"/>
      <c r="BK93" s="125"/>
      <c r="BL93" s="125"/>
      <c r="BM93" s="125"/>
      <c r="BN93" s="125"/>
      <c r="BO93" s="125"/>
      <c r="BP93" s="125"/>
      <c r="BQ93" s="125"/>
      <c r="BR93" s="125"/>
    </row>
  </sheetData>
  <autoFilter ref="A5:BR90" xr:uid="{00000000-0001-0000-0600-000000000000}">
    <filterColumn colId="7">
      <filters>
        <filter val="$1.106.600"/>
        <filter val="$1.160.000"/>
        <filter val="$1.565.400"/>
        <filter val="$10.110.504"/>
        <filter val="$10.162.305"/>
        <filter val="$12.828.012"/>
        <filter val="$120.000.000"/>
        <filter val="$13.044.864"/>
        <filter val="$14.571.827"/>
        <filter val="$141.190.668"/>
        <filter val="$15.044.800"/>
        <filter val="$16.417.356"/>
        <filter val="$16.754.987"/>
        <filter val="$17.343.800"/>
        <filter val="$2.467.887"/>
        <filter val="$2.675.167"/>
        <filter val="$2.825.691"/>
        <filter val="$2.978.240"/>
        <filter val="$214.125"/>
        <filter val="$25.145.608"/>
        <filter val="$3.068.731"/>
        <filter val="$30.756.000"/>
        <filter val="$4.315.629"/>
        <filter val="$4.468.560"/>
        <filter val="$44.541.313"/>
        <filter val="$5.101.112"/>
        <filter val="$5.250.000"/>
        <filter val="$5.310.448"/>
        <filter val="$5.783.419"/>
        <filter val="$5.955.467"/>
        <filter val="$506.147"/>
        <filter val="$560.533"/>
        <filter val="$6.407.620"/>
        <filter val="$6.577.253"/>
        <filter val="$60.789.443"/>
        <filter val="$695.107"/>
        <filter val="$7.789.581"/>
        <filter val="$703.800"/>
        <filter val="$762.944"/>
        <filter val="$765.573"/>
        <filter val="$9.792.333"/>
      </filters>
    </filterColumn>
  </autoFilter>
  <phoneticPr fontId="7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6"/>
  <dimension ref="A1:BJ223"/>
  <sheetViews>
    <sheetView showGridLines="0" zoomScale="180" zoomScaleNormal="180" workbookViewId="0">
      <pane xSplit="1" ySplit="3" topLeftCell="F4" activePane="bottomRight" state="frozen"/>
      <selection activeCell="F95" sqref="F95"/>
      <selection pane="topRight" activeCell="F95" sqref="F95"/>
      <selection pane="bottomLeft" activeCell="F95" sqref="F95"/>
      <selection pane="bottomRight" activeCell="A11" sqref="A11"/>
    </sheetView>
  </sheetViews>
  <sheetFormatPr baseColWidth="10" defaultColWidth="11.42578125" defaultRowHeight="12.75" x14ac:dyDescent="0.2"/>
  <cols>
    <col min="1" max="1" width="26.5703125" style="147" customWidth="1"/>
    <col min="2" max="62" width="12.7109375" style="147" bestFit="1" customWidth="1"/>
    <col min="63" max="16384" width="11.42578125" style="147"/>
  </cols>
  <sheetData>
    <row r="1" spans="1:62" ht="18" x14ac:dyDescent="0.25">
      <c r="A1" s="148" t="s">
        <v>128</v>
      </c>
      <c r="B1" s="148"/>
      <c r="C1" s="149"/>
      <c r="D1" s="149"/>
      <c r="F1" s="219"/>
      <c r="O1" s="147" t="s">
        <v>7</v>
      </c>
      <c r="AA1" s="147" t="s">
        <v>7</v>
      </c>
      <c r="AM1" s="147" t="s">
        <v>7</v>
      </c>
      <c r="AY1" s="147" t="s">
        <v>7</v>
      </c>
    </row>
    <row r="2" spans="1:62" s="151" customFormat="1" ht="16.5" thickBot="1" x14ac:dyDescent="0.3">
      <c r="A2" s="150"/>
      <c r="B2" s="150"/>
      <c r="G2" s="152"/>
      <c r="N2" s="151">
        <f>+N13/C4-1</f>
        <v>7.4147397520733405E-2</v>
      </c>
      <c r="O2" s="151">
        <f>+PARÁMETROS!$D$4</f>
        <v>0.12</v>
      </c>
      <c r="AA2" s="151">
        <f>+PARÁMETROS!$E$4</f>
        <v>0.09</v>
      </c>
      <c r="AM2" s="151">
        <f>+PARÁMETROS!$F$4</f>
        <v>0.06</v>
      </c>
      <c r="AY2" s="151">
        <f>+PARÁMETROS!$G$4</f>
        <v>0.06</v>
      </c>
    </row>
    <row r="3" spans="1:62" s="7" customFormat="1" ht="13.5" thickBot="1" x14ac:dyDescent="0.25">
      <c r="A3" s="8" t="str">
        <f>+PARÁMETROS!A39</f>
        <v>Libre inversion</v>
      </c>
      <c r="B3" s="107"/>
      <c r="C3" s="9">
        <f>+anexos!B2</f>
        <v>44957</v>
      </c>
      <c r="D3" s="9">
        <f>+anexos!C2</f>
        <v>44985</v>
      </c>
      <c r="E3" s="9">
        <f>+anexos!D2</f>
        <v>45016</v>
      </c>
      <c r="F3" s="9">
        <f>+anexos!E2</f>
        <v>45046</v>
      </c>
      <c r="G3" s="9">
        <f>+anexos!F2</f>
        <v>45077</v>
      </c>
      <c r="H3" s="9">
        <f>+anexos!G2</f>
        <v>45107</v>
      </c>
      <c r="I3" s="9">
        <f>+anexos!H2</f>
        <v>45138</v>
      </c>
      <c r="J3" s="9">
        <f>+anexos!I2</f>
        <v>45169</v>
      </c>
      <c r="K3" s="9">
        <f>+anexos!J2</f>
        <v>45199</v>
      </c>
      <c r="L3" s="9">
        <f>+anexos!K2</f>
        <v>45230</v>
      </c>
      <c r="M3" s="9">
        <f>+anexos!L2</f>
        <v>45260</v>
      </c>
      <c r="N3" s="9">
        <f>+anexos!M2</f>
        <v>45291</v>
      </c>
      <c r="O3" s="9">
        <f>+anexos!N2</f>
        <v>45322</v>
      </c>
      <c r="P3" s="9">
        <f>+anexos!O2</f>
        <v>45351</v>
      </c>
      <c r="Q3" s="9">
        <f>+anexos!P2</f>
        <v>45382</v>
      </c>
      <c r="R3" s="9">
        <f>+anexos!Q2</f>
        <v>45412</v>
      </c>
      <c r="S3" s="9">
        <f>+anexos!R2</f>
        <v>45443</v>
      </c>
      <c r="T3" s="9">
        <f>+anexos!S2</f>
        <v>45473</v>
      </c>
      <c r="U3" s="9">
        <f>+anexos!T2</f>
        <v>45504</v>
      </c>
      <c r="V3" s="9">
        <f>+anexos!U2</f>
        <v>45535</v>
      </c>
      <c r="W3" s="9">
        <f>+anexos!V2</f>
        <v>45565</v>
      </c>
      <c r="X3" s="9">
        <f>+anexos!W2</f>
        <v>45596</v>
      </c>
      <c r="Y3" s="9">
        <f>+anexos!X2</f>
        <v>45626</v>
      </c>
      <c r="Z3" s="9">
        <f>+anexos!Y2</f>
        <v>45657</v>
      </c>
      <c r="AA3" s="9">
        <f>+anexos!Z2</f>
        <v>45688</v>
      </c>
      <c r="AB3" s="9">
        <f>+anexos!AA2</f>
        <v>45716</v>
      </c>
      <c r="AC3" s="9">
        <f>+anexos!AB2</f>
        <v>45747</v>
      </c>
      <c r="AD3" s="9">
        <f>+anexos!AC2</f>
        <v>45777</v>
      </c>
      <c r="AE3" s="9">
        <f>+anexos!AD2</f>
        <v>45808</v>
      </c>
      <c r="AF3" s="9">
        <f>+anexos!AE2</f>
        <v>45838</v>
      </c>
      <c r="AG3" s="9">
        <f>+anexos!AF2</f>
        <v>45869</v>
      </c>
      <c r="AH3" s="9">
        <f>+anexos!AG2</f>
        <v>45900</v>
      </c>
      <c r="AI3" s="9">
        <f>+anexos!AH2</f>
        <v>45930</v>
      </c>
      <c r="AJ3" s="9">
        <f>+anexos!AI2</f>
        <v>45961</v>
      </c>
      <c r="AK3" s="9">
        <f>+anexos!AJ2</f>
        <v>45991</v>
      </c>
      <c r="AL3" s="9">
        <f>+anexos!AK2</f>
        <v>46022</v>
      </c>
      <c r="AM3" s="9">
        <f>+anexos!AL2</f>
        <v>46053</v>
      </c>
      <c r="AN3" s="9">
        <f>+anexos!AM2</f>
        <v>46081</v>
      </c>
      <c r="AO3" s="9">
        <f>+anexos!AN2</f>
        <v>46112</v>
      </c>
      <c r="AP3" s="9">
        <f>+anexos!AO2</f>
        <v>46142</v>
      </c>
      <c r="AQ3" s="9">
        <f>+anexos!AP2</f>
        <v>46173</v>
      </c>
      <c r="AR3" s="9">
        <f>+anexos!AQ2</f>
        <v>46203</v>
      </c>
      <c r="AS3" s="9">
        <f>+anexos!AR2</f>
        <v>46234</v>
      </c>
      <c r="AT3" s="9">
        <f>+anexos!AS2</f>
        <v>46265</v>
      </c>
      <c r="AU3" s="9">
        <f>+anexos!AT2</f>
        <v>46295</v>
      </c>
      <c r="AV3" s="9">
        <f>+anexos!AU2</f>
        <v>46326</v>
      </c>
      <c r="AW3" s="9">
        <f>+anexos!AV2</f>
        <v>46356</v>
      </c>
      <c r="AX3" s="9">
        <f>+anexos!AW2</f>
        <v>46387</v>
      </c>
      <c r="AY3" s="9">
        <f>+anexos!AX2</f>
        <v>46418</v>
      </c>
      <c r="AZ3" s="9">
        <f>+anexos!AY2</f>
        <v>46446</v>
      </c>
      <c r="BA3" s="9">
        <f>+anexos!AZ2</f>
        <v>46477</v>
      </c>
      <c r="BB3" s="9">
        <f>+anexos!BA2</f>
        <v>46507</v>
      </c>
      <c r="BC3" s="9">
        <f>+anexos!BB2</f>
        <v>46538</v>
      </c>
      <c r="BD3" s="9">
        <f>+anexos!BC2</f>
        <v>46568</v>
      </c>
      <c r="BE3" s="9">
        <f>+anexos!BD2</f>
        <v>46599</v>
      </c>
      <c r="BF3" s="9">
        <f>+anexos!BE2</f>
        <v>46630</v>
      </c>
      <c r="BG3" s="9">
        <f>+anexos!BF2</f>
        <v>46660</v>
      </c>
      <c r="BH3" s="9">
        <f>+anexos!BG2</f>
        <v>46691</v>
      </c>
      <c r="BI3" s="9">
        <f>+anexos!BH2</f>
        <v>46721</v>
      </c>
      <c r="BJ3" s="9">
        <f>+anexos!BI2</f>
        <v>46752</v>
      </c>
    </row>
    <row r="4" spans="1:62" s="7" customFormat="1" ht="13.5" thickTop="1" x14ac:dyDescent="0.2">
      <c r="A4" s="10" t="s">
        <v>9</v>
      </c>
      <c r="B4" s="108"/>
      <c r="C4" s="11">
        <f>+PARÁMETROS!$D$59</f>
        <v>7000000000</v>
      </c>
      <c r="D4" s="11">
        <f t="shared" ref="D4:N4" si="0">+C13</f>
        <v>6952971696.730689</v>
      </c>
      <c r="E4" s="11">
        <f t="shared" si="0"/>
        <v>7011313447.710515</v>
      </c>
      <c r="F4" s="11">
        <f t="shared" si="0"/>
        <v>7069118365.740284</v>
      </c>
      <c r="G4" s="11">
        <f t="shared" si="0"/>
        <v>7126378332.1621141</v>
      </c>
      <c r="H4" s="11">
        <f t="shared" si="0"/>
        <v>7183086724.5974483</v>
      </c>
      <c r="I4" s="11">
        <f t="shared" si="0"/>
        <v>7055268423.1672382</v>
      </c>
      <c r="J4" s="11">
        <f t="shared" si="0"/>
        <v>7138974479.1499052</v>
      </c>
      <c r="K4" s="11">
        <f t="shared" si="0"/>
        <v>7196552919.9244528</v>
      </c>
      <c r="L4" s="11">
        <f t="shared" si="0"/>
        <v>7393513833.4047194</v>
      </c>
      <c r="M4" s="11">
        <f t="shared" si="0"/>
        <v>7588568205.4447012</v>
      </c>
      <c r="N4" s="11">
        <f t="shared" si="0"/>
        <v>7781706497.6507072</v>
      </c>
      <c r="O4" s="11">
        <f>+N13</f>
        <v>7519031782.645134</v>
      </c>
      <c r="P4" s="11">
        <f t="shared" ref="P4:Z4" si="1">+O13</f>
        <v>7506720957.7108784</v>
      </c>
      <c r="Q4" s="11">
        <f t="shared" si="1"/>
        <v>7611778561.3109741</v>
      </c>
      <c r="R4" s="11">
        <f t="shared" si="1"/>
        <v>7715882289.5181837</v>
      </c>
      <c r="S4" s="11">
        <f t="shared" si="1"/>
        <v>7723926204.7655115</v>
      </c>
      <c r="T4" s="11">
        <f t="shared" si="1"/>
        <v>7827281070.0051241</v>
      </c>
      <c r="U4" s="11">
        <f t="shared" si="1"/>
        <v>7929679154.7784863</v>
      </c>
      <c r="V4" s="11">
        <f t="shared" si="1"/>
        <v>8055712569.7299089</v>
      </c>
      <c r="W4" s="11">
        <f t="shared" si="1"/>
        <v>8156046909.3708048</v>
      </c>
      <c r="X4" s="11">
        <f t="shared" si="1"/>
        <v>8412247193.367898</v>
      </c>
      <c r="Y4" s="11">
        <f t="shared" si="1"/>
        <v>8562827247.5392227</v>
      </c>
      <c r="Z4" s="12">
        <f t="shared" si="1"/>
        <v>8816381960.7924747</v>
      </c>
      <c r="AA4" s="11">
        <f>+Z13</f>
        <v>8779335142.7783108</v>
      </c>
      <c r="AB4" s="11">
        <f t="shared" ref="AB4:AL4" si="2">+AA13</f>
        <v>8774061164.4365177</v>
      </c>
      <c r="AC4" s="11">
        <f t="shared" si="2"/>
        <v>8896663263.980135</v>
      </c>
      <c r="AD4" s="11">
        <f t="shared" si="2"/>
        <v>9018223569.9826393</v>
      </c>
      <c r="AE4" s="11">
        <f t="shared" si="2"/>
        <v>9020039515.8074322</v>
      </c>
      <c r="AF4" s="11">
        <f t="shared" si="2"/>
        <v>9140811726.4762421</v>
      </c>
      <c r="AG4" s="11">
        <f t="shared" si="2"/>
        <v>9260545118.7388668</v>
      </c>
      <c r="AH4" s="11">
        <f t="shared" si="2"/>
        <v>9403715160.3705082</v>
      </c>
      <c r="AI4" s="11">
        <f t="shared" si="2"/>
        <v>9521242291.6707134</v>
      </c>
      <c r="AJ4" s="11">
        <f t="shared" si="2"/>
        <v>9808669272.8030338</v>
      </c>
      <c r="AK4" s="11">
        <f t="shared" si="2"/>
        <v>9964974574.1473904</v>
      </c>
      <c r="AL4" s="12">
        <f t="shared" si="2"/>
        <v>10249732228.656233</v>
      </c>
      <c r="AM4" s="11">
        <f>+AL13</f>
        <v>10215510983.886776</v>
      </c>
      <c r="AN4" s="11">
        <f t="shared" ref="AN4:AX4" si="3">+AM13</f>
        <v>10208610589.747414</v>
      </c>
      <c r="AO4" s="11">
        <f t="shared" si="3"/>
        <v>10337309957.718485</v>
      </c>
      <c r="AP4" s="11">
        <f t="shared" si="3"/>
        <v>10464936768.479645</v>
      </c>
      <c r="AQ4" s="11">
        <f t="shared" si="3"/>
        <v>10453744989.640968</v>
      </c>
      <c r="AR4" s="11">
        <f t="shared" si="3"/>
        <v>10580648315.722061</v>
      </c>
      <c r="AS4" s="11">
        <f t="shared" si="3"/>
        <v>10706482650.619585</v>
      </c>
      <c r="AT4" s="11">
        <f t="shared" si="3"/>
        <v>10855532375.700211</v>
      </c>
      <c r="AU4" s="11">
        <f t="shared" si="3"/>
        <v>10979101056.924734</v>
      </c>
      <c r="AV4" s="11">
        <f t="shared" si="3"/>
        <v>11282793839.046068</v>
      </c>
      <c r="AW4" s="11">
        <f t="shared" si="3"/>
        <v>11435851580.714035</v>
      </c>
      <c r="AX4" s="12">
        <f t="shared" si="3"/>
        <v>11736787128.748077</v>
      </c>
      <c r="AY4" s="11">
        <f>+AX13</f>
        <v>11697917808.58563</v>
      </c>
      <c r="AZ4" s="11">
        <f t="shared" ref="AZ4:BJ4" si="4">+AY13</f>
        <v>11689792590.316412</v>
      </c>
      <c r="BA4" s="11">
        <f t="shared" si="4"/>
        <v>11825442284.717796</v>
      </c>
      <c r="BB4" s="11">
        <f t="shared" si="4"/>
        <v>11959980434.407814</v>
      </c>
      <c r="BC4" s="11">
        <f t="shared" si="4"/>
        <v>11935980858.087322</v>
      </c>
      <c r="BD4" s="11">
        <f t="shared" si="4"/>
        <v>12069843724.204401</v>
      </c>
      <c r="BE4" s="11">
        <f t="shared" si="4"/>
        <v>12202597822.026392</v>
      </c>
      <c r="BF4" s="11">
        <f t="shared" si="4"/>
        <v>12358216200.723795</v>
      </c>
      <c r="BG4" s="11">
        <f t="shared" si="4"/>
        <v>12488626037.444221</v>
      </c>
      <c r="BH4" s="11">
        <f t="shared" si="4"/>
        <v>12809989224.858345</v>
      </c>
      <c r="BI4" s="11">
        <f t="shared" si="4"/>
        <v>13129118392.15748</v>
      </c>
      <c r="BJ4" s="12">
        <f t="shared" si="4"/>
        <v>13446022350.801046</v>
      </c>
    </row>
    <row r="5" spans="1:62" s="57" customFormat="1" x14ac:dyDescent="0.2">
      <c r="A5" s="48" t="s">
        <v>1494</v>
      </c>
      <c r="B5" s="109"/>
      <c r="C5" s="56">
        <f>+C4*PARÁMETROS!$C$39*100%</f>
        <v>107333333.33333333</v>
      </c>
      <c r="D5" s="56">
        <f>+D4*PARÁMETROS!$C$39*100%</f>
        <v>106612232.68320389</v>
      </c>
      <c r="E5" s="56">
        <f>+E4*PARÁMETROS!$C$39*100%</f>
        <v>107506806.1982279</v>
      </c>
      <c r="F5" s="56">
        <f>+F4*PARÁMETROS!$C$39*100%</f>
        <v>108393148.27468435</v>
      </c>
      <c r="G5" s="56">
        <f>+G4*PARÁMETROS!$C$39*100%</f>
        <v>109271134.42648575</v>
      </c>
      <c r="H5" s="56">
        <f>+H4*PARÁMETROS!$C$39*100%</f>
        <v>110140663.1104942</v>
      </c>
      <c r="I5" s="56">
        <f>+I4*PARÁMETROS!$C$39*100%</f>
        <v>108180782.48856431</v>
      </c>
      <c r="J5" s="56">
        <f>+J4*PARÁMETROS!$C$39*100%</f>
        <v>109464275.34696521</v>
      </c>
      <c r="K5" s="56">
        <f>+K4*PARÁMETROS!$C$39*100%</f>
        <v>110347144.77217494</v>
      </c>
      <c r="L5" s="56">
        <f>+L4*PARÁMETROS!$C$39*100%</f>
        <v>113367212.11220568</v>
      </c>
      <c r="M5" s="56">
        <f>+M4*PARÁMETROS!$C$39*100%</f>
        <v>116358045.81681874</v>
      </c>
      <c r="N5" s="56">
        <f>+N4*PARÁMETROS!$C$39*100%</f>
        <v>119319499.63064417</v>
      </c>
      <c r="O5" s="56">
        <f>+O4*PARÁMETROS!$D$39*100%</f>
        <v>132836228.16006404</v>
      </c>
      <c r="P5" s="56">
        <f>+P4*PARÁMETROS!$D$39*100%</f>
        <v>132618736.91955885</v>
      </c>
      <c r="Q5" s="56">
        <f>+Q4*PARÁMETROS!$D$39*100%</f>
        <v>134474754.58316055</v>
      </c>
      <c r="R5" s="56">
        <f>+R4*PARÁMETROS!$D$39*100%</f>
        <v>136313920.4481546</v>
      </c>
      <c r="S5" s="56">
        <f>+S4*PARÁMETROS!$D$39*100%</f>
        <v>136456029.61752403</v>
      </c>
      <c r="T5" s="56">
        <f>+T4*PARÁMETROS!$D$39*100%</f>
        <v>138281965.57009053</v>
      </c>
      <c r="U5" s="56">
        <f>+U4*PARÁMETROS!$D$39*100%</f>
        <v>140090998.4010866</v>
      </c>
      <c r="V5" s="56">
        <f>+V4*PARÁMETROS!$D$39*100%</f>
        <v>142317588.73189506</v>
      </c>
      <c r="W5" s="56">
        <f>+W4*PARÁMETROS!$D$39*100%</f>
        <v>144090162.06555089</v>
      </c>
      <c r="X5" s="56">
        <f>+X4*PARÁMETROS!$D$39*100%</f>
        <v>148616367.08283287</v>
      </c>
      <c r="Y5" s="56">
        <f>+Y4*PARÁMETROS!$D$39*100%</f>
        <v>151276614.70652628</v>
      </c>
      <c r="Z5" s="56">
        <f>+Z4*PARÁMETROS!$D$39*100%</f>
        <v>155756081.30733374</v>
      </c>
      <c r="AA5" s="56">
        <f>+AA4*PARÁMETROS!$E$39*100%</f>
        <v>175586702.85556623</v>
      </c>
      <c r="AB5" s="56">
        <f>+AB4*PARÁMETROS!$E$39*100%</f>
        <v>175481223.28873035</v>
      </c>
      <c r="AC5" s="56">
        <f>+AC4*PARÁMETROS!$E$39*100%</f>
        <v>177933265.27960271</v>
      </c>
      <c r="AD5" s="56">
        <f>+AD4*PARÁMETROS!$E$39*100%</f>
        <v>180364471.39965278</v>
      </c>
      <c r="AE5" s="56">
        <f>+AE4*PARÁMETROS!$E$39*100%</f>
        <v>180400790.31614864</v>
      </c>
      <c r="AF5" s="56">
        <f>+AF4*PARÁMETROS!$E$39*100%</f>
        <v>182816234.52952483</v>
      </c>
      <c r="AG5" s="56">
        <f>+AG4*PARÁMETROS!$E$39*100%</f>
        <v>185210902.37477735</v>
      </c>
      <c r="AH5" s="56">
        <f>+AH4*PARÁMETROS!$E$39*100%</f>
        <v>188074303.20741016</v>
      </c>
      <c r="AI5" s="56">
        <f>+AI4*PARÁMETROS!$E$39*100%</f>
        <v>190424845.83341429</v>
      </c>
      <c r="AJ5" s="56">
        <f>+AJ4*PARÁMETROS!$E$39*100%</f>
        <v>196173385.45606068</v>
      </c>
      <c r="AK5" s="56">
        <f>+AK4*PARÁMETROS!$E$39*100%</f>
        <v>199299491.4829478</v>
      </c>
      <c r="AL5" s="56">
        <f>+AL4*PARÁMETROS!$E$39*100%</f>
        <v>204994644.57312465</v>
      </c>
      <c r="AM5" s="56">
        <f>+AM4*PARÁMETROS!$F$39*100%</f>
        <v>204310219.67773554</v>
      </c>
      <c r="AN5" s="56">
        <f>+AN4*PARÁMETROS!$F$39*100%</f>
        <v>204172211.79494828</v>
      </c>
      <c r="AO5" s="56">
        <f>+AO4*PARÁMETROS!$F$39*100%</f>
        <v>206746199.15436971</v>
      </c>
      <c r="AP5" s="56">
        <f>+AP4*PARÁMETROS!$F$39*100%</f>
        <v>209298735.36959291</v>
      </c>
      <c r="AQ5" s="56">
        <f>+AQ4*PARÁMETROS!$F$39*100%</f>
        <v>209074899.79281938</v>
      </c>
      <c r="AR5" s="56">
        <f>+AR4*PARÁMETROS!$F$39*100%</f>
        <v>211612966.31444123</v>
      </c>
      <c r="AS5" s="56">
        <f>+AS4*PARÁMETROS!$F$39*100%</f>
        <v>214129653.01239172</v>
      </c>
      <c r="AT5" s="56">
        <f>+AT4*PARÁMETROS!$F$39*100%</f>
        <v>217110647.51400423</v>
      </c>
      <c r="AU5" s="56">
        <f>+AU4*PARÁMETROS!$F$39*100%</f>
        <v>219582021.1384947</v>
      </c>
      <c r="AV5" s="56">
        <f>+AV4*PARÁMETROS!$F$39*100%</f>
        <v>225655876.78092137</v>
      </c>
      <c r="AW5" s="56">
        <f>+AW4*PARÁMETROS!$F$39*100%</f>
        <v>228717031.6142807</v>
      </c>
      <c r="AX5" s="56">
        <f>+AX4*PARÁMETROS!$F$39*100%</f>
        <v>234735742.57496154</v>
      </c>
      <c r="AY5" s="56">
        <f>+AY4*PARÁMETROS!$G$39*100%</f>
        <v>233958356.17171261</v>
      </c>
      <c r="AZ5" s="56">
        <f>+AZ4*PARÁMETROS!$G$39*100%</f>
        <v>233795851.80632824</v>
      </c>
      <c r="BA5" s="56">
        <f>+BA4*PARÁMETROS!$G$39*100%</f>
        <v>236508845.69435593</v>
      </c>
      <c r="BB5" s="56">
        <f>+BB4*PARÁMETROS!$G$39*100%</f>
        <v>239199608.68815628</v>
      </c>
      <c r="BC5" s="56">
        <f>+BC4*PARÁMETROS!$G$39*100%</f>
        <v>238719617.16174644</v>
      </c>
      <c r="BD5" s="56">
        <f>+BD4*PARÁMETROS!$G$39*100%</f>
        <v>241396874.48408803</v>
      </c>
      <c r="BE5" s="56">
        <f>+BE4*PARÁMETROS!$G$39*100%</f>
        <v>244051956.44052786</v>
      </c>
      <c r="BF5" s="56">
        <f>+BF4*PARÁMETROS!$G$39*100%</f>
        <v>247164324.01447591</v>
      </c>
      <c r="BG5" s="56">
        <f>+BG4*PARÁMETROS!$G$39*100%</f>
        <v>249772520.74888444</v>
      </c>
      <c r="BH5" s="56">
        <f>+BH4*PARÁMETROS!$G$39*100%</f>
        <v>256199784.4971669</v>
      </c>
      <c r="BI5" s="56">
        <f>+BI4*PARÁMETROS!$G$39*100%</f>
        <v>262582367.8431496</v>
      </c>
      <c r="BJ5" s="56">
        <f>+BJ4*PARÁMETROS!$G$39*100%</f>
        <v>268920447.01602095</v>
      </c>
    </row>
    <row r="6" spans="1:62" s="51" customFormat="1" x14ac:dyDescent="0.2">
      <c r="A6" s="49" t="s">
        <v>10</v>
      </c>
      <c r="B6" s="110"/>
      <c r="C6" s="50">
        <f>-PMT(PARÁMETROS!$C$39,PARÁMETROS!$C$49,C4,0)*1</f>
        <v>179280694.29495227</v>
      </c>
      <c r="D6" s="50">
        <f>-PMT(PARÁMETROS!$C$39,PARÁMETROS!$C$49,D4,0)*1</f>
        <v>178076227.60043287</v>
      </c>
      <c r="E6" s="50">
        <f>-PMT(PARÁMETROS!$C$39,PARÁMETROS!$C$49,E4,0)*1</f>
        <v>179570448.97501096</v>
      </c>
      <c r="F6" s="50">
        <f>-PMT(PARÁMETROS!$C$39,PARÁMETROS!$C$49,F4,0)*1</f>
        <v>181050921.23758805</v>
      </c>
      <c r="G6" s="50">
        <f>-PMT(PARÁMETROS!$C$39,PARÁMETROS!$C$49,G4,0)*1</f>
        <v>182517436.45693254</v>
      </c>
      <c r="H6" s="448">
        <f>-PMT(PARÁMETROS!$C$39,PARÁMETROS!$C$49,H4,0)*1*2</f>
        <v>367939650.04762435</v>
      </c>
      <c r="I6" s="50">
        <f>-PMT(PARÁMETROS!$C$39,PARÁMETROS!$C$49,I4,0)*1</f>
        <v>180696203.04895368</v>
      </c>
      <c r="J6" s="50">
        <f>-PMT(PARÁMETROS!$C$39,PARÁMETROS!$C$49,J4,0)*1</f>
        <v>182840043.02513433</v>
      </c>
      <c r="K6" s="50">
        <f>-PMT(PARÁMETROS!$C$39,PARÁMETROS!$C$49,K4,0)*1</f>
        <v>184314714.85920313</v>
      </c>
      <c r="L6" s="50">
        <f>-PMT(PARÁMETROS!$C$39,PARÁMETROS!$C$49,L4,0)*1</f>
        <v>189359184.76173317</v>
      </c>
      <c r="M6" s="50">
        <f>-PMT(PARÁMETROS!$C$39,PARÁMETROS!$C$49,M4,0)*1</f>
        <v>194354825.22524658</v>
      </c>
      <c r="N6" s="448">
        <f>-PMT(PARÁMETROS!$C$39,PARÁMETROS!$C$49,N4,0)*2</f>
        <v>398602783.91381723</v>
      </c>
      <c r="O6" s="50">
        <f>-PMT(PARÁMETROS!$D$39,PARÁMETROS!$D$49,O4,0)*1</f>
        <v>185370218.88283792</v>
      </c>
      <c r="P6" s="50">
        <f>-PMT(PARÁMETROS!$D$39,PARÁMETROS!$D$49,P4,0)</f>
        <v>185066714.33881423</v>
      </c>
      <c r="Q6" s="50">
        <f>-PMT(PARÁMETROS!$D$39,PARÁMETROS!$D$49,Q4,0)*1</f>
        <v>187656748.73920152</v>
      </c>
      <c r="R6" s="50">
        <f>-PMT(PARÁMETROS!$D$39,PARÁMETROS!$D$49,R4,0)*1.5</f>
        <v>285334900.20287538</v>
      </c>
      <c r="S6" s="50">
        <f>-PMT(PARÁMETROS!$D$39,PARÁMETROS!$D$49,S4,0)*1</f>
        <v>190421577.21915889</v>
      </c>
      <c r="T6" s="50">
        <f>-PMT(PARÁMETROS!$D$39,PARÁMETROS!$D$49,T4,0)*1</f>
        <v>192969633.21172625</v>
      </c>
      <c r="U6" s="50">
        <f>-PMT(PARÁMETROS!$D$39,PARÁMETROS!$D$49,U4,0)*1</f>
        <v>195494101.24648482</v>
      </c>
      <c r="V6" s="50">
        <f>-PMT(PARÁMETROS!$D$39,PARÁMETROS!$D$49,V4,0)*1</f>
        <v>198601262.16712639</v>
      </c>
      <c r="W6" s="50">
        <f>-PMT(PARÁMETROS!$D$39,PARÁMETROS!$D$49,W4,0)*1</f>
        <v>201074851.724711</v>
      </c>
      <c r="X6" s="50">
        <f>-PMT(PARÁMETROS!$D$39,PARÁMETROS!$D$49,X4,0)*1.5</f>
        <v>311086616.32413709</v>
      </c>
      <c r="Y6" s="50">
        <f>-PMT(PARÁMETROS!$D$39,PARÁMETROS!$D$49,Y4,0)*1</f>
        <v>211103398.28539431</v>
      </c>
      <c r="Z6" s="50">
        <f>-PMT(PARÁMETROS!$D$39,PARÁMETROS!$D$49,Z4,0)</f>
        <v>217354401.61311212</v>
      </c>
      <c r="AA6" s="50">
        <f>-PMT(PARÁMETROS!$E$39,PARÁMETROS!$E$49,AA4,0)*1</f>
        <v>231132070.04056665</v>
      </c>
      <c r="AB6" s="50">
        <f>-PMT(PARÁMETROS!$E$39,PARÁMETROS!$E$49,AB4,0)*1</f>
        <v>230993222.90559989</v>
      </c>
      <c r="AC6" s="50">
        <f>-PMT(PARÁMETROS!$E$39,PARÁMETROS!$E$49,AC4,0)*1</f>
        <v>234220947.62483963</v>
      </c>
      <c r="AD6" s="50">
        <f>-PMT(PARÁMETROS!$E$39,PARÁMETROS!$E$49,AD4,0)*1.5</f>
        <v>356131867.83283341</v>
      </c>
      <c r="AE6" s="50">
        <f>-PMT(PARÁMETROS!$E$39,PARÁMETROS!$E$49,AE4,0)*1</f>
        <v>237469053.32019475</v>
      </c>
      <c r="AF6" s="50">
        <f>-PMT(PARÁMETROS!$E$39,PARÁMETROS!$E$49,AF4,0)*1</f>
        <v>240648602.86481136</v>
      </c>
      <c r="AG6" s="50">
        <f>-PMT(PARÁMETROS!$E$39,PARÁMETROS!$E$49,AG4,0)</f>
        <v>243800803.61311108</v>
      </c>
      <c r="AH6" s="50">
        <f>-PMT(PARÁMETROS!$E$39,PARÁMETROS!$E$49,AH4,0)*1</f>
        <v>247570017.06173256</v>
      </c>
      <c r="AI6" s="50">
        <f>-PMT(PARÁMETROS!$E$39,PARÁMETROS!$E$49,AI4,0)*1</f>
        <v>250664133.951175</v>
      </c>
      <c r="AJ6" s="50">
        <f>-PMT(PARÁMETROS!$E$39,PARÁMETROS!$E$49,AJ4,0)*1.5</f>
        <v>387346763.13692105</v>
      </c>
      <c r="AK6" s="50">
        <f>-PMT(PARÁMETROS!$E$39,PARÁMETROS!$E$49,AK4,0)*1</f>
        <v>262346198.63200951</v>
      </c>
      <c r="AL6" s="50">
        <f>-PMT(PARÁMETROS!$E$39,PARÁMETROS!$E$49,AL4,0)*1</f>
        <v>269842965.19532549</v>
      </c>
      <c r="AM6" s="50">
        <f>-PMT(PARÁMETROS!$F$39,PARÁMETROS!$F$49,AM4,0)*1</f>
        <v>268942028.27763236</v>
      </c>
      <c r="AN6" s="50">
        <f>-PMT(PARÁMETROS!$F$39,PARÁMETROS!$F$49,AN4,0)*1</f>
        <v>268760362.76930076</v>
      </c>
      <c r="AO6" s="50">
        <f>-PMT(PARÁMETROS!$F$39,PARÁMETROS!$F$49,AO4,0)*1</f>
        <v>272148609.24221677</v>
      </c>
      <c r="AP6" s="50">
        <f>-PMT(PARÁMETROS!$F$39,PARÁMETROS!$F$49,AP4,0)*1.5</f>
        <v>413262928.02456284</v>
      </c>
      <c r="AQ6" s="50">
        <f>-PMT(PARÁMETROS!$F$39,PARÁMETROS!$F$49,AQ4,0)*1</f>
        <v>275213974.61622465</v>
      </c>
      <c r="AR6" s="50">
        <f>-PMT(PARÁMETROS!$F$39,PARÁMETROS!$F$49,AR4,0)*1</f>
        <v>278554936.99835712</v>
      </c>
      <c r="AS6" s="50">
        <f>-PMT(PARÁMETROS!$F$39,PARÁMETROS!$F$49,AS4,0)*1</f>
        <v>281867756.2305705</v>
      </c>
      <c r="AT6" s="50">
        <f>-PMT(PARÁMETROS!$F$39,PARÁMETROS!$F$49,AT4,0)*1</f>
        <v>285791763.10997528</v>
      </c>
      <c r="AU6" s="50">
        <f>-PMT(PARÁMETROS!$F$39,PARÁMETROS!$F$49,AU4,0)*1</f>
        <v>289044934.86149454</v>
      </c>
      <c r="AV6" s="50">
        <f>-PMT(PARÁMETROS!$F$39,PARÁMETROS!$F$49,AV4,0)*1.5</f>
        <v>445560304.98587382</v>
      </c>
      <c r="AW6" s="50">
        <f>-PMT(PARÁMETROS!$F$39,PARÁMETROS!$F$49,AW4,0)*1</f>
        <v>301069728.57749408</v>
      </c>
      <c r="AX6" s="50">
        <f>-PMT(PARÁMETROS!$F$39,PARÁMETROS!$F$49,AX4,0)*1</f>
        <v>308992407.80487448</v>
      </c>
      <c r="AY6" s="50">
        <f>-PMT(PARÁMETROS!$G$39,PARÁMETROS!$G$49,AY4,0)*1</f>
        <v>307969101.79318798</v>
      </c>
      <c r="AZ6" s="50">
        <f>-PMT(PARÁMETROS!$G$39,PARÁMETROS!$G$49,AZ4,0)*1</f>
        <v>307755190.54734141</v>
      </c>
      <c r="BA6" s="50">
        <f>-PMT(PARÁMETROS!$G$39,PARÁMETROS!$G$49,BA4,0)*1</f>
        <v>311326417.08755988</v>
      </c>
      <c r="BB6" s="50">
        <f>-PMT(PARÁMETROS!$G$39,PARÁMETROS!$G$49,BB4,0)*1.5</f>
        <v>472302570.26750511</v>
      </c>
      <c r="BC6" s="50">
        <f>-PMT(PARÁMETROS!$G$39,PARÁMETROS!$G$49,BC4,0)*1</f>
        <v>314236547.39546198</v>
      </c>
      <c r="BD6" s="50">
        <f>-PMT(PARÁMETROS!$G$39,PARÁMETROS!$G$49,BD4,0)*1</f>
        <v>317760732.40993363</v>
      </c>
      <c r="BE6" s="50">
        <f>-PMT(PARÁMETROS!$G$39,PARÁMETROS!$G$49,BE4,0)*1</f>
        <v>321255727.06920516</v>
      </c>
      <c r="BF6" s="50">
        <f>-PMT(PARÁMETROS!$G$39,PARÁMETROS!$G$49,BF4,0)*1</f>
        <v>325352665.78036422</v>
      </c>
      <c r="BG6" s="50">
        <f>-PMT(PARÁMETROS!$G$39,PARÁMETROS!$G$49,BG4,0)*1</f>
        <v>328785943.47447735</v>
      </c>
      <c r="BH6" s="50">
        <f>-PMT(PARÁMETROS!$G$39,PARÁMETROS!$G$49,BH4,0)*1</f>
        <v>337246417.70559949</v>
      </c>
      <c r="BI6" s="50">
        <f>-PMT(PARÁMETROS!$G$39,PARÁMETROS!$G$49,BI4,0)*1</f>
        <v>345648077.26735407</v>
      </c>
      <c r="BJ6" s="50">
        <f>-PMT(PARÁMETROS!$G$39,PARÁMETROS!$G$49,BJ4,0)*1</f>
        <v>353991154.13754153</v>
      </c>
    </row>
    <row r="7" spans="1:62" s="85" customFormat="1" x14ac:dyDescent="0.2">
      <c r="A7" s="83" t="s">
        <v>55</v>
      </c>
      <c r="B7" s="111"/>
      <c r="C7" s="84">
        <f>+PARÁMETROS!$C$70</f>
        <v>0</v>
      </c>
      <c r="D7" s="84">
        <f>+C7</f>
        <v>0</v>
      </c>
      <c r="E7" s="84">
        <f t="shared" ref="E7:N7" si="5">+D7</f>
        <v>0</v>
      </c>
      <c r="F7" s="84">
        <f t="shared" si="5"/>
        <v>0</v>
      </c>
      <c r="G7" s="84">
        <f t="shared" si="5"/>
        <v>0</v>
      </c>
      <c r="H7" s="84">
        <f t="shared" si="5"/>
        <v>0</v>
      </c>
      <c r="I7" s="84">
        <f t="shared" si="5"/>
        <v>0</v>
      </c>
      <c r="J7" s="84">
        <f t="shared" si="5"/>
        <v>0</v>
      </c>
      <c r="K7" s="84">
        <f t="shared" si="5"/>
        <v>0</v>
      </c>
      <c r="L7" s="84">
        <f t="shared" si="5"/>
        <v>0</v>
      </c>
      <c r="M7" s="84">
        <f t="shared" si="5"/>
        <v>0</v>
      </c>
      <c r="N7" s="84">
        <f t="shared" si="5"/>
        <v>0</v>
      </c>
      <c r="O7" s="84">
        <f>+PARÁMETROS!$D$70</f>
        <v>0</v>
      </c>
      <c r="P7" s="84">
        <f>+O7</f>
        <v>0</v>
      </c>
      <c r="Q7" s="84">
        <f t="shared" ref="Q7:Z7" si="6">+P7</f>
        <v>0</v>
      </c>
      <c r="R7" s="84">
        <f t="shared" si="6"/>
        <v>0</v>
      </c>
      <c r="S7" s="84">
        <f t="shared" si="6"/>
        <v>0</v>
      </c>
      <c r="T7" s="84">
        <f t="shared" si="6"/>
        <v>0</v>
      </c>
      <c r="U7" s="84">
        <f t="shared" si="6"/>
        <v>0</v>
      </c>
      <c r="V7" s="84">
        <f t="shared" si="6"/>
        <v>0</v>
      </c>
      <c r="W7" s="84">
        <f t="shared" si="6"/>
        <v>0</v>
      </c>
      <c r="X7" s="84">
        <f t="shared" si="6"/>
        <v>0</v>
      </c>
      <c r="Y7" s="84">
        <f t="shared" si="6"/>
        <v>0</v>
      </c>
      <c r="Z7" s="84">
        <f t="shared" si="6"/>
        <v>0</v>
      </c>
      <c r="AA7" s="84">
        <f>+PARÁMETROS!$E$70</f>
        <v>0</v>
      </c>
      <c r="AB7" s="84">
        <f>+AA7</f>
        <v>0</v>
      </c>
      <c r="AC7" s="84">
        <f t="shared" ref="AC7:AL7" si="7">+AB7</f>
        <v>0</v>
      </c>
      <c r="AD7" s="84">
        <f t="shared" si="7"/>
        <v>0</v>
      </c>
      <c r="AE7" s="84">
        <f t="shared" si="7"/>
        <v>0</v>
      </c>
      <c r="AF7" s="84">
        <f t="shared" si="7"/>
        <v>0</v>
      </c>
      <c r="AG7" s="84">
        <f t="shared" si="7"/>
        <v>0</v>
      </c>
      <c r="AH7" s="84">
        <f t="shared" si="7"/>
        <v>0</v>
      </c>
      <c r="AI7" s="84">
        <f t="shared" si="7"/>
        <v>0</v>
      </c>
      <c r="AJ7" s="84">
        <f t="shared" si="7"/>
        <v>0</v>
      </c>
      <c r="AK7" s="84">
        <f t="shared" si="7"/>
        <v>0</v>
      </c>
      <c r="AL7" s="84">
        <f t="shared" si="7"/>
        <v>0</v>
      </c>
      <c r="AM7" s="84">
        <f>+PARÁMETROS!$F$70</f>
        <v>0</v>
      </c>
      <c r="AN7" s="84">
        <f>+AM7</f>
        <v>0</v>
      </c>
      <c r="AO7" s="84">
        <f t="shared" ref="AO7:AX7" si="8">+AN7</f>
        <v>0</v>
      </c>
      <c r="AP7" s="84">
        <f t="shared" si="8"/>
        <v>0</v>
      </c>
      <c r="AQ7" s="84">
        <f t="shared" si="8"/>
        <v>0</v>
      </c>
      <c r="AR7" s="84">
        <f t="shared" si="8"/>
        <v>0</v>
      </c>
      <c r="AS7" s="84">
        <f t="shared" si="8"/>
        <v>0</v>
      </c>
      <c r="AT7" s="84">
        <f t="shared" si="8"/>
        <v>0</v>
      </c>
      <c r="AU7" s="84">
        <f t="shared" si="8"/>
        <v>0</v>
      </c>
      <c r="AV7" s="84">
        <f t="shared" si="8"/>
        <v>0</v>
      </c>
      <c r="AW7" s="84">
        <f t="shared" si="8"/>
        <v>0</v>
      </c>
      <c r="AX7" s="84">
        <f t="shared" si="8"/>
        <v>0</v>
      </c>
      <c r="AY7" s="84">
        <f>+PARÁMETROS!$G$70</f>
        <v>0</v>
      </c>
      <c r="AZ7" s="84">
        <f>+AY7</f>
        <v>0</v>
      </c>
      <c r="BA7" s="84">
        <f t="shared" ref="BA7:BJ7" si="9">+AZ7</f>
        <v>0</v>
      </c>
      <c r="BB7" s="84">
        <f t="shared" si="9"/>
        <v>0</v>
      </c>
      <c r="BC7" s="84">
        <f t="shared" si="9"/>
        <v>0</v>
      </c>
      <c r="BD7" s="84">
        <f t="shared" si="9"/>
        <v>0</v>
      </c>
      <c r="BE7" s="84">
        <f t="shared" si="9"/>
        <v>0</v>
      </c>
      <c r="BF7" s="84">
        <f t="shared" si="9"/>
        <v>0</v>
      </c>
      <c r="BG7" s="84">
        <f t="shared" si="9"/>
        <v>0</v>
      </c>
      <c r="BH7" s="84">
        <f t="shared" si="9"/>
        <v>0</v>
      </c>
      <c r="BI7" s="84">
        <f t="shared" si="9"/>
        <v>0</v>
      </c>
      <c r="BJ7" s="84">
        <f t="shared" si="9"/>
        <v>0</v>
      </c>
    </row>
    <row r="8" spans="1:62" s="51" customFormat="1" x14ac:dyDescent="0.2">
      <c r="A8" s="93" t="s">
        <v>68</v>
      </c>
      <c r="B8" s="110"/>
      <c r="C8" s="50">
        <f>+(anexos!B$68+anexos!B$110)*1*(B$127/B$135)</f>
        <v>50531250</v>
      </c>
      <c r="D8" s="50">
        <f>+(anexos!C$68+anexos!C$110)*1*(C$127/C$135)</f>
        <v>50715201.441523626</v>
      </c>
      <c r="E8" s="50">
        <f>+(anexos!D$68+anexos!D$110)*1*(D$127/D$135)</f>
        <v>50785455.477396265</v>
      </c>
      <c r="F8" s="50">
        <f>+(anexos!E$68+anexos!E$110)*1*(E$127/E$135)</f>
        <v>50861875.683935165</v>
      </c>
      <c r="G8" s="50">
        <f>+(anexos!F$68+anexos!F$110)*1*(F$127/F$135)</f>
        <v>50943680.977589317</v>
      </c>
      <c r="H8" s="50">
        <f>+(anexos!G$68+anexos!G$110)*1*(G$127/G$135)</f>
        <v>51030176.411490701</v>
      </c>
      <c r="I8" s="50">
        <f>+(anexos!H$68+anexos!H$110)*PARÁMETROS!C33*(H$127/H$135)</f>
        <v>25248503.943853628</v>
      </c>
      <c r="J8" s="50">
        <f>+(anexos!I$68+anexos!I$110)*1*(I$127/I$135)</f>
        <v>50606586.268523097</v>
      </c>
      <c r="K8" s="50">
        <f>+(anexos!J$68+anexos!J$110)*1*(J$127/J$135)</f>
        <v>50718654.867657691</v>
      </c>
      <c r="L8" s="50">
        <f>+(anexos!K$68+anexos!K$110)*1*(K$127/K$135)</f>
        <v>50736543.092625119</v>
      </c>
      <c r="M8" s="50">
        <f>+(anexos!L$68+anexos!L$110)*1*(L$127/L$135)</f>
        <v>50770989.457587622</v>
      </c>
      <c r="N8" s="50">
        <f>+(anexos!M$68+anexos!M$110)*PARÁMETROS!C33*(M$127/M$135)</f>
        <v>25409726.555608425</v>
      </c>
      <c r="O8" s="50">
        <f>+(anexos!N$68+anexos!N$110)*1*(N$127/N$135)</f>
        <v>47983654.713180348</v>
      </c>
      <c r="P8" s="50">
        <f>+(anexos!O$68+anexos!O$110)*1*(O$127/O$135)</f>
        <v>48281567.229860552</v>
      </c>
      <c r="Q8" s="50">
        <f>+(anexos!P$68+anexos!P$110)*1*(P$127/P$135)</f>
        <v>48517584.803764954</v>
      </c>
      <c r="R8" s="50">
        <f>+(anexos!Q$68+anexos!Q$110)*1*(Q$127/Q$135)</f>
        <v>48752946.548490167</v>
      </c>
      <c r="S8" s="50">
        <f>+(anexos!R$68+anexos!R$110)*1*(R$127/R$135)</f>
        <v>48689276.598155677</v>
      </c>
      <c r="T8" s="50">
        <f>+(anexos!S$68+anexos!S$110)*1*(S$127/S$135)</f>
        <v>48930303.83036124</v>
      </c>
      <c r="U8" s="50">
        <f>+(anexos!T$68+anexos!T$110)*PARÁMETROS!C33*(T$127/T$135)</f>
        <v>24584955.22920619</v>
      </c>
      <c r="V8" s="50">
        <f>+(anexos!U$68+anexos!U$110)*1*(U$127/U$135)</f>
        <v>49408014.942310825</v>
      </c>
      <c r="W8" s="50">
        <f>+(anexos!V$68+anexos!V$110)*1*(V$127/V$135)</f>
        <v>49644723.207900606</v>
      </c>
      <c r="X8" s="50">
        <f>+(anexos!W$68+anexos!W$110)*1*(W$127/W$135)</f>
        <v>49818308.446653999</v>
      </c>
      <c r="Y8" s="50">
        <f>+(anexos!X$68+anexos!X$110)*1*(X$127/X$135)</f>
        <v>49696169.36372938</v>
      </c>
      <c r="Z8" s="50">
        <f>+(anexos!Y$68+anexos!Y$110)*PARÁMETROS!C33*(Y$127/Y$135)</f>
        <v>24946700.894752227</v>
      </c>
      <c r="AA8" s="50">
        <f>+(anexos!Z$68+anexos!Z$110)*1*(Z$127/Z$135)</f>
        <v>47684398.458807401</v>
      </c>
      <c r="AB8" s="50">
        <f>+(anexos!AA$68+anexos!AA$110)*1*(AA$127/AA$135)</f>
        <v>47985206.897678554</v>
      </c>
      <c r="AC8" s="50">
        <f>+(anexos!AB$68+anexos!AB$110)*1*(AB$127/AB$135)</f>
        <v>48239293.593054146</v>
      </c>
      <c r="AD8" s="50">
        <f>+(anexos!AC$68+anexos!AC$110)*1*(AC$127/AC$135)</f>
        <v>48491787.247858897</v>
      </c>
      <c r="AE8" s="50">
        <f>+(anexos!AD$68+anexos!AD$110)*1*(AD$127/AD$135)</f>
        <v>48421864.572799757</v>
      </c>
      <c r="AF8" s="50">
        <f>+(anexos!AE$68+anexos!AE$110)*1*(AE$127/AE$135)</f>
        <v>48678663.273701914</v>
      </c>
      <c r="AG8" s="50">
        <f>+(anexos!AF$68+anexos!AF$110)*PARÁMETROS!C33*(AF$127/AF$135)</f>
        <v>24466766.894185785</v>
      </c>
      <c r="AH8" s="50">
        <f>+(anexos!AG$68+anexos!AG$110)*1*(AG$127/AG$135)</f>
        <v>49186407.755182825</v>
      </c>
      <c r="AI8" s="50">
        <f>+(anexos!AH$68+anexos!AH$110)*1*(AH$127/AH$135)</f>
        <v>49437603.624799505</v>
      </c>
      <c r="AJ8" s="50">
        <f>+(anexos!AI$68+anexos!AI$110)*1*(AI$127/AI$135)</f>
        <v>49637848.414181136</v>
      </c>
      <c r="AK8" s="50">
        <f>+(anexos!AJ$68+anexos!AJ$110)*1*(AJ$127/AJ$135)</f>
        <v>49517567.655955061</v>
      </c>
      <c r="AL8" s="50">
        <f>+(anexos!AK$68+anexos!AK$110)*PARÁMETROS!C33*(AK$127/AK$135)</f>
        <v>24868636.874987584</v>
      </c>
      <c r="AM8" s="50">
        <f>+(anexos!AL$68+anexos!AL$110)*1*(AL$127/AL$135)</f>
        <v>47406592.344192907</v>
      </c>
      <c r="AN8" s="50">
        <f>+(anexos!AM$68+anexos!AM$110)*1*(AM$127/AM$135)</f>
        <v>47681312.148109443</v>
      </c>
      <c r="AO8" s="50">
        <f>+(anexos!AN$68+anexos!AN$110)*1*(AN$127/AN$135)</f>
        <v>47919017.255293921</v>
      </c>
      <c r="AP8" s="50">
        <f>+(anexos!AO$68+anexos!AO$110)*1*(AO$127/AO$135)</f>
        <v>48155592.596442387</v>
      </c>
      <c r="AQ8" s="50">
        <f>+(anexos!AP$68+anexos!AP$110)*1*(AP$127/AP$135)</f>
        <v>48070215.733391471</v>
      </c>
      <c r="AR8" s="50">
        <f>+(anexos!AQ$68+anexos!AQ$110)*1*(AQ$127/AQ$135)</f>
        <v>48311522.850841597</v>
      </c>
      <c r="AS8" s="50">
        <f>+(anexos!AR$68+anexos!AR$110)*PARÁMETROS!C33*(AR$127/AR$135)</f>
        <v>24275755.032304127</v>
      </c>
      <c r="AT8" s="50">
        <f>+(anexos!AS$68+anexos!AS$110)*1*(AS$127/AS$135)</f>
        <v>48790121.540112972</v>
      </c>
      <c r="AU8" s="50">
        <f>+(anexos!AT$68+anexos!AT$110)*1*(AT$127/AT$135)</f>
        <v>49027665.650378257</v>
      </c>
      <c r="AV8" s="50">
        <f>+(anexos!AU$68+anexos!AU$110)*1*(AU$127/AU$135)</f>
        <v>49223610.805306397</v>
      </c>
      <c r="AW8" s="50">
        <f>+(anexos!AV$68+anexos!AV$110)*1*(AV$127/AV$135)</f>
        <v>49098879.046526521</v>
      </c>
      <c r="AX8" s="50">
        <f>+(anexos!AW$68+anexos!AW$110)*PARÁMETROS!C33*(AW$127/AW$135)</f>
        <v>24656175.589284763</v>
      </c>
      <c r="AY8" s="50">
        <f>+(anexos!AX$68+anexos!AX$110)*1*(AX$127/AX$135)</f>
        <v>46839861.636786968</v>
      </c>
      <c r="AZ8" s="50">
        <f>+(anexos!AY$68+anexos!AY$110)*1*(AY$127/AY$135)</f>
        <v>47098399.000151455</v>
      </c>
      <c r="BA8" s="50">
        <f>+(anexos!AZ$68+anexos!AZ$110)*1*(AZ$127/AZ$135)</f>
        <v>47326671.975335233</v>
      </c>
      <c r="BB8" s="50">
        <f>+(anexos!BA$68+anexos!BA$110)*1*(BA$127/BA$135)</f>
        <v>47554496.451933526</v>
      </c>
      <c r="BC8" s="50">
        <f>+(anexos!BB$68+anexos!BB$110)*1*(BB$127/BB$135)</f>
        <v>47463473.107632272</v>
      </c>
      <c r="BD8" s="50">
        <f>+(anexos!BC$68+anexos!BC$110)*1*(BC$127/BC$135)</f>
        <v>47696807.073670276</v>
      </c>
      <c r="BE8" s="50">
        <f>+(anexos!BD$68+anexos!BD$110)*PARÁMETROS!C33*(BD$127/BD$135)</f>
        <v>23964762.803455696</v>
      </c>
      <c r="BF8" s="50">
        <f>+(anexos!BE$68+anexos!BE$110)*1*(BE$127/BE$135)</f>
        <v>48161569.228954487</v>
      </c>
      <c r="BG8" s="50">
        <f>+(anexos!BF$68+anexos!BF$110)*1*(BF$127/BF$135)</f>
        <v>48393202.665948913</v>
      </c>
      <c r="BH8" s="50">
        <f>+(anexos!BG$68+anexos!BG$110)*1*(BG$127/BG$135)</f>
        <v>48590029.429674804</v>
      </c>
      <c r="BI8" s="50">
        <f>+(anexos!BH$68+anexos!BH$110)*1*(BH$127/BH$135)</f>
        <v>48790132.010415785</v>
      </c>
      <c r="BJ8" s="50">
        <f>+(anexos!BI$68+anexos!BI$110)*PARÁMETROS!C33*(BI$127/BI$135)</f>
        <v>24496524.951654851</v>
      </c>
    </row>
    <row r="9" spans="1:62" s="88" customFormat="1" x14ac:dyDescent="0.2">
      <c r="A9" s="86" t="s">
        <v>60</v>
      </c>
      <c r="B9" s="112"/>
      <c r="C9" s="87">
        <f>+anexos!B$54*0.66*(B$127/B$135)</f>
        <v>17165076.923076924</v>
      </c>
      <c r="D9" s="87">
        <f>+anexos!C$54*0.66*(C$127/C$135)</f>
        <v>17124043.163759522</v>
      </c>
      <c r="E9" s="87">
        <f>+anexos!D$54*0.66*(D$127/D$135)</f>
        <v>17046744.941511746</v>
      </c>
      <c r="F9" s="87">
        <f>+anexos!E$54*0.66*(E$127/E$135)</f>
        <v>16973786.049800534</v>
      </c>
      <c r="G9" s="87">
        <f>+anexos!F$54*0.66*(F$127/F$135)</f>
        <v>16904799.511939913</v>
      </c>
      <c r="H9" s="87">
        <f>+anexos!G$54*0.66*(G$127/G$135)</f>
        <v>16839457.410344839</v>
      </c>
      <c r="I9" s="87">
        <f>+anexos!H$54*0.66*(H$127/H$135)</f>
        <v>16572760.706262516</v>
      </c>
      <c r="J9" s="87">
        <f>+anexos!I$54*0.66*(I$127/I$135)</f>
        <v>16520007.760419926</v>
      </c>
      <c r="K9" s="87">
        <f>+anexos!J$54*0.66*(J$127/J$135)</f>
        <v>16469851.688664982</v>
      </c>
      <c r="L9" s="87">
        <f>+anexos!K$54*0.66*(K$127/K$135)</f>
        <v>16390996.451786116</v>
      </c>
      <c r="M9" s="87">
        <f>+anexos!L$54*0.66*(L$127/L$135)</f>
        <v>16319446.502170542</v>
      </c>
      <c r="N9" s="87">
        <f>+anexos!M$54*0.66*(M$127/M$135)</f>
        <v>16254250.618261412</v>
      </c>
      <c r="O9" s="87">
        <f>+anexos!N$54*0.66*(N$127/N$135)</f>
        <v>16723705.576619422</v>
      </c>
      <c r="P9" s="87">
        <f>+anexos!O$54*0.66*(O$127/O$135)</f>
        <v>16734898.409931647</v>
      </c>
      <c r="Q9" s="87">
        <f>+anexos!P$54*0.66*(P$127/P$135)</f>
        <v>16725704.542905012</v>
      </c>
      <c r="R9" s="87">
        <f>+anexos!Q$54*0.66*(Q$127/Q$135)</f>
        <v>16717434.979865931</v>
      </c>
      <c r="S9" s="87">
        <f>+anexos!R$54*0.66*(R$127/R$135)</f>
        <v>16608280.146546461</v>
      </c>
      <c r="T9" s="87">
        <f>+anexos!S$54*0.66*(S$127/S$135)</f>
        <v>16604657.65350225</v>
      </c>
      <c r="U9" s="87">
        <f>+anexos!T$54*0.66*(T$127/T$135)</f>
        <v>16601575.692088114</v>
      </c>
      <c r="V9" s="87">
        <f>+anexos!U$54*0.66*(U$127/U$135)</f>
        <v>16598984.058474597</v>
      </c>
      <c r="W9" s="87">
        <f>+anexos!V$54*0.66*(V$127/V$135)</f>
        <v>16596896.611775234</v>
      </c>
      <c r="X9" s="87">
        <f>+anexos!W$54*0.66*(W$127/W$135)</f>
        <v>16574755.321443409</v>
      </c>
      <c r="Y9" s="87">
        <f>+anexos!X$54*0.66*(X$127/X$135)</f>
        <v>16455810.612705389</v>
      </c>
      <c r="Z9" s="87">
        <f>+anexos!Y$54*0.66*(Y$127/Y$135)</f>
        <v>16444125.773274016</v>
      </c>
      <c r="AA9" s="87">
        <f>+anexos!Z$54*0.66*(Z$127/Z$135)</f>
        <v>16817293.133660633</v>
      </c>
      <c r="AB9" s="87">
        <f>+anexos!AA$54*0.66*(AA$127/AA$135)</f>
        <v>16839814.64199717</v>
      </c>
      <c r="AC9" s="87">
        <f>+anexos!AB$54*0.66*(AB$127/AB$135)</f>
        <v>16846504.190879516</v>
      </c>
      <c r="AD9" s="87">
        <f>+anexos!AC$54*0.66*(AC$127/AC$135)</f>
        <v>16853265.128521491</v>
      </c>
      <c r="AE9" s="87">
        <f>+anexos!AD$54*0.66*(AD$127/AD$135)</f>
        <v>16749112.617546285</v>
      </c>
      <c r="AF9" s="87">
        <f>+anexos!AE$54*0.66*(AE$127/AE$135)</f>
        <v>16759079.177017901</v>
      </c>
      <c r="AG9" s="87">
        <f>+anexos!AF$54*0.66*(AF$127/AF$135)</f>
        <v>16768934.319317006</v>
      </c>
      <c r="AH9" s="87">
        <f>+anexos!AG$54*0.66*(AG$127/AG$135)</f>
        <v>16778646.340383101</v>
      </c>
      <c r="AI9" s="87">
        <f>+anexos!AH$54*0.66*(AH$127/AH$135)</f>
        <v>16788315.623290792</v>
      </c>
      <c r="AJ9" s="87">
        <f>+anexos!AI$54*0.66*(AI$127/AI$135)</f>
        <v>16781275.328747358</v>
      </c>
      <c r="AK9" s="87">
        <f>+anexos!AJ$54*0.66*(AJ$127/AJ$135)</f>
        <v>16667001.171438323</v>
      </c>
      <c r="AL9" s="87">
        <f>+anexos!AK$54*0.66*(AK$127/AK$135)</f>
        <v>16668234.356443243</v>
      </c>
      <c r="AM9" s="87">
        <f>+anexos!AL$54*0.66*(AL$127/AL$135)</f>
        <v>16689028.992680889</v>
      </c>
      <c r="AN9" s="87">
        <f>+anexos!AM$54*0.66*(AM$127/AM$135)</f>
        <v>16713036.426363129</v>
      </c>
      <c r="AO9" s="87">
        <f>+anexos!AN$54*0.66*(AN$127/AN$135)</f>
        <v>16724217.628925925</v>
      </c>
      <c r="AP9" s="87">
        <f>+anexos!AO$54*0.66*(AO$127/AO$135)</f>
        <v>16735202.660726186</v>
      </c>
      <c r="AQ9" s="87">
        <f>+anexos!AP$54*0.66*(AP$127/AP$135)</f>
        <v>16634966.395882584</v>
      </c>
      <c r="AR9" s="87">
        <f>+anexos!AQ$54*0.66*(AQ$127/AQ$135)</f>
        <v>16648425.439875677</v>
      </c>
      <c r="AS9" s="87">
        <f>+anexos!AR$54*0.66*(AR$127/AR$135)</f>
        <v>16661589.599014319</v>
      </c>
      <c r="AT9" s="87">
        <f>+anexos!AS$54*0.66*(AS$127/AS$135)</f>
        <v>16674438.769469019</v>
      </c>
      <c r="AU9" s="87">
        <f>+anexos!AT$54*0.66*(AT$127/AT$135)</f>
        <v>16687077.214022418</v>
      </c>
      <c r="AV9" s="87">
        <f>+anexos!AU$54*0.66*(AU$127/AU$135)</f>
        <v>16685763.690251047</v>
      </c>
      <c r="AW9" s="87">
        <f>+anexos!AV$54*0.66*(AV$127/AV$135)</f>
        <v>16576441.972572483</v>
      </c>
      <c r="AX9" s="87">
        <f>+anexos!AW$54*0.66*(AW$127/AW$135)</f>
        <v>16581960.301544344</v>
      </c>
      <c r="AY9" s="87">
        <f>+anexos!AX$54*0.66*(AX$127/AX$135)</f>
        <v>16550902.98166417</v>
      </c>
      <c r="AZ9" s="87">
        <f>+anexos!AY$54*0.66*(AY$127/AY$135)</f>
        <v>16574960.547435166</v>
      </c>
      <c r="BA9" s="87">
        <f>+anexos!AZ$54*0.66*(AZ$127/AZ$135)</f>
        <v>16588199.874597933</v>
      </c>
      <c r="BB9" s="87">
        <f>+anexos!BA$54*0.66*(BA$127/BA$135)</f>
        <v>16601160.16309762</v>
      </c>
      <c r="BC9" s="87">
        <f>+anexos!BB$54*0.66*(BB$127/BB$135)</f>
        <v>16503137.046769777</v>
      </c>
      <c r="BD9" s="87">
        <f>+anexos!BC$54*0.66*(BC$127/BC$135)</f>
        <v>16518209.830287971</v>
      </c>
      <c r="BE9" s="87">
        <f>+anexos!BD$54*0.66*(BD$127/BD$135)</f>
        <v>16532935.785230942</v>
      </c>
      <c r="BF9" s="87">
        <f>+anexos!BE$54*0.66*(BE$127/BE$135)</f>
        <v>16547298.873263754</v>
      </c>
      <c r="BG9" s="87">
        <f>+anexos!BF$54*0.66*(BF$127/BF$135)</f>
        <v>16561394.254497593</v>
      </c>
      <c r="BH9" s="87">
        <f>+anexos!BG$54*0.66*(BG$127/BG$135)</f>
        <v>16563500.182099383</v>
      </c>
      <c r="BI9" s="87">
        <f>+anexos!BH$54*0.66*(BH$127/BH$135)</f>
        <v>16566688.448761972</v>
      </c>
      <c r="BJ9" s="87">
        <f>+anexos!BI$54*0.66*(BI$127/BI$135)</f>
        <v>16570790.934629967</v>
      </c>
    </row>
    <row r="10" spans="1:62" s="88" customFormat="1" x14ac:dyDescent="0.2">
      <c r="A10" s="86" t="s">
        <v>135</v>
      </c>
      <c r="B10" s="112"/>
      <c r="C10" s="87">
        <f>+PARÁMETROS!$C31*(B$127/B$135)</f>
        <v>12384615.384615384</v>
      </c>
      <c r="D10" s="87">
        <f>+PARÁMETROS!$C31*(C$127/C$135)</f>
        <v>12355009.497661993</v>
      </c>
      <c r="E10" s="87">
        <f>+PARÁMETROS!$C31*(D$127/D$135)</f>
        <v>12299238.7745395</v>
      </c>
      <c r="F10" s="87">
        <f>+PARÁMETROS!$C31*(E$127/E$135)</f>
        <v>12246598.881529966</v>
      </c>
      <c r="G10" s="87">
        <f>+PARÁMETROS!$C31*(F$127/F$135)</f>
        <v>12196825.044689693</v>
      </c>
      <c r="H10" s="87">
        <f>+PARÁMETROS!$C31*(G$127/G$135)</f>
        <v>12149680.671244472</v>
      </c>
      <c r="I10" s="87">
        <f>+PARÁMETROS!$C31*(H$127/H$135)</f>
        <v>11957258.806827212</v>
      </c>
      <c r="J10" s="87">
        <f>+PARÁMETROS!$C31*(I$127/I$135)</f>
        <v>11919197.518340494</v>
      </c>
      <c r="K10" s="87">
        <f>+PARÁMETROS!$C31*(J$127/J$135)</f>
        <v>11883009.87638166</v>
      </c>
      <c r="L10" s="87">
        <f>+PARÁMETROS!$C31*(K$127/K$135)</f>
        <v>11826115.766079448</v>
      </c>
      <c r="M10" s="87">
        <f>+PARÁMETROS!$C31*(L$127/L$135)</f>
        <v>11774492.425808471</v>
      </c>
      <c r="N10" s="87">
        <f>+PARÁMETROS!$C31*(M$127/M$135)</f>
        <v>11727453.548529157</v>
      </c>
      <c r="O10" s="87">
        <f>+PARÁMETROS!$D31*(N$127/N$135)</f>
        <v>12669473.92168138</v>
      </c>
      <c r="P10" s="87">
        <f>+PARÁMETROS!$D31*(O$127/O$135)</f>
        <v>12677953.340857308</v>
      </c>
      <c r="Q10" s="87">
        <f>+PARÁMETROS!$D31*(P$127/P$135)</f>
        <v>12670988.290079555</v>
      </c>
      <c r="R10" s="87">
        <f>+PARÁMETROS!$D31*(Q$127/Q$135)</f>
        <v>12664723.469595402</v>
      </c>
      <c r="S10" s="87">
        <f>+PARÁMETROS!$D31*(R$127/R$135)</f>
        <v>12582030.414050348</v>
      </c>
      <c r="T10" s="87">
        <f>+PARÁMETROS!$D31*(S$127/S$135)</f>
        <v>12579286.101138068</v>
      </c>
      <c r="U10" s="87">
        <f>+PARÁMETROS!$D31*(T$127/T$135)</f>
        <v>12576951.281884935</v>
      </c>
      <c r="V10" s="87">
        <f>+PARÁMETROS!$D31*(U$127/U$135)</f>
        <v>12574987.923086816</v>
      </c>
      <c r="W10" s="87">
        <f>+PARÁMETROS!$D31*(V$127/V$135)</f>
        <v>12573406.524072148</v>
      </c>
      <c r="X10" s="87">
        <f>+PARÁMETROS!$D31*(W$127/W$135)</f>
        <v>12556632.81927531</v>
      </c>
      <c r="Y10" s="87">
        <f>+PARÁMETROS!$D31*(X$127/X$135)</f>
        <v>12466523.191443477</v>
      </c>
      <c r="Z10" s="87">
        <f>+PARÁMETROS!$D31*(Y$127/Y$135)</f>
        <v>12457671.040359102</v>
      </c>
      <c r="AA10" s="87">
        <f>+PARÁMETROS!$E31*(Z$127/Z$135)</f>
        <v>13410919.564322675</v>
      </c>
      <c r="AB10" s="87">
        <f>+PARÁMETROS!$E31*(AA$127/AA$135)</f>
        <v>13428879.299838252</v>
      </c>
      <c r="AC10" s="87">
        <f>+PARÁMETROS!$E31*(AB$127/AB$135)</f>
        <v>13434213.868324975</v>
      </c>
      <c r="AD10" s="87">
        <f>+PARÁMETROS!$E31*(AC$127/AC$135)</f>
        <v>13439605.365647122</v>
      </c>
      <c r="AE10" s="87">
        <f>+PARÁMETROS!$E31*(AD$127/AD$135)</f>
        <v>13356549.13679927</v>
      </c>
      <c r="AF10" s="87">
        <f>+PARÁMETROS!$E31*(AE$127/AE$135)</f>
        <v>13364496.951369938</v>
      </c>
      <c r="AG10" s="87">
        <f>+PARÁMETROS!$E31*(AF$127/AF$135)</f>
        <v>13372355.916520737</v>
      </c>
      <c r="AH10" s="87">
        <f>+PARÁMETROS!$E31*(AG$127/AG$135)</f>
        <v>13380100.74990678</v>
      </c>
      <c r="AI10" s="87">
        <f>+PARÁMETROS!$E31*(AH$127/AH$135)</f>
        <v>13387811.501826789</v>
      </c>
      <c r="AJ10" s="87">
        <f>+PARÁMETROS!$E31*(AI$127/AI$135)</f>
        <v>13382197.231855949</v>
      </c>
      <c r="AK10" s="87">
        <f>+PARÁMETROS!$E31*(AJ$127/AJ$135)</f>
        <v>13291069.514703607</v>
      </c>
      <c r="AL10" s="87">
        <f>+PARÁMETROS!$E31*(AK$127/AK$135)</f>
        <v>13292052.915823959</v>
      </c>
      <c r="AM10" s="87">
        <f>+PARÁMETROS!$F31*(AL$127/AL$135)</f>
        <v>14048004.202593341</v>
      </c>
      <c r="AN10" s="87">
        <f>+PARÁMETROS!$F31*(AM$127/AM$135)</f>
        <v>14068212.480103644</v>
      </c>
      <c r="AO10" s="87">
        <f>+PARÁMETROS!$F31*(AN$127/AN$135)</f>
        <v>14077624.266772663</v>
      </c>
      <c r="AP10" s="87">
        <f>+PARÁMETROS!$F31*(AO$127/AO$135)</f>
        <v>14086870.926537193</v>
      </c>
      <c r="AQ10" s="87">
        <f>+PARÁMETROS!$F31*(AP$127/AP$135)</f>
        <v>14002496.966231132</v>
      </c>
      <c r="AR10" s="87">
        <f>+PARÁMETROS!$F31*(AQ$127/AQ$135)</f>
        <v>14013826.12784148</v>
      </c>
      <c r="AS10" s="87">
        <f>+PARÁMETROS!$F31*(AR$127/AR$135)</f>
        <v>14024907.069877373</v>
      </c>
      <c r="AT10" s="87">
        <f>+PARÁMETROS!$F31*(AS$127/AS$135)</f>
        <v>14035722.869923417</v>
      </c>
      <c r="AU10" s="87">
        <f>+PARÁMETROS!$F31*(AT$127/AT$135)</f>
        <v>14046361.291264663</v>
      </c>
      <c r="AV10" s="87">
        <f>+PARÁMETROS!$F31*(AU$127/AU$135)</f>
        <v>14045255.631524451</v>
      </c>
      <c r="AW10" s="87">
        <f>+PARÁMETROS!$F31*(AV$127/AV$135)</f>
        <v>13953233.983646872</v>
      </c>
      <c r="AX10" s="87">
        <f>+PARÁMETROS!$F31*(AW$127/AW$135)</f>
        <v>13957879.041703993</v>
      </c>
      <c r="AY10" s="87">
        <f>+PARÁMETROS!$G31*(AX$127/AX$135)</f>
        <v>14751250.429290706</v>
      </c>
      <c r="AZ10" s="87">
        <f>+PARÁMETROS!$G31*(AY$127/AY$135)</f>
        <v>14772692.110013518</v>
      </c>
      <c r="BA10" s="87">
        <f>+PARÁMETROS!$G31*(AZ$127/AZ$135)</f>
        <v>14784491.86684308</v>
      </c>
      <c r="BB10" s="87">
        <f>+PARÁMETROS!$G31*(BA$127/BA$135)</f>
        <v>14796042.926111963</v>
      </c>
      <c r="BC10" s="87">
        <f>+PARÁMETROS!$G31*(BB$127/BB$135)</f>
        <v>14708678.294803726</v>
      </c>
      <c r="BD10" s="87">
        <f>+PARÁMETROS!$G31*(BC$127/BC$135)</f>
        <v>14722112.148206748</v>
      </c>
      <c r="BE10" s="87">
        <f>+PARÁMETROS!$G31*(BD$127/BD$135)</f>
        <v>14735236.885232572</v>
      </c>
      <c r="BF10" s="87">
        <f>+PARÁMETROS!$G31*(BE$127/BE$135)</f>
        <v>14748038.211465023</v>
      </c>
      <c r="BG10" s="87">
        <f>+PARÁMETROS!$G31*(BF$127/BF$135)</f>
        <v>14760600.939837428</v>
      </c>
      <c r="BH10" s="87">
        <f>+PARÁMETROS!$G31*(BG$127/BG$135)</f>
        <v>14762477.880658988</v>
      </c>
      <c r="BI10" s="87">
        <f>+PARÁMETROS!$G31*(BH$127/BH$135)</f>
        <v>14765319.473049888</v>
      </c>
      <c r="BJ10" s="87">
        <f>+PARÁMETROS!$G31*(BI$127/BI$135)</f>
        <v>14768975.877566818</v>
      </c>
    </row>
    <row r="11" spans="1:62" s="55" customFormat="1" x14ac:dyDescent="0.2">
      <c r="A11" s="53" t="s">
        <v>11</v>
      </c>
      <c r="B11" s="113"/>
      <c r="C11" s="54">
        <f>+'Colocaciones 1er Año'!B2</f>
        <v>150000000</v>
      </c>
      <c r="D11" s="54">
        <f>+'Colocaciones 1er Año'!C2</f>
        <v>300000000</v>
      </c>
      <c r="E11" s="54">
        <f>+'Colocaciones 1er Año'!D2</f>
        <v>300000000</v>
      </c>
      <c r="F11" s="54">
        <f>+'Colocaciones 1er Año'!E2</f>
        <v>300000000</v>
      </c>
      <c r="G11" s="54">
        <f>+'Colocaciones 1er Año'!F2</f>
        <v>300000000</v>
      </c>
      <c r="H11" s="54">
        <f>+'Colocaciones 1er Año'!G2</f>
        <v>300000000</v>
      </c>
      <c r="I11" s="54">
        <f>+'Colocaciones 1er Año'!H2</f>
        <v>300000000</v>
      </c>
      <c r="J11" s="54">
        <f>+'Colocaciones 1er Año'!I2</f>
        <v>300000000</v>
      </c>
      <c r="K11" s="54">
        <f>+'Colocaciones 1er Año'!J2</f>
        <v>500000000</v>
      </c>
      <c r="L11" s="54">
        <f>+'Colocaciones 1er Año'!K2</f>
        <v>500000000</v>
      </c>
      <c r="M11" s="54">
        <f>+'Colocaciones 1er Año'!L2</f>
        <v>500000000</v>
      </c>
      <c r="N11" s="54">
        <f>+'Colocaciones 1er Año'!M2</f>
        <v>100000000</v>
      </c>
      <c r="O11" s="54">
        <f>+C11*(1+$O$2)</f>
        <v>168000000.00000003</v>
      </c>
      <c r="P11" s="54">
        <f t="shared" ref="P11:Z11" si="10">+D11*(1+$O$2)</f>
        <v>336000000.00000006</v>
      </c>
      <c r="Q11" s="54">
        <f t="shared" si="10"/>
        <v>336000000.00000006</v>
      </c>
      <c r="R11" s="54">
        <f t="shared" si="10"/>
        <v>336000000.00000006</v>
      </c>
      <c r="S11" s="54">
        <f t="shared" si="10"/>
        <v>336000000.00000006</v>
      </c>
      <c r="T11" s="54">
        <f t="shared" si="10"/>
        <v>336000000.00000006</v>
      </c>
      <c r="U11" s="54">
        <f t="shared" si="10"/>
        <v>336000000.00000006</v>
      </c>
      <c r="V11" s="54">
        <f t="shared" si="10"/>
        <v>336000000.00000006</v>
      </c>
      <c r="W11" s="54">
        <f t="shared" si="10"/>
        <v>560000000</v>
      </c>
      <c r="X11" s="54">
        <f t="shared" si="10"/>
        <v>560000000</v>
      </c>
      <c r="Y11" s="54">
        <f t="shared" si="10"/>
        <v>560000000</v>
      </c>
      <c r="Z11" s="54">
        <f t="shared" si="10"/>
        <v>112000000.00000001</v>
      </c>
      <c r="AA11" s="54">
        <f>+O11*(1+$AA$2)</f>
        <v>183120000.00000006</v>
      </c>
      <c r="AB11" s="54">
        <f t="shared" ref="AB11:AL11" si="11">+P11*(1+$AA$2)</f>
        <v>366240000.00000012</v>
      </c>
      <c r="AC11" s="54">
        <f t="shared" si="11"/>
        <v>366240000.00000012</v>
      </c>
      <c r="AD11" s="54">
        <f t="shared" si="11"/>
        <v>366240000.00000012</v>
      </c>
      <c r="AE11" s="54">
        <f t="shared" si="11"/>
        <v>366240000.00000012</v>
      </c>
      <c r="AF11" s="54">
        <f t="shared" si="11"/>
        <v>366240000.00000012</v>
      </c>
      <c r="AG11" s="54">
        <f t="shared" si="11"/>
        <v>366240000.00000012</v>
      </c>
      <c r="AH11" s="54">
        <f t="shared" si="11"/>
        <v>366240000.00000012</v>
      </c>
      <c r="AI11" s="54">
        <f t="shared" si="11"/>
        <v>610400000</v>
      </c>
      <c r="AJ11" s="54">
        <f t="shared" si="11"/>
        <v>610400000</v>
      </c>
      <c r="AK11" s="54">
        <f t="shared" si="11"/>
        <v>610400000</v>
      </c>
      <c r="AL11" s="54">
        <f t="shared" si="11"/>
        <v>122080000.00000003</v>
      </c>
      <c r="AM11" s="54">
        <f>+AA11*(1+$AM$2)</f>
        <v>194107200.00000006</v>
      </c>
      <c r="AN11" s="54">
        <f t="shared" ref="AN11:AX11" si="12">+AB11*(1+$AM$2)</f>
        <v>388214400.00000012</v>
      </c>
      <c r="AO11" s="54">
        <f t="shared" si="12"/>
        <v>388214400.00000012</v>
      </c>
      <c r="AP11" s="54">
        <f t="shared" si="12"/>
        <v>388214400.00000012</v>
      </c>
      <c r="AQ11" s="54">
        <f t="shared" si="12"/>
        <v>388214400.00000012</v>
      </c>
      <c r="AR11" s="54">
        <f t="shared" si="12"/>
        <v>388214400.00000012</v>
      </c>
      <c r="AS11" s="54">
        <f t="shared" si="12"/>
        <v>388214400.00000012</v>
      </c>
      <c r="AT11" s="54">
        <f t="shared" si="12"/>
        <v>388214400.00000012</v>
      </c>
      <c r="AU11" s="54">
        <f t="shared" si="12"/>
        <v>647024000</v>
      </c>
      <c r="AV11" s="54">
        <f t="shared" si="12"/>
        <v>647024000</v>
      </c>
      <c r="AW11" s="54">
        <f t="shared" si="12"/>
        <v>647024000</v>
      </c>
      <c r="AX11" s="54">
        <f t="shared" si="12"/>
        <v>129404800.00000004</v>
      </c>
      <c r="AY11" s="54">
        <f>+AM11*(1+$AY$2)</f>
        <v>205753632.00000006</v>
      </c>
      <c r="AZ11" s="54">
        <f t="shared" ref="AZ11:BJ11" si="13">+AN11*(1+$AY$2)</f>
        <v>411507264.00000012</v>
      </c>
      <c r="BA11" s="54">
        <f t="shared" si="13"/>
        <v>411507264.00000012</v>
      </c>
      <c r="BB11" s="54">
        <f t="shared" si="13"/>
        <v>411507264.00000012</v>
      </c>
      <c r="BC11" s="54">
        <f t="shared" si="13"/>
        <v>411507264.00000012</v>
      </c>
      <c r="BD11" s="54">
        <f t="shared" si="13"/>
        <v>411507264.00000012</v>
      </c>
      <c r="BE11" s="54">
        <f t="shared" si="13"/>
        <v>411507264.00000012</v>
      </c>
      <c r="BF11" s="54">
        <f t="shared" si="13"/>
        <v>411507264.00000012</v>
      </c>
      <c r="BG11" s="54">
        <f t="shared" si="13"/>
        <v>685845440</v>
      </c>
      <c r="BH11" s="54">
        <f t="shared" si="13"/>
        <v>685845440</v>
      </c>
      <c r="BI11" s="54">
        <f t="shared" si="13"/>
        <v>685845440</v>
      </c>
      <c r="BJ11" s="54">
        <f t="shared" si="13"/>
        <v>137169088.00000006</v>
      </c>
    </row>
    <row r="12" spans="1:62" s="55" customFormat="1" ht="13.5" thickBot="1" x14ac:dyDescent="0.25">
      <c r="A12" s="53" t="s">
        <v>136</v>
      </c>
      <c r="B12" s="113"/>
      <c r="C12" s="54">
        <f>+'Colocaciones 1er Año'!B14</f>
        <v>45000000</v>
      </c>
      <c r="D12" s="54">
        <f>+'Colocaciones 1er Año'!C14</f>
        <v>90000000</v>
      </c>
      <c r="E12" s="54">
        <f>+'Colocaciones 1er Año'!D14</f>
        <v>90000000</v>
      </c>
      <c r="F12" s="54">
        <f>+'Colocaciones 1er Año'!E14</f>
        <v>90000000</v>
      </c>
      <c r="G12" s="54">
        <f>+'Colocaciones 1er Año'!F14</f>
        <v>90000000</v>
      </c>
      <c r="H12" s="54">
        <f>+'Colocaciones 1er Año'!G14</f>
        <v>90000000</v>
      </c>
      <c r="I12" s="54">
        <f>+'Colocaciones 1er Año'!H14</f>
        <v>90000000</v>
      </c>
      <c r="J12" s="54">
        <f>+'Colocaciones 1er Año'!I14</f>
        <v>90000000</v>
      </c>
      <c r="K12" s="54">
        <f>+'Colocaciones 1er Año'!J14</f>
        <v>150000000</v>
      </c>
      <c r="L12" s="54">
        <f>+'Colocaciones 1er Año'!K14</f>
        <v>150000000</v>
      </c>
      <c r="M12" s="54">
        <f>+'Colocaciones 1er Año'!L14</f>
        <v>150000000</v>
      </c>
      <c r="N12" s="54">
        <f>+'Colocaciones 1er Año'!M14</f>
        <v>30000000</v>
      </c>
      <c r="O12" s="54">
        <f>+C12*(1+$O$2)</f>
        <v>50400000.000000007</v>
      </c>
      <c r="P12" s="54">
        <f t="shared" ref="P12:Z12" si="14">+D12*(1+$O$2)</f>
        <v>100800000.00000001</v>
      </c>
      <c r="Q12" s="54">
        <f t="shared" si="14"/>
        <v>100800000.00000001</v>
      </c>
      <c r="R12" s="54">
        <f t="shared" si="14"/>
        <v>100800000.00000001</v>
      </c>
      <c r="S12" s="54">
        <f t="shared" si="14"/>
        <v>100800000.00000001</v>
      </c>
      <c r="T12" s="54">
        <f t="shared" si="14"/>
        <v>100800000.00000001</v>
      </c>
      <c r="U12" s="54">
        <f t="shared" si="14"/>
        <v>100800000.00000001</v>
      </c>
      <c r="V12" s="54">
        <f t="shared" si="14"/>
        <v>100800000.00000001</v>
      </c>
      <c r="W12" s="54">
        <f t="shared" si="14"/>
        <v>168000000.00000003</v>
      </c>
      <c r="X12" s="54">
        <f t="shared" si="14"/>
        <v>168000000.00000003</v>
      </c>
      <c r="Y12" s="54">
        <f t="shared" si="14"/>
        <v>168000000.00000003</v>
      </c>
      <c r="Z12" s="54">
        <f t="shared" si="14"/>
        <v>33600000</v>
      </c>
      <c r="AA12" s="54">
        <f>+O12*(1+$AA$2)</f>
        <v>54936000.000000015</v>
      </c>
      <c r="AB12" s="54">
        <f t="shared" ref="AB12:AL12" si="15">+P12*(1+$AA$2)</f>
        <v>109872000.00000003</v>
      </c>
      <c r="AC12" s="54">
        <f t="shared" si="15"/>
        <v>109872000.00000003</v>
      </c>
      <c r="AD12" s="54">
        <f t="shared" si="15"/>
        <v>109872000.00000003</v>
      </c>
      <c r="AE12" s="54">
        <f t="shared" si="15"/>
        <v>109872000.00000003</v>
      </c>
      <c r="AF12" s="54">
        <f t="shared" si="15"/>
        <v>109872000.00000003</v>
      </c>
      <c r="AG12" s="54">
        <f t="shared" si="15"/>
        <v>109872000.00000003</v>
      </c>
      <c r="AH12" s="54">
        <f t="shared" si="15"/>
        <v>109872000.00000003</v>
      </c>
      <c r="AI12" s="54">
        <f t="shared" si="15"/>
        <v>183120000.00000006</v>
      </c>
      <c r="AJ12" s="54">
        <f t="shared" si="15"/>
        <v>183120000.00000006</v>
      </c>
      <c r="AK12" s="54">
        <f t="shared" si="15"/>
        <v>183120000.00000006</v>
      </c>
      <c r="AL12" s="54">
        <f t="shared" si="15"/>
        <v>36624000</v>
      </c>
      <c r="AM12" s="54">
        <f>+AA12*(1+$AM$2)</f>
        <v>58232160.000000022</v>
      </c>
      <c r="AN12" s="54">
        <f t="shared" ref="AN12:AX12" si="16">+AB12*(1+$AM$2)</f>
        <v>116464320.00000004</v>
      </c>
      <c r="AO12" s="54">
        <f t="shared" si="16"/>
        <v>116464320.00000004</v>
      </c>
      <c r="AP12" s="54">
        <f t="shared" si="16"/>
        <v>116464320.00000004</v>
      </c>
      <c r="AQ12" s="54">
        <f t="shared" si="16"/>
        <v>116464320.00000004</v>
      </c>
      <c r="AR12" s="54">
        <f t="shared" si="16"/>
        <v>116464320.00000004</v>
      </c>
      <c r="AS12" s="54">
        <f t="shared" si="16"/>
        <v>116464320.00000004</v>
      </c>
      <c r="AT12" s="54">
        <f t="shared" si="16"/>
        <v>116464320.00000004</v>
      </c>
      <c r="AU12" s="54">
        <f t="shared" si="16"/>
        <v>194107200.00000006</v>
      </c>
      <c r="AV12" s="54">
        <f t="shared" si="16"/>
        <v>194107200.00000006</v>
      </c>
      <c r="AW12" s="54">
        <f t="shared" si="16"/>
        <v>194107200.00000006</v>
      </c>
      <c r="AX12" s="54">
        <f t="shared" si="16"/>
        <v>38821440</v>
      </c>
      <c r="AY12" s="54">
        <f>+AM12*(1+$AY$2)</f>
        <v>61726089.600000024</v>
      </c>
      <c r="AZ12" s="54">
        <f t="shared" ref="AZ12:BJ12" si="17">+AN12*(1+$AY$2)</f>
        <v>123452179.20000005</v>
      </c>
      <c r="BA12" s="54">
        <f t="shared" si="17"/>
        <v>123452179.20000005</v>
      </c>
      <c r="BB12" s="54">
        <f t="shared" si="17"/>
        <v>123452179.20000005</v>
      </c>
      <c r="BC12" s="54">
        <f t="shared" si="17"/>
        <v>123452179.20000005</v>
      </c>
      <c r="BD12" s="54">
        <f t="shared" si="17"/>
        <v>123452179.20000005</v>
      </c>
      <c r="BE12" s="54">
        <f t="shared" si="17"/>
        <v>123452179.20000005</v>
      </c>
      <c r="BF12" s="54">
        <f t="shared" si="17"/>
        <v>123452179.20000005</v>
      </c>
      <c r="BG12" s="54">
        <f t="shared" si="17"/>
        <v>205753632.00000006</v>
      </c>
      <c r="BH12" s="54">
        <f t="shared" si="17"/>
        <v>205753632.00000006</v>
      </c>
      <c r="BI12" s="54">
        <f t="shared" si="17"/>
        <v>205753632.00000006</v>
      </c>
      <c r="BJ12" s="54">
        <f t="shared" si="17"/>
        <v>41150726.399999999</v>
      </c>
    </row>
    <row r="13" spans="1:62" s="7" customFormat="1" ht="13.5" thickBot="1" x14ac:dyDescent="0.25">
      <c r="A13" s="13" t="s">
        <v>12</v>
      </c>
      <c r="B13" s="114"/>
      <c r="C13" s="14">
        <f>+C4+C5+C11-C6-C7-C8-C9-C10-C12</f>
        <v>6952971696.730689</v>
      </c>
      <c r="D13" s="14">
        <f t="shared" ref="D13:BJ13" si="18">+D4+D5+D11-D6-D7-D8-D9-D10-D12</f>
        <v>7011313447.710515</v>
      </c>
      <c r="E13" s="14">
        <f t="shared" si="18"/>
        <v>7069118365.740284</v>
      </c>
      <c r="F13" s="14">
        <f t="shared" si="18"/>
        <v>7126378332.1621141</v>
      </c>
      <c r="G13" s="14">
        <f t="shared" si="18"/>
        <v>7183086724.5974483</v>
      </c>
      <c r="H13" s="14">
        <f t="shared" si="18"/>
        <v>7055268423.1672382</v>
      </c>
      <c r="I13" s="14">
        <f t="shared" si="18"/>
        <v>7138974479.1499052</v>
      </c>
      <c r="J13" s="14">
        <f t="shared" si="18"/>
        <v>7196552919.9244528</v>
      </c>
      <c r="K13" s="14">
        <f t="shared" si="18"/>
        <v>7393513833.4047194</v>
      </c>
      <c r="L13" s="14">
        <f t="shared" si="18"/>
        <v>7588568205.4447012</v>
      </c>
      <c r="M13" s="14">
        <f t="shared" si="18"/>
        <v>7781706497.6507072</v>
      </c>
      <c r="N13" s="14">
        <f t="shared" si="18"/>
        <v>7519031782.645134</v>
      </c>
      <c r="O13" s="14">
        <f t="shared" si="18"/>
        <v>7506720957.7108784</v>
      </c>
      <c r="P13" s="14">
        <f t="shared" si="18"/>
        <v>7611778561.3109741</v>
      </c>
      <c r="Q13" s="14">
        <f t="shared" si="18"/>
        <v>7715882289.5181837</v>
      </c>
      <c r="R13" s="14">
        <f t="shared" si="18"/>
        <v>7723926204.7655115</v>
      </c>
      <c r="S13" s="14">
        <f t="shared" si="18"/>
        <v>7827281070.0051241</v>
      </c>
      <c r="T13" s="14">
        <f t="shared" si="18"/>
        <v>7929679154.7784863</v>
      </c>
      <c r="U13" s="14">
        <f t="shared" si="18"/>
        <v>8055712569.7299089</v>
      </c>
      <c r="V13" s="14">
        <f t="shared" si="18"/>
        <v>8156046909.3708048</v>
      </c>
      <c r="W13" s="14">
        <f t="shared" si="18"/>
        <v>8412247193.367898</v>
      </c>
      <c r="X13" s="14">
        <f t="shared" si="18"/>
        <v>8562827247.5392227</v>
      </c>
      <c r="Y13" s="14">
        <f t="shared" si="18"/>
        <v>8816381960.7924747</v>
      </c>
      <c r="Z13" s="14">
        <f t="shared" si="18"/>
        <v>8779335142.7783108</v>
      </c>
      <c r="AA13" s="14">
        <f t="shared" si="18"/>
        <v>8774061164.4365177</v>
      </c>
      <c r="AB13" s="14">
        <f t="shared" si="18"/>
        <v>8896663263.980135</v>
      </c>
      <c r="AC13" s="14">
        <f t="shared" si="18"/>
        <v>9018223569.9826393</v>
      </c>
      <c r="AD13" s="14">
        <f t="shared" si="18"/>
        <v>9020039515.8074322</v>
      </c>
      <c r="AE13" s="14">
        <f t="shared" si="18"/>
        <v>9140811726.4762421</v>
      </c>
      <c r="AF13" s="14">
        <f t="shared" si="18"/>
        <v>9260545118.7388668</v>
      </c>
      <c r="AG13" s="14">
        <f t="shared" si="18"/>
        <v>9403715160.3705082</v>
      </c>
      <c r="AH13" s="14">
        <f t="shared" si="18"/>
        <v>9521242291.6707134</v>
      </c>
      <c r="AI13" s="14">
        <f t="shared" si="18"/>
        <v>9808669272.8030338</v>
      </c>
      <c r="AJ13" s="14">
        <f t="shared" si="18"/>
        <v>9964974574.1473904</v>
      </c>
      <c r="AK13" s="14">
        <f t="shared" si="18"/>
        <v>10249732228.656233</v>
      </c>
      <c r="AL13" s="14">
        <f t="shared" si="18"/>
        <v>10215510983.886776</v>
      </c>
      <c r="AM13" s="14">
        <f t="shared" si="18"/>
        <v>10208610589.747414</v>
      </c>
      <c r="AN13" s="14">
        <f t="shared" si="18"/>
        <v>10337309957.718485</v>
      </c>
      <c r="AO13" s="14">
        <f t="shared" si="18"/>
        <v>10464936768.479645</v>
      </c>
      <c r="AP13" s="14">
        <f t="shared" si="18"/>
        <v>10453744989.640968</v>
      </c>
      <c r="AQ13" s="14">
        <f t="shared" si="18"/>
        <v>10580648315.722061</v>
      </c>
      <c r="AR13" s="14">
        <f t="shared" si="18"/>
        <v>10706482650.619585</v>
      </c>
      <c r="AS13" s="14">
        <f t="shared" si="18"/>
        <v>10855532375.700211</v>
      </c>
      <c r="AT13" s="14">
        <f t="shared" si="18"/>
        <v>10979101056.924734</v>
      </c>
      <c r="AU13" s="14">
        <f t="shared" si="18"/>
        <v>11282793839.046068</v>
      </c>
      <c r="AV13" s="14">
        <f t="shared" si="18"/>
        <v>11435851580.714035</v>
      </c>
      <c r="AW13" s="14">
        <f t="shared" si="18"/>
        <v>11736787128.748077</v>
      </c>
      <c r="AX13" s="14">
        <f t="shared" si="18"/>
        <v>11697917808.58563</v>
      </c>
      <c r="AY13" s="14">
        <f t="shared" si="18"/>
        <v>11689792590.316412</v>
      </c>
      <c r="AZ13" s="14">
        <f t="shared" si="18"/>
        <v>11825442284.717796</v>
      </c>
      <c r="BA13" s="14">
        <f t="shared" si="18"/>
        <v>11959980434.407814</v>
      </c>
      <c r="BB13" s="14">
        <f t="shared" si="18"/>
        <v>11935980858.087322</v>
      </c>
      <c r="BC13" s="14">
        <f t="shared" si="18"/>
        <v>12069843724.204401</v>
      </c>
      <c r="BD13" s="14">
        <f t="shared" si="18"/>
        <v>12202597822.026392</v>
      </c>
      <c r="BE13" s="14">
        <f t="shared" si="18"/>
        <v>12358216200.723795</v>
      </c>
      <c r="BF13" s="14">
        <f t="shared" si="18"/>
        <v>12488626037.444221</v>
      </c>
      <c r="BG13" s="14">
        <f t="shared" si="18"/>
        <v>12809989224.858345</v>
      </c>
      <c r="BH13" s="14">
        <f t="shared" si="18"/>
        <v>13129118392.15748</v>
      </c>
      <c r="BI13" s="14">
        <f t="shared" si="18"/>
        <v>13446022350.801046</v>
      </c>
      <c r="BJ13" s="14">
        <f t="shared" si="18"/>
        <v>13401133713.515676</v>
      </c>
    </row>
    <row r="14" spans="1:62" s="151" customFormat="1" ht="16.5" thickBot="1" x14ac:dyDescent="0.3">
      <c r="A14" s="150"/>
      <c r="B14" s="150"/>
      <c r="O14" s="151">
        <f>+$O$2</f>
        <v>0.12</v>
      </c>
      <c r="AA14" s="151">
        <f>+$AA$2</f>
        <v>0.09</v>
      </c>
      <c r="AM14" s="151">
        <f>+AM2</f>
        <v>0.06</v>
      </c>
      <c r="AY14" s="151">
        <f>+AY2</f>
        <v>0.06</v>
      </c>
    </row>
    <row r="15" spans="1:62" s="7" customFormat="1" ht="13.5" thickBot="1" x14ac:dyDescent="0.25">
      <c r="A15" s="8" t="str">
        <f>+PARÁMETROS!A40</f>
        <v>Sobre aportes</v>
      </c>
      <c r="B15" s="107"/>
      <c r="C15" s="9">
        <f t="shared" ref="C15:AL15" si="19">+C3</f>
        <v>44957</v>
      </c>
      <c r="D15" s="9">
        <f t="shared" si="19"/>
        <v>44985</v>
      </c>
      <c r="E15" s="9">
        <f t="shared" si="19"/>
        <v>45016</v>
      </c>
      <c r="F15" s="9">
        <f t="shared" si="19"/>
        <v>45046</v>
      </c>
      <c r="G15" s="9">
        <f t="shared" si="19"/>
        <v>45077</v>
      </c>
      <c r="H15" s="9">
        <f t="shared" si="19"/>
        <v>45107</v>
      </c>
      <c r="I15" s="9">
        <f t="shared" si="19"/>
        <v>45138</v>
      </c>
      <c r="J15" s="9">
        <f t="shared" si="19"/>
        <v>45169</v>
      </c>
      <c r="K15" s="9">
        <f t="shared" si="19"/>
        <v>45199</v>
      </c>
      <c r="L15" s="9">
        <f t="shared" si="19"/>
        <v>45230</v>
      </c>
      <c r="M15" s="9">
        <f t="shared" si="19"/>
        <v>45260</v>
      </c>
      <c r="N15" s="9">
        <f t="shared" si="19"/>
        <v>45291</v>
      </c>
      <c r="O15" s="9">
        <f t="shared" si="19"/>
        <v>45322</v>
      </c>
      <c r="P15" s="9">
        <f t="shared" si="19"/>
        <v>45351</v>
      </c>
      <c r="Q15" s="9">
        <f t="shared" si="19"/>
        <v>45382</v>
      </c>
      <c r="R15" s="9">
        <f t="shared" si="19"/>
        <v>45412</v>
      </c>
      <c r="S15" s="9">
        <f t="shared" si="19"/>
        <v>45443</v>
      </c>
      <c r="T15" s="9">
        <f t="shared" si="19"/>
        <v>45473</v>
      </c>
      <c r="U15" s="9">
        <f t="shared" si="19"/>
        <v>45504</v>
      </c>
      <c r="V15" s="9">
        <f t="shared" si="19"/>
        <v>45535</v>
      </c>
      <c r="W15" s="9">
        <f t="shared" si="19"/>
        <v>45565</v>
      </c>
      <c r="X15" s="9">
        <f t="shared" si="19"/>
        <v>45596</v>
      </c>
      <c r="Y15" s="9">
        <f t="shared" si="19"/>
        <v>45626</v>
      </c>
      <c r="Z15" s="9">
        <f t="shared" si="19"/>
        <v>45657</v>
      </c>
      <c r="AA15" s="9">
        <f t="shared" si="19"/>
        <v>45688</v>
      </c>
      <c r="AB15" s="9">
        <f t="shared" si="19"/>
        <v>45716</v>
      </c>
      <c r="AC15" s="9">
        <f t="shared" si="19"/>
        <v>45747</v>
      </c>
      <c r="AD15" s="9">
        <f t="shared" si="19"/>
        <v>45777</v>
      </c>
      <c r="AE15" s="9">
        <f t="shared" si="19"/>
        <v>45808</v>
      </c>
      <c r="AF15" s="9">
        <f t="shared" si="19"/>
        <v>45838</v>
      </c>
      <c r="AG15" s="9">
        <f t="shared" si="19"/>
        <v>45869</v>
      </c>
      <c r="AH15" s="9">
        <f t="shared" si="19"/>
        <v>45900</v>
      </c>
      <c r="AI15" s="9">
        <f t="shared" si="19"/>
        <v>45930</v>
      </c>
      <c r="AJ15" s="9">
        <f t="shared" si="19"/>
        <v>45961</v>
      </c>
      <c r="AK15" s="9">
        <f t="shared" si="19"/>
        <v>45991</v>
      </c>
      <c r="AL15" s="9">
        <f t="shared" si="19"/>
        <v>46022</v>
      </c>
      <c r="AM15" s="9">
        <f>+AM3</f>
        <v>46053</v>
      </c>
      <c r="AN15" s="9">
        <f t="shared" ref="AN15:AX15" si="20">+AN3</f>
        <v>46081</v>
      </c>
      <c r="AO15" s="9">
        <f t="shared" si="20"/>
        <v>46112</v>
      </c>
      <c r="AP15" s="9">
        <f t="shared" si="20"/>
        <v>46142</v>
      </c>
      <c r="AQ15" s="9">
        <f t="shared" si="20"/>
        <v>46173</v>
      </c>
      <c r="AR15" s="9">
        <f t="shared" si="20"/>
        <v>46203</v>
      </c>
      <c r="AS15" s="9">
        <f t="shared" si="20"/>
        <v>46234</v>
      </c>
      <c r="AT15" s="9">
        <f t="shared" si="20"/>
        <v>46265</v>
      </c>
      <c r="AU15" s="9">
        <f t="shared" si="20"/>
        <v>46295</v>
      </c>
      <c r="AV15" s="9">
        <f t="shared" si="20"/>
        <v>46326</v>
      </c>
      <c r="AW15" s="9">
        <f t="shared" si="20"/>
        <v>46356</v>
      </c>
      <c r="AX15" s="9">
        <f t="shared" si="20"/>
        <v>46387</v>
      </c>
      <c r="AY15" s="9">
        <f>+AY3</f>
        <v>46418</v>
      </c>
      <c r="AZ15" s="9">
        <f t="shared" ref="AZ15:BJ15" si="21">+AZ3</f>
        <v>46446</v>
      </c>
      <c r="BA15" s="9">
        <f t="shared" si="21"/>
        <v>46477</v>
      </c>
      <c r="BB15" s="9">
        <f t="shared" si="21"/>
        <v>46507</v>
      </c>
      <c r="BC15" s="9">
        <f t="shared" si="21"/>
        <v>46538</v>
      </c>
      <c r="BD15" s="9">
        <f t="shared" si="21"/>
        <v>46568</v>
      </c>
      <c r="BE15" s="9">
        <f t="shared" si="21"/>
        <v>46599</v>
      </c>
      <c r="BF15" s="9">
        <f t="shared" si="21"/>
        <v>46630</v>
      </c>
      <c r="BG15" s="9">
        <f t="shared" si="21"/>
        <v>46660</v>
      </c>
      <c r="BH15" s="9">
        <f t="shared" si="21"/>
        <v>46691</v>
      </c>
      <c r="BI15" s="9">
        <f t="shared" si="21"/>
        <v>46721</v>
      </c>
      <c r="BJ15" s="9">
        <f t="shared" si="21"/>
        <v>46752</v>
      </c>
    </row>
    <row r="16" spans="1:62" s="7" customFormat="1" ht="13.5" thickTop="1" x14ac:dyDescent="0.2">
      <c r="A16" s="10" t="s">
        <v>9</v>
      </c>
      <c r="B16" s="108"/>
      <c r="C16" s="11">
        <f>+PARÁMETROS!$D$60</f>
        <v>1000000000</v>
      </c>
      <c r="D16" s="11">
        <f t="shared" ref="D16:N16" si="22">+C25</f>
        <v>980897051.09028196</v>
      </c>
      <c r="E16" s="11">
        <f t="shared" si="22"/>
        <v>967417429.46482313</v>
      </c>
      <c r="F16" s="11">
        <f t="shared" si="22"/>
        <v>954368853.01766229</v>
      </c>
      <c r="G16" s="11">
        <f t="shared" si="22"/>
        <v>941733731.01704895</v>
      </c>
      <c r="H16" s="11">
        <f t="shared" si="22"/>
        <v>929495503.91553688</v>
      </c>
      <c r="I16" s="11">
        <f t="shared" si="22"/>
        <v>917638556.32008302</v>
      </c>
      <c r="J16" s="11">
        <f t="shared" si="22"/>
        <v>909294593.98700058</v>
      </c>
      <c r="K16" s="11">
        <f t="shared" si="22"/>
        <v>897984941.47895694</v>
      </c>
      <c r="L16" s="11">
        <f t="shared" si="22"/>
        <v>894022895.10889256</v>
      </c>
      <c r="M16" s="11">
        <f t="shared" si="22"/>
        <v>890431476.0069958</v>
      </c>
      <c r="N16" s="11">
        <f t="shared" si="22"/>
        <v>887179604.55550766</v>
      </c>
      <c r="O16" s="11">
        <f>+N25</f>
        <v>873136549.56136477</v>
      </c>
      <c r="P16" s="11">
        <f t="shared" ref="P16:Z16" si="23">+O25</f>
        <v>858756627.93594253</v>
      </c>
      <c r="Q16" s="11">
        <f t="shared" si="23"/>
        <v>850539548.32738912</v>
      </c>
      <c r="R16" s="11">
        <f t="shared" si="23"/>
        <v>842610553.72665942</v>
      </c>
      <c r="S16" s="11">
        <f t="shared" si="23"/>
        <v>834957359.99973059</v>
      </c>
      <c r="T16" s="11">
        <f t="shared" si="23"/>
        <v>827516917.84415948</v>
      </c>
      <c r="U16" s="11">
        <f t="shared" si="23"/>
        <v>820332940.01228333</v>
      </c>
      <c r="V16" s="11">
        <f t="shared" si="23"/>
        <v>815938249.12297928</v>
      </c>
      <c r="W16" s="11">
        <f t="shared" si="23"/>
        <v>809202863.25206149</v>
      </c>
      <c r="X16" s="11">
        <f t="shared" si="23"/>
        <v>810534137.64760315</v>
      </c>
      <c r="Y16" s="11">
        <f t="shared" si="23"/>
        <v>812060925.05996084</v>
      </c>
      <c r="Z16" s="12">
        <f t="shared" si="23"/>
        <v>813719099.62000883</v>
      </c>
      <c r="AA16" s="11">
        <f>+Z25</f>
        <v>802161680.94438648</v>
      </c>
      <c r="AB16" s="11">
        <f t="shared" ref="AB16:AL16" si="24">+AA25</f>
        <v>791093895.60820186</v>
      </c>
      <c r="AC16" s="11">
        <f t="shared" si="24"/>
        <v>786641456.46921718</v>
      </c>
      <c r="AD16" s="11">
        <f t="shared" si="24"/>
        <v>782359375.31634808</v>
      </c>
      <c r="AE16" s="11">
        <f t="shared" si="24"/>
        <v>778240496.12103677</v>
      </c>
      <c r="AF16" s="11">
        <f t="shared" si="24"/>
        <v>774234340.26271904</v>
      </c>
      <c r="AG16" s="11">
        <f t="shared" si="24"/>
        <v>770380580.92204618</v>
      </c>
      <c r="AH16" s="11">
        <f t="shared" si="24"/>
        <v>768708379.8471545</v>
      </c>
      <c r="AI16" s="11">
        <f t="shared" si="24"/>
        <v>765114507.39933407</v>
      </c>
      <c r="AJ16" s="11">
        <f t="shared" si="24"/>
        <v>770201071.16317022</v>
      </c>
      <c r="AK16" s="11">
        <f t="shared" si="24"/>
        <v>775353409.85215807</v>
      </c>
      <c r="AL16" s="12">
        <f t="shared" si="24"/>
        <v>780521585.41201007</v>
      </c>
      <c r="AM16" s="11">
        <f>+AL25</f>
        <v>770540408.60850298</v>
      </c>
      <c r="AN16" s="11">
        <f t="shared" ref="AN16:AX16" si="25">+AM25</f>
        <v>761490060.94827199</v>
      </c>
      <c r="AO16" s="11">
        <f t="shared" si="25"/>
        <v>759391833.75740314</v>
      </c>
      <c r="AP16" s="11">
        <f t="shared" si="25"/>
        <v>757390518.3833313</v>
      </c>
      <c r="AQ16" s="11">
        <f t="shared" si="25"/>
        <v>755482040.71797478</v>
      </c>
      <c r="AR16" s="11">
        <f t="shared" si="25"/>
        <v>753626017.57243931</v>
      </c>
      <c r="AS16" s="11">
        <f t="shared" si="25"/>
        <v>751857037.31417167</v>
      </c>
      <c r="AT16" s="11">
        <f t="shared" si="25"/>
        <v>751876256.18599761</v>
      </c>
      <c r="AU16" s="11">
        <f t="shared" si="25"/>
        <v>750248570.37392116</v>
      </c>
      <c r="AV16" s="11">
        <f t="shared" si="25"/>
        <v>757756175.15810525</v>
      </c>
      <c r="AW16" s="11">
        <f t="shared" si="25"/>
        <v>765247470.91877925</v>
      </c>
      <c r="AX16" s="12">
        <f t="shared" si="25"/>
        <v>772683346.08782959</v>
      </c>
      <c r="AY16" s="11">
        <f>+AX25</f>
        <v>763601205.67336583</v>
      </c>
      <c r="AZ16" s="11">
        <f t="shared" ref="AZ16:BJ16" si="26">+AY25</f>
        <v>755841491.13106668</v>
      </c>
      <c r="BA16" s="11">
        <f t="shared" si="26"/>
        <v>755412020.41314733</v>
      </c>
      <c r="BB16" s="11">
        <f t="shared" si="26"/>
        <v>755032945.74722183</v>
      </c>
      <c r="BC16" s="11">
        <f t="shared" si="26"/>
        <v>754701883.06737912</v>
      </c>
      <c r="BD16" s="11">
        <f t="shared" si="26"/>
        <v>754384740.69938493</v>
      </c>
      <c r="BE16" s="11">
        <f t="shared" si="26"/>
        <v>754112566.72802174</v>
      </c>
      <c r="BF16" s="11">
        <f t="shared" si="26"/>
        <v>755364246.13862717</v>
      </c>
      <c r="BG16" s="11">
        <f t="shared" si="26"/>
        <v>755156522.68275821</v>
      </c>
      <c r="BH16" s="11">
        <f t="shared" si="26"/>
        <v>764589735.04685676</v>
      </c>
      <c r="BI16" s="11">
        <f t="shared" si="26"/>
        <v>773951374.02045059</v>
      </c>
      <c r="BJ16" s="12">
        <f t="shared" si="26"/>
        <v>783238935.87927747</v>
      </c>
    </row>
    <row r="17" spans="1:62" s="57" customFormat="1" x14ac:dyDescent="0.2">
      <c r="A17" s="48" t="s">
        <v>1478</v>
      </c>
      <c r="B17" s="109"/>
      <c r="C17" s="56">
        <f>+C16*PARÁMETROS!$C$40*97%</f>
        <v>8730000</v>
      </c>
      <c r="D17" s="56">
        <f>+D16*PARÁMETROS!$C$40*97%</f>
        <v>8563231.2560181599</v>
      </c>
      <c r="E17" s="56">
        <f>+E16*PARÁMETROS!$C$40*97%</f>
        <v>8445554.1592279058</v>
      </c>
      <c r="F17" s="56">
        <f>+F16*PARÁMETROS!$C$40*97%</f>
        <v>8331640.08684419</v>
      </c>
      <c r="G17" s="56">
        <f>+G16*PARÁMETROS!$C$40*97%</f>
        <v>8221335.4717788352</v>
      </c>
      <c r="H17" s="56">
        <f>+H16*PARÁMETROS!$C$40*97%</f>
        <v>8114495.7491826359</v>
      </c>
      <c r="I17" s="56">
        <f>+I16*PARÁMETROS!$C$40*97%</f>
        <v>8010984.596674324</v>
      </c>
      <c r="J17" s="56">
        <f>+J16*PARÁMETROS!$C$40*97%</f>
        <v>7938141.8055065144</v>
      </c>
      <c r="K17" s="56">
        <f>+K16*PARÁMETROS!$C$40*97%</f>
        <v>7839408.5391112939</v>
      </c>
      <c r="L17" s="56">
        <f>+L16*PARÁMETROS!$C$40*97%</f>
        <v>7804819.8743006308</v>
      </c>
      <c r="M17" s="56">
        <f>+M16*PARÁMETROS!$C$40*97%</f>
        <v>7773466.7855410725</v>
      </c>
      <c r="N17" s="56">
        <f>+N16*PARÁMETROS!$C$40*97%</f>
        <v>7745077.9477695813</v>
      </c>
      <c r="O17" s="56">
        <f>+O16*PARÁMETROS!$D$40*97%</f>
        <v>7622482.0776707139</v>
      </c>
      <c r="P17" s="56">
        <f>+P16*PARÁMETROS!$D$40*97%</f>
        <v>7496945.3618807774</v>
      </c>
      <c r="Q17" s="56">
        <f>+Q16*PARÁMETROS!$D$40*97%</f>
        <v>7425210.2568981061</v>
      </c>
      <c r="R17" s="56">
        <f>+R16*PARÁMETROS!$D$40*97%</f>
        <v>7355990.1340337358</v>
      </c>
      <c r="S17" s="56">
        <f>+S16*PARÁMETROS!$D$40*97%</f>
        <v>7289177.7527976474</v>
      </c>
      <c r="T17" s="56">
        <f>+T16*PARÁMETROS!$D$40*97%</f>
        <v>7224222.6927795112</v>
      </c>
      <c r="U17" s="56">
        <f>+U16*PARÁMETROS!$D$40*97%</f>
        <v>7161506.5663072327</v>
      </c>
      <c r="V17" s="56">
        <f>+V16*PARÁMETROS!$D$40*97%</f>
        <v>7123140.9148436086</v>
      </c>
      <c r="W17" s="56">
        <f>+W16*PARÁMETROS!$D$40*97%</f>
        <v>7064340.9961904958</v>
      </c>
      <c r="X17" s="56">
        <f>+X16*PARÁMETROS!$D$40*97%</f>
        <v>7075963.0216635754</v>
      </c>
      <c r="Y17" s="56">
        <f>+Y16*PARÁMETROS!$D$40*97%</f>
        <v>7089291.8757734569</v>
      </c>
      <c r="Z17" s="56">
        <f>+Z16*PARÁMETROS!$D$40*97%</f>
        <v>7103767.7396826763</v>
      </c>
      <c r="AA17" s="56">
        <f>+AA16*PARÁMETROS!$E$40*97%</f>
        <v>7002871.4746444933</v>
      </c>
      <c r="AB17" s="56">
        <f>+AB16*PARÁMETROS!$E$40*97%</f>
        <v>6906249.7086596014</v>
      </c>
      <c r="AC17" s="56">
        <f>+AC16*PARÁMETROS!$E$40*97%</f>
        <v>6867379.9149762653</v>
      </c>
      <c r="AD17" s="56">
        <f>+AD16*PARÁMETROS!$E$40*97%</f>
        <v>6829997.3465117179</v>
      </c>
      <c r="AE17" s="56">
        <f>+AE16*PARÁMETROS!$E$40*97%</f>
        <v>6794039.5311366506</v>
      </c>
      <c r="AF17" s="56">
        <f>+AF16*PARÁMETROS!$E$40*97%</f>
        <v>6759065.7904935367</v>
      </c>
      <c r="AG17" s="56">
        <f>+AG16*PARÁMETROS!$E$40*97%</f>
        <v>6725422.4714494627</v>
      </c>
      <c r="AH17" s="56">
        <f>+AH16*PARÁMETROS!$E$40*97%</f>
        <v>6710824.1560656577</v>
      </c>
      <c r="AI17" s="56">
        <f>+AI16*PARÁMETROS!$E$40*97%</f>
        <v>6679449.6495961864</v>
      </c>
      <c r="AJ17" s="56">
        <f>+AJ16*PARÁMETROS!$E$40*97%</f>
        <v>6723855.3512544753</v>
      </c>
      <c r="AK17" s="56">
        <f>+AK16*PARÁMETROS!$E$40*97%</f>
        <v>6768835.2680093385</v>
      </c>
      <c r="AL17" s="56">
        <f>+AL16*PARÁMETROS!$E$40*97%</f>
        <v>6813953.4406468477</v>
      </c>
      <c r="AM17" s="56">
        <f>+AM16*PARÁMETROS!$F$40*97%</f>
        <v>6726817.7671522303</v>
      </c>
      <c r="AN17" s="56">
        <f>+AN16*PARÁMETROS!$F$40*97%</f>
        <v>6647808.2320784135</v>
      </c>
      <c r="AO17" s="56">
        <f>+AO16*PARÁMETROS!$F$40*97%</f>
        <v>6629490.7087021293</v>
      </c>
      <c r="AP17" s="56">
        <f>+AP16*PARÁMETROS!$F$40*97%</f>
        <v>6612019.2254864816</v>
      </c>
      <c r="AQ17" s="56">
        <f>+AQ16*PARÁMETROS!$F$40*97%</f>
        <v>6595358.2154679187</v>
      </c>
      <c r="AR17" s="56">
        <f>+AR16*PARÁMETROS!$F$40*97%</f>
        <v>6579155.1334073944</v>
      </c>
      <c r="AS17" s="56">
        <f>+AS16*PARÁMETROS!$F$40*97%</f>
        <v>6563711.9357527178</v>
      </c>
      <c r="AT17" s="56">
        <f>+AT16*PARÁMETROS!$F$40*97%</f>
        <v>6563879.7165037589</v>
      </c>
      <c r="AU17" s="56">
        <f>+AU16*PARÁMETROS!$F$40*97%</f>
        <v>6549670.0193643309</v>
      </c>
      <c r="AV17" s="56">
        <f>+AV16*PARÁMETROS!$F$40*97%</f>
        <v>6615211.4091302576</v>
      </c>
      <c r="AW17" s="56">
        <f>+AW16*PARÁMETROS!$F$40*97%</f>
        <v>6680610.4211209416</v>
      </c>
      <c r="AX17" s="56">
        <f>+AX16*PARÁMETROS!$F$40*97%</f>
        <v>6745525.6113467515</v>
      </c>
      <c r="AY17" s="56">
        <f>+AY16*PARÁMETROS!$G$40*97%</f>
        <v>6666238.5255284831</v>
      </c>
      <c r="AZ17" s="56">
        <f>+AZ16*PARÁMETROS!$G$40*97%</f>
        <v>6598496.2175742118</v>
      </c>
      <c r="BA17" s="56">
        <f>+BA16*PARÁMETROS!$G$40*97%</f>
        <v>6594746.938206776</v>
      </c>
      <c r="BB17" s="56">
        <f>+BB16*PARÁMETROS!$G$40*97%</f>
        <v>6591437.6163732465</v>
      </c>
      <c r="BC17" s="56">
        <f>+BC16*PARÁMETROS!$G$40*97%</f>
        <v>6588547.4391782191</v>
      </c>
      <c r="BD17" s="56">
        <f>+BD16*PARÁMETROS!$G$40*97%</f>
        <v>6585778.7863056296</v>
      </c>
      <c r="BE17" s="56">
        <f>+BE16*PARÁMETROS!$G$40*97%</f>
        <v>6583402.7075356292</v>
      </c>
      <c r="BF17" s="56">
        <f>+BF16*PARÁMETROS!$G$40*97%</f>
        <v>6594329.8687902149</v>
      </c>
      <c r="BG17" s="56">
        <f>+BG16*PARÁMETROS!$G$40*97%</f>
        <v>6592516.4430204788</v>
      </c>
      <c r="BH17" s="56">
        <f>+BH16*PARÁMETROS!$G$40*97%</f>
        <v>6674868.3869590592</v>
      </c>
      <c r="BI17" s="56">
        <f>+BI16*PARÁMETROS!$G$40*97%</f>
        <v>6756595.4951985329</v>
      </c>
      <c r="BJ17" s="56">
        <f>+BJ16*PARÁMETROS!$G$40*97%</f>
        <v>6837675.9102260917</v>
      </c>
    </row>
    <row r="18" spans="1:62" s="51" customFormat="1" x14ac:dyDescent="0.2">
      <c r="A18" s="49" t="s">
        <v>10</v>
      </c>
      <c r="B18" s="110"/>
      <c r="C18" s="50">
        <f>-PMT(PARÁMETROS!$C$40,PARÁMETROS!$C$50,C16,0)*1</f>
        <v>21642814.294333488</v>
      </c>
      <c r="D18" s="50">
        <f>-PMT(PARÁMETROS!$C$40,PARÁMETROS!$C$50,D16,0)*1</f>
        <v>21229372.718606319</v>
      </c>
      <c r="E18" s="50">
        <f>-PMT(PARÁMETROS!$C$40,PARÁMETROS!$C$50,E16,0)*1</f>
        <v>20937635.771008629</v>
      </c>
      <c r="F18" s="50">
        <f>-PMT(PARÁMETROS!$C$40,PARÁMETROS!$C$50,F16,0)*1</f>
        <v>20655227.854157317</v>
      </c>
      <c r="G18" s="50">
        <f>-PMT(PARÁMETROS!$C$40,PARÁMETROS!$C$50,G16,0)*1</f>
        <v>20381768.255111795</v>
      </c>
      <c r="H18" s="50">
        <f>-PMT(PARÁMETROS!$C$40,PARÁMETROS!$C$50,H16,0)*1</f>
        <v>20116898.578661893</v>
      </c>
      <c r="I18" s="50">
        <f>-PMT(PARÁMETROS!$C$40,PARÁMETROS!$C$50,I16,0)*1</f>
        <v>19860280.863755841</v>
      </c>
      <c r="J18" s="50">
        <f>-PMT(PARÁMETROS!$C$40,PARÁMETROS!$C$50,J16,0)*1</f>
        <v>19679694.036502022</v>
      </c>
      <c r="K18" s="50">
        <f>-PMT(PARÁMETROS!$C$40,PARÁMETROS!$C$50,K16,0)*1</f>
        <v>19434921.327536989</v>
      </c>
      <c r="L18" s="50">
        <f>-PMT(PARÁMETROS!$C$40,PARÁMETROS!$C$50,L16,0)*1</f>
        <v>19349171.493724145</v>
      </c>
      <c r="M18" s="50">
        <f>-PMT(PARÁMETROS!$C$40,PARÁMETROS!$C$50,M16,0)*1</f>
        <v>19271443.077048674</v>
      </c>
      <c r="N18" s="50">
        <f>-PMT(PARÁMETROS!$C$40,PARÁMETROS!$C$50,N16,0)*1</f>
        <v>19201063.427115072</v>
      </c>
      <c r="O18" s="50">
        <f>-PMT(PARÁMETROS!$D$40,PARÁMETROS!$D$50,O16,0)*1</f>
        <v>18897132.195751727</v>
      </c>
      <c r="P18" s="50">
        <f>-PMT(PARÁMETROS!$D$40,PARÁMETROS!$D$50,P16,0)*1</f>
        <v>18585910.222445641</v>
      </c>
      <c r="Q18" s="50">
        <f>-PMT(PARÁMETROS!$D$40,PARÁMETROS!$D$50,Q16,0)*1</f>
        <v>18408069.494435966</v>
      </c>
      <c r="R18" s="50">
        <f>-PMT(PARÁMETROS!$D$40,PARÁMETROS!$D$50,R16,0)*1</f>
        <v>18236463.736751597</v>
      </c>
      <c r="S18" s="50">
        <f>-PMT(PARÁMETROS!$D$40,PARÁMETROS!$D$50,S16,0)*1</f>
        <v>18070827.086161122</v>
      </c>
      <c r="T18" s="50">
        <f>-PMT(PARÁMETROS!$D$40,PARÁMETROS!$D$50,T16,0)*1</f>
        <v>17909794.978320364</v>
      </c>
      <c r="U18" s="50">
        <f>-PMT(PARÁMETROS!$D$40,PARÁMETROS!$D$50,U16,0)*1</f>
        <v>17754313.480210461</v>
      </c>
      <c r="V18" s="50">
        <f>-PMT(PARÁMETROS!$D$40,PARÁMETROS!$D$50,V16,0)*1</f>
        <v>17659200.001412254</v>
      </c>
      <c r="W18" s="50">
        <f>-PMT(PARÁMETROS!$D$40,PARÁMETROS!$D$50,W16,0)*1</f>
        <v>17513427.295807302</v>
      </c>
      <c r="X18" s="50">
        <f>-PMT(PARÁMETROS!$D$40,PARÁMETROS!$D$50,X16,0)*1</f>
        <v>17542239.820324812</v>
      </c>
      <c r="Y18" s="50">
        <f>-PMT(PARÁMETROS!$D$40,PARÁMETROS!$D$50,Y16,0)*1</f>
        <v>17575283.796757396</v>
      </c>
      <c r="Z18" s="50">
        <f>-PMT(PARÁMETROS!$D$40,PARÁMETROS!$D$50,Z16,0)*1</f>
        <v>17611171.360828102</v>
      </c>
      <c r="AA18" s="50">
        <f>-PMT(PARÁMETROS!$E$40,PARÁMETROS!$E$50,AA16,0)*1</f>
        <v>17361036.294709746</v>
      </c>
      <c r="AB18" s="50">
        <f>-PMT(PARÁMETROS!$E$40,PARÁMETROS!$E$50,AB16,0)*1</f>
        <v>17121498.272029154</v>
      </c>
      <c r="AC18" s="50">
        <f>-PMT(PARÁMETROS!$E$40,PARÁMETROS!$E$50,AC16,0)*1</f>
        <v>17025134.958587285</v>
      </c>
      <c r="AD18" s="50">
        <f>-PMT(PARÁMETROS!$E$40,PARÁMETROS!$E$50,AD16,0)*1</f>
        <v>16932458.671402477</v>
      </c>
      <c r="AE18" s="50">
        <f>-PMT(PARÁMETROS!$E$40,PARÁMETROS!$E$50,AE16,0)*1</f>
        <v>16843314.533877559</v>
      </c>
      <c r="AF18" s="50">
        <f>-PMT(PARÁMETROS!$E$40,PARÁMETROS!$E$50,AF16,0)*1</f>
        <v>16756610.046601832</v>
      </c>
      <c r="AG18" s="50">
        <f>-PMT(PARÁMETROS!$E$40,PARÁMETROS!$E$50,AG16,0)*1</f>
        <v>16673203.848856596</v>
      </c>
      <c r="AH18" s="50">
        <f>-PMT(PARÁMETROS!$E$40,PARÁMETROS!$E$50,AH16,0)*1</f>
        <v>16637012.711529931</v>
      </c>
      <c r="AI18" s="50">
        <f>-PMT(PARÁMETROS!$E$40,PARÁMETROS!$E$50,AI16,0)*1</f>
        <v>16559231.197544232</v>
      </c>
      <c r="AJ18" s="50">
        <f>-PMT(PARÁMETROS!$E$40,PARÁMETROS!$E$50,AJ16,0)*1</f>
        <v>16669318.752481224</v>
      </c>
      <c r="AK18" s="50">
        <f>-PMT(PARÁMETROS!$E$40,PARÁMETROS!$E$50,AK16,0)*1</f>
        <v>16780829.861908499</v>
      </c>
      <c r="AL18" s="50">
        <f>-PMT(PARÁMETROS!$E$40,PARÁMETROS!$E$50,AL16,0)*1</f>
        <v>16892683.725790888</v>
      </c>
      <c r="AM18" s="50">
        <f>-PMT(PARÁMETROS!$F$40,PARÁMETROS!$F$50,AM16,0)*1</f>
        <v>16676662.969793674</v>
      </c>
      <c r="AN18" s="50">
        <f>-PMT(PARÁMETROS!$F$40,PARÁMETROS!$F$50,AN16,0)*1</f>
        <v>16480787.976084139</v>
      </c>
      <c r="AO18" s="50">
        <f>-PMT(PARÁMETROS!$F$40,PARÁMETROS!$F$50,AO16,0)*1</f>
        <v>16435376.434644843</v>
      </c>
      <c r="AP18" s="50">
        <f>-PMT(PARÁMETROS!$F$40,PARÁMETROS!$F$50,AP16,0)*1</f>
        <v>16392062.337659413</v>
      </c>
      <c r="AQ18" s="50">
        <f>-PMT(PARÁMETROS!$F$40,PARÁMETROS!$F$50,AQ16,0)*1</f>
        <v>16350757.509963218</v>
      </c>
      <c r="AR18" s="50">
        <f>-PMT(PARÁMETROS!$F$40,PARÁMETROS!$F$50,AR16,0)*1</f>
        <v>16310587.945698408</v>
      </c>
      <c r="AS18" s="50">
        <f>-PMT(PARÁMETROS!$F$40,PARÁMETROS!$F$50,AS16,0)*1</f>
        <v>16272302.234478381</v>
      </c>
      <c r="AT18" s="50">
        <f>-PMT(PARÁMETROS!$F$40,PARÁMETROS!$F$50,AT16,0)*1</f>
        <v>16272718.184952255</v>
      </c>
      <c r="AU18" s="50">
        <f>-PMT(PARÁMETROS!$F$40,PARÁMETROS!$F$50,AU16,0)*1</f>
        <v>16237490.483191965</v>
      </c>
      <c r="AV18" s="50">
        <f>-PMT(PARÁMETROS!$F$40,PARÁMETROS!$F$50,AV16,0)*1</f>
        <v>16399976.17933131</v>
      </c>
      <c r="AW18" s="50">
        <f>-PMT(PARÁMETROS!$F$40,PARÁMETROS!$F$50,AW16,0)*1</f>
        <v>16562108.902303504</v>
      </c>
      <c r="AX18" s="50">
        <f>-PMT(PARÁMETROS!$F$40,PARÁMETROS!$F$50,AX16,0)*1</f>
        <v>16723042.167703109</v>
      </c>
      <c r="AY18" s="50">
        <f>-PMT(PARÁMETROS!$G$40,PARÁMETROS!$G$50,AY16,0)*1</f>
        <v>16526479.089317808</v>
      </c>
      <c r="AZ18" s="50">
        <f>-PMT(PARÁMETROS!$G$40,PARÁMETROS!$G$50,AZ16,0)*1</f>
        <v>16358537.028501788</v>
      </c>
      <c r="BA18" s="50">
        <f>-PMT(PARÁMETROS!$G$40,PARÁMETROS!$G$50,BA16,0)*1</f>
        <v>16349242.073509006</v>
      </c>
      <c r="BB18" s="50">
        <f>-PMT(PARÁMETROS!$G$40,PARÁMETROS!$G$50,BB16,0)*1</f>
        <v>16341037.830910692</v>
      </c>
      <c r="BC18" s="50">
        <f>-PMT(PARÁMETROS!$G$40,PARÁMETROS!$G$50,BC16,0)*1</f>
        <v>16333872.702811072</v>
      </c>
      <c r="BD18" s="50">
        <f>-PMT(PARÁMETROS!$G$40,PARÁMETROS!$G$50,BD16,0)*1</f>
        <v>16327008.849435709</v>
      </c>
      <c r="BE18" s="50">
        <f>-PMT(PARÁMETROS!$G$40,PARÁMETROS!$G$50,BE16,0)*1</f>
        <v>16321118.238717744</v>
      </c>
      <c r="BF18" s="50">
        <f>-PMT(PARÁMETROS!$G$40,PARÁMETROS!$G$50,BF16,0)*1</f>
        <v>16348208.103757519</v>
      </c>
      <c r="BG18" s="50">
        <f>-PMT(PARÁMETROS!$G$40,PARÁMETROS!$G$50,BG16,0)*1</f>
        <v>16343712.383577568</v>
      </c>
      <c r="BH18" s="50">
        <f>-PMT(PARÁMETROS!$G$40,PARÁMETROS!$G$50,BH16,0)*1</f>
        <v>16547873.646972764</v>
      </c>
      <c r="BI18" s="50">
        <f>-PMT(PARÁMETROS!$G$40,PARÁMETROS!$G$50,BI16,0)*1</f>
        <v>16750485.860768851</v>
      </c>
      <c r="BJ18" s="50">
        <f>-PMT(PARÁMETROS!$G$40,PARÁMETROS!$G$50,BJ16,0)*1</f>
        <v>16951494.837326575</v>
      </c>
    </row>
    <row r="19" spans="1:62" s="51" customFormat="1" x14ac:dyDescent="0.2">
      <c r="A19" s="49" t="s">
        <v>55</v>
      </c>
      <c r="B19" s="110"/>
      <c r="C19" s="50">
        <f>+PARÁMETROS!$C$71</f>
        <v>0</v>
      </c>
      <c r="D19" s="50">
        <f>+C19</f>
        <v>0</v>
      </c>
      <c r="E19" s="50">
        <f t="shared" ref="E19:N19" si="27">+D19</f>
        <v>0</v>
      </c>
      <c r="F19" s="50">
        <f t="shared" si="27"/>
        <v>0</v>
      </c>
      <c r="G19" s="50">
        <f t="shared" si="27"/>
        <v>0</v>
      </c>
      <c r="H19" s="50">
        <f t="shared" si="27"/>
        <v>0</v>
      </c>
      <c r="I19" s="50">
        <f t="shared" si="27"/>
        <v>0</v>
      </c>
      <c r="J19" s="50">
        <f t="shared" si="27"/>
        <v>0</v>
      </c>
      <c r="K19" s="50">
        <f t="shared" si="27"/>
        <v>0</v>
      </c>
      <c r="L19" s="50">
        <f t="shared" si="27"/>
        <v>0</v>
      </c>
      <c r="M19" s="50">
        <f t="shared" si="27"/>
        <v>0</v>
      </c>
      <c r="N19" s="50">
        <f t="shared" si="27"/>
        <v>0</v>
      </c>
      <c r="O19" s="50">
        <f>+PARÁMETROS!$D$71</f>
        <v>0</v>
      </c>
      <c r="P19" s="50">
        <f>+O19</f>
        <v>0</v>
      </c>
      <c r="Q19" s="50">
        <f t="shared" ref="Q19:Z19" si="28">+P19</f>
        <v>0</v>
      </c>
      <c r="R19" s="50">
        <f t="shared" si="28"/>
        <v>0</v>
      </c>
      <c r="S19" s="50">
        <f t="shared" si="28"/>
        <v>0</v>
      </c>
      <c r="T19" s="50">
        <f t="shared" si="28"/>
        <v>0</v>
      </c>
      <c r="U19" s="50">
        <f t="shared" si="28"/>
        <v>0</v>
      </c>
      <c r="V19" s="50">
        <f t="shared" si="28"/>
        <v>0</v>
      </c>
      <c r="W19" s="50">
        <f t="shared" si="28"/>
        <v>0</v>
      </c>
      <c r="X19" s="50">
        <f t="shared" si="28"/>
        <v>0</v>
      </c>
      <c r="Y19" s="50">
        <f t="shared" si="28"/>
        <v>0</v>
      </c>
      <c r="Z19" s="50">
        <f t="shared" si="28"/>
        <v>0</v>
      </c>
      <c r="AA19" s="50">
        <f>+PARÁMETROS!$E$71</f>
        <v>0</v>
      </c>
      <c r="AB19" s="50">
        <f>+AA19</f>
        <v>0</v>
      </c>
      <c r="AC19" s="50">
        <f t="shared" ref="AC19:AL19" si="29">+AB19</f>
        <v>0</v>
      </c>
      <c r="AD19" s="50">
        <f t="shared" si="29"/>
        <v>0</v>
      </c>
      <c r="AE19" s="50">
        <f t="shared" si="29"/>
        <v>0</v>
      </c>
      <c r="AF19" s="50">
        <f t="shared" si="29"/>
        <v>0</v>
      </c>
      <c r="AG19" s="50">
        <f t="shared" si="29"/>
        <v>0</v>
      </c>
      <c r="AH19" s="50">
        <f t="shared" si="29"/>
        <v>0</v>
      </c>
      <c r="AI19" s="50">
        <f t="shared" si="29"/>
        <v>0</v>
      </c>
      <c r="AJ19" s="50">
        <f t="shared" si="29"/>
        <v>0</v>
      </c>
      <c r="AK19" s="50">
        <f t="shared" si="29"/>
        <v>0</v>
      </c>
      <c r="AL19" s="50">
        <f t="shared" si="29"/>
        <v>0</v>
      </c>
      <c r="AM19" s="50">
        <f>+PARÁMETROS!$F$71</f>
        <v>0</v>
      </c>
      <c r="AN19" s="50">
        <f>+AM19</f>
        <v>0</v>
      </c>
      <c r="AO19" s="50">
        <f t="shared" ref="AO19:AX19" si="30">+AN19</f>
        <v>0</v>
      </c>
      <c r="AP19" s="50">
        <f t="shared" si="30"/>
        <v>0</v>
      </c>
      <c r="AQ19" s="50">
        <f t="shared" si="30"/>
        <v>0</v>
      </c>
      <c r="AR19" s="50">
        <f t="shared" si="30"/>
        <v>0</v>
      </c>
      <c r="AS19" s="50">
        <f t="shared" si="30"/>
        <v>0</v>
      </c>
      <c r="AT19" s="50">
        <f t="shared" si="30"/>
        <v>0</v>
      </c>
      <c r="AU19" s="50">
        <f t="shared" si="30"/>
        <v>0</v>
      </c>
      <c r="AV19" s="50">
        <f t="shared" si="30"/>
        <v>0</v>
      </c>
      <c r="AW19" s="50">
        <f t="shared" si="30"/>
        <v>0</v>
      </c>
      <c r="AX19" s="50">
        <f t="shared" si="30"/>
        <v>0</v>
      </c>
      <c r="AY19" s="50">
        <f>+PARÁMETROS!$G$71</f>
        <v>0</v>
      </c>
      <c r="AZ19" s="50">
        <f>+AY19</f>
        <v>0</v>
      </c>
      <c r="BA19" s="50">
        <f t="shared" ref="BA19:BJ19" si="31">+AZ19</f>
        <v>0</v>
      </c>
      <c r="BB19" s="50">
        <f t="shared" si="31"/>
        <v>0</v>
      </c>
      <c r="BC19" s="50">
        <f t="shared" si="31"/>
        <v>0</v>
      </c>
      <c r="BD19" s="50">
        <f t="shared" si="31"/>
        <v>0</v>
      </c>
      <c r="BE19" s="50">
        <f t="shared" si="31"/>
        <v>0</v>
      </c>
      <c r="BF19" s="50">
        <f t="shared" si="31"/>
        <v>0</v>
      </c>
      <c r="BG19" s="50">
        <f t="shared" si="31"/>
        <v>0</v>
      </c>
      <c r="BH19" s="50">
        <f t="shared" si="31"/>
        <v>0</v>
      </c>
      <c r="BI19" s="50">
        <f t="shared" si="31"/>
        <v>0</v>
      </c>
      <c r="BJ19" s="50">
        <f t="shared" si="31"/>
        <v>0</v>
      </c>
    </row>
    <row r="20" spans="1:62" s="51" customFormat="1" x14ac:dyDescent="0.2">
      <c r="A20" s="49" t="s">
        <v>59</v>
      </c>
      <c r="B20" s="110"/>
      <c r="C20" s="50">
        <f>+(anexos!B$68+anexos!B$110)*1*(B$128/B$135)</f>
        <v>7218750</v>
      </c>
      <c r="D20" s="50">
        <f>+(anexos!C$68+anexos!C$110)*1*(C$128/C$135)</f>
        <v>7154694.9576727115</v>
      </c>
      <c r="E20" s="50">
        <f>+(anexos!D$68+anexos!D$110)*1*(D$128/D$135)</f>
        <v>7007351.0703170951</v>
      </c>
      <c r="F20" s="50">
        <f>+(anexos!E$68+anexos!E$110)*1*(E$128/E$135)</f>
        <v>6866625.7158817388</v>
      </c>
      <c r="G20" s="50">
        <f>+(anexos!F$68+anexos!F$110)*1*(F$128/F$135)</f>
        <v>6732084.7312090313</v>
      </c>
      <c r="H20" s="50">
        <f>+(anexos!G$68+anexos!G$110)*1*(G$128/G$135)</f>
        <v>6603333.8252860205</v>
      </c>
      <c r="I20" s="50">
        <f>+(anexos!H$68+anexos!H$110)*PARÁMETROS!C33*(H$128/H$135)</f>
        <v>3283929.0185190118</v>
      </c>
      <c r="J20" s="50">
        <f>+(anexos!I$68+anexos!I$110)*1*(I$128/I$135)</f>
        <v>6445785.098195835</v>
      </c>
      <c r="K20" s="50">
        <f>+(anexos!J$68+anexos!J$110)*1*(J$128/J$135)</f>
        <v>6328667.1869152486</v>
      </c>
      <c r="L20" s="50">
        <f>+(anexos!K$68+anexos!K$110)*1*(K$128/K$135)</f>
        <v>6135057.3172049699</v>
      </c>
      <c r="M20" s="50">
        <f>+(anexos!L$68+anexos!L$110)*1*(L$128/L$135)</f>
        <v>5957393.5236714538</v>
      </c>
      <c r="N20" s="50">
        <f>+(anexos!M$68+anexos!M$110)*PARÁMETROS!C33*(M$128/M$135)</f>
        <v>2896921.281247755</v>
      </c>
      <c r="O20" s="50">
        <f>+(anexos!N$68+anexos!N$110)*1*(N$128/N$135)</f>
        <v>5572031.6023017829</v>
      </c>
      <c r="P20" s="50">
        <f>+(anexos!O$68+anexos!O$110)*1*(O$128/O$135)</f>
        <v>5523332.5042124828</v>
      </c>
      <c r="Q20" s="50">
        <f>+(anexos!P$68+anexos!P$110)*1*(P$128/P$135)</f>
        <v>5421351.1773288883</v>
      </c>
      <c r="R20" s="50">
        <f>+(anexos!Q$68+anexos!Q$110)*1*(Q$128/Q$135)</f>
        <v>5324050.5421959646</v>
      </c>
      <c r="S20" s="50">
        <f>+(anexos!R$68+anexos!R$110)*1*(R$128/R$135)</f>
        <v>5263316.7084908616</v>
      </c>
      <c r="T20" s="50">
        <f>+(anexos!S$68+anexos!S$110)*1*(S$128/S$135)</f>
        <v>5173016.5114477351</v>
      </c>
      <c r="U20" s="50">
        <f>+(anexos!T$68+anexos!T$110)*PARÁMETROS!C33*(T$128/T$135)</f>
        <v>2543337.2787966803</v>
      </c>
      <c r="V20" s="50">
        <f>+(anexos!U$68+anexos!U$110)*1*(U$128/U$135)</f>
        <v>5004385.2552726725</v>
      </c>
      <c r="W20" s="50">
        <f>+(anexos!V$68+anexos!V$110)*1*(V$128/V$135)</f>
        <v>4925505.2860268969</v>
      </c>
      <c r="X20" s="50">
        <f>+(anexos!W$68+anexos!W$110)*1*(W$128/W$135)</f>
        <v>4800077.6424765084</v>
      </c>
      <c r="Y20" s="50">
        <f>+(anexos!X$68+anexos!X$110)*1*(X$128/X$135)</f>
        <v>4712966.4185440773</v>
      </c>
      <c r="Z20" s="50">
        <f>+(anexos!Y$68+anexos!Y$110)*PARÁMETROS!C33*(Y$128/Y$135)</f>
        <v>2302487.2425947827</v>
      </c>
      <c r="AA20" s="50">
        <f>+(anexos!Z$68+anexos!Z$110)*1*(Z$128/Z$135)</f>
        <v>4356889.9695101585</v>
      </c>
      <c r="AB20" s="50">
        <f>+(anexos!AA$68+anexos!AA$110)*1*(AA$128/AA$135)</f>
        <v>4326480.46837362</v>
      </c>
      <c r="AC20" s="50">
        <f>+(anexos!AB$68+anexos!AB$110)*1*(AB$128/AB$135)</f>
        <v>4265310.1556312898</v>
      </c>
      <c r="AD20" s="50">
        <f>+(anexos!AC$68+anexos!AC$110)*1*(AC$128/AC$135)</f>
        <v>4206815.6865710942</v>
      </c>
      <c r="AE20" s="50">
        <f>+(anexos!AD$68+anexos!AD$110)*1*(AD$128/AD$135)</f>
        <v>4177792.7737679156</v>
      </c>
      <c r="AF20" s="50">
        <f>+(anexos!AE$68+anexos!AE$110)*1*(AE$128/AE$135)</f>
        <v>4123123.1834062226</v>
      </c>
      <c r="AG20" s="50">
        <f>+(anexos!AF$68+anexos!AF$110)*PARÁMETROS!C33*(AF$128/AF$135)</f>
        <v>2035379.3271938639</v>
      </c>
      <c r="AH20" s="50">
        <f>+(anexos!AG$68+anexos!AG$110)*1*(AG$128/AG$135)</f>
        <v>4020751.7104865587</v>
      </c>
      <c r="AI20" s="50">
        <f>+(anexos!AH$68+anexos!AH$110)*1*(AH$128/AH$135)</f>
        <v>3972740.8026872822</v>
      </c>
      <c r="AJ20" s="50">
        <f>+(anexos!AI$68+anexos!AI$110)*1*(AI$128/AI$135)</f>
        <v>3897687.1332426965</v>
      </c>
      <c r="AK20" s="50">
        <f>+(anexos!AJ$68+anexos!AJ$110)*1*(AJ$128/AJ$135)</f>
        <v>3852856.2861802061</v>
      </c>
      <c r="AL20" s="50">
        <f>+(anexos!AK$68+anexos!AK$110)*PARÁMETROS!C33*(AK$128/AK$135)</f>
        <v>1893757.5585080096</v>
      </c>
      <c r="AM20" s="50">
        <f>+(anexos!AL$68+anexos!AL$110)*1*(AL$128/AL$135)</f>
        <v>3575806.9364566207</v>
      </c>
      <c r="AN20" s="50">
        <f>+(anexos!AM$68+anexos!AM$110)*1*(AM$128/AM$135)</f>
        <v>3556688.2461186927</v>
      </c>
      <c r="AO20" s="50">
        <f>+(anexos!AN$68+anexos!AN$110)*1*(AN$128/AN$135)</f>
        <v>3520191.4747830261</v>
      </c>
      <c r="AP20" s="50">
        <f>+(anexos!AO$68+anexos!AO$110)*1*(AO$128/AO$135)</f>
        <v>3485218.310112616</v>
      </c>
      <c r="AQ20" s="50">
        <f>+(anexos!AP$68+anexos!AP$110)*1*(AP$128/AP$135)</f>
        <v>3473988.0029599955</v>
      </c>
      <c r="AR20" s="50">
        <f>+(anexos!AQ$68+anexos!AQ$110)*1*(AQ$128/AQ$135)</f>
        <v>3441076.5278757862</v>
      </c>
      <c r="AS20" s="50">
        <f>+(anexos!AR$68+anexos!AR$110)*PARÁMETROS!C33*(AR$128/AR$135)</f>
        <v>1704751.9575531685</v>
      </c>
      <c r="AT20" s="50">
        <f>+(anexos!AS$68+anexos!AS$110)*1*(AS$128/AS$135)</f>
        <v>3379303.073569776</v>
      </c>
      <c r="AU20" s="50">
        <f>+(anexos!AT$68+anexos!AT$110)*1*(AT$128/AT$135)</f>
        <v>3350268.4666307149</v>
      </c>
      <c r="AV20" s="50">
        <f>+(anexos!AU$68+anexos!AU$110)*1*(AU$128/AU$135)</f>
        <v>3305874.0222850451</v>
      </c>
      <c r="AW20" s="50">
        <f>+(anexos!AV$68+anexos!AV$110)*1*(AV$128/AV$135)</f>
        <v>3285526.4647423378</v>
      </c>
      <c r="AX20" s="50">
        <f>+(anexos!AW$68+anexos!AW$110)*PARÁMETROS!C33*(AW$128/AW$135)</f>
        <v>1623222.4412925655</v>
      </c>
      <c r="AY20" s="50">
        <f>+(anexos!AX$68+anexos!AX$110)*1*(AX$128/AX$135)</f>
        <v>3057550.5320419641</v>
      </c>
      <c r="AZ20" s="50">
        <f>+(anexos!AY$68+anexos!AY$110)*1*(AY$128/AY$135)</f>
        <v>3045299.8934856933</v>
      </c>
      <c r="BA20" s="50">
        <f>+(anexos!AZ$68+anexos!AZ$110)*1*(AZ$128/AZ$135)</f>
        <v>3023238.8806734113</v>
      </c>
      <c r="BB20" s="50">
        <f>+(anexos!BA$68+anexos!BA$110)*1*(BA$128/BA$135)</f>
        <v>3002112.899477079</v>
      </c>
      <c r="BC20" s="50">
        <f>+(anexos!BB$68+anexos!BB$110)*1*(BB$128/BB$135)</f>
        <v>3001074.8975839154</v>
      </c>
      <c r="BD20" s="50">
        <f>+(anexos!BC$68+anexos!BC$110)*1*(BC$128/BC$135)</f>
        <v>2981127.5322730928</v>
      </c>
      <c r="BE20" s="50">
        <f>+(anexos!BD$68+anexos!BD$110)*PARÁMETROS!C33*(BD$128/BD$135)</f>
        <v>1481006.671884323</v>
      </c>
      <c r="BF20" s="50">
        <f>+(anexos!BE$68+anexos!BE$110)*1*(BE$128/BE$135)</f>
        <v>2943752.3055594251</v>
      </c>
      <c r="BG20" s="50">
        <f>+(anexos!BF$68+anexos!BF$110)*1*(BF$128/BF$135)</f>
        <v>2926218.0272777812</v>
      </c>
      <c r="BH20" s="50">
        <f>+(anexos!BG$68+anexos!BG$110)*1*(BG$128/BG$135)</f>
        <v>2900192.7382936464</v>
      </c>
      <c r="BI20" s="50">
        <f>+(anexos!BH$68+anexos!BH$110)*1*(BH$128/BH$135)</f>
        <v>2876140.5435003662</v>
      </c>
      <c r="BJ20" s="50">
        <f>+(anexos!BI$68+anexos!BI$110)*PARÁMETROS!C33*(BI$128/BI$135)</f>
        <v>1426937.3971947378</v>
      </c>
    </row>
    <row r="21" spans="1:62" s="88" customFormat="1" x14ac:dyDescent="0.2">
      <c r="A21" s="86" t="s">
        <v>60</v>
      </c>
      <c r="B21" s="112"/>
      <c r="C21" s="87">
        <f>anexos!B$54*0.66*(B$128/B$135)</f>
        <v>2452153.8461538465</v>
      </c>
      <c r="D21" s="87">
        <f>anexos!C$54*0.66*(C$128/C$135)</f>
        <v>2415790.5676464047</v>
      </c>
      <c r="E21" s="87">
        <f>anexos!D$54*0.66*(D$128/D$135)</f>
        <v>2352101.1141564166</v>
      </c>
      <c r="F21" s="87">
        <f>anexos!E$54*0.66*(E$128/E$135)</f>
        <v>2291552.0558013646</v>
      </c>
      <c r="G21" s="87">
        <f>anexos!F$54*0.66*(F$128/F$135)</f>
        <v>2233928.5362701695</v>
      </c>
      <c r="H21" s="87">
        <f>anexos!G$54*0.66*(G$128/G$135)</f>
        <v>2179035.3578349524</v>
      </c>
      <c r="I21" s="87">
        <f>anexos!H$54*0.66*(H$128/H$135)</f>
        <v>2155524.5380594428</v>
      </c>
      <c r="J21" s="87">
        <f>anexos!I$54*0.66*(I$128/I$135)</f>
        <v>2104161.2899787077</v>
      </c>
      <c r="K21" s="87">
        <f>anexos!J$54*0.66*(J$128/J$135)</f>
        <v>2055105.9610589482</v>
      </c>
      <c r="L21" s="87">
        <f>anexos!K$54*0.66*(K$128/K$135)</f>
        <v>1981997.522657946</v>
      </c>
      <c r="M21" s="87">
        <f>anexos!L$54*0.66*(L$128/L$135)</f>
        <v>1914899.9446455343</v>
      </c>
      <c r="N21" s="87">
        <f>anexos!M$54*0.66*(M$128/M$135)</f>
        <v>1853120.4743084053</v>
      </c>
      <c r="O21" s="87">
        <f>anexos!N$54*0.66*(N$128/N$135)</f>
        <v>1942015.8080396811</v>
      </c>
      <c r="P21" s="87">
        <f>anexos!O$54*0.66*(O$128/O$135)</f>
        <v>1914445.0697346642</v>
      </c>
      <c r="Q21" s="87">
        <f>anexos!P$54*0.66*(P$128/P$135)</f>
        <v>1868928.9333358735</v>
      </c>
      <c r="R21" s="87">
        <f>anexos!Q$54*0.66*(Q$128/Q$135)</f>
        <v>1825622.3483878304</v>
      </c>
      <c r="S21" s="87">
        <f>anexos!R$54*0.66*(R$128/R$135)</f>
        <v>1795357.0991836479</v>
      </c>
      <c r="T21" s="87">
        <f>anexos!S$54*0.66*(S$128/S$135)</f>
        <v>1755479.9681257161</v>
      </c>
      <c r="U21" s="87">
        <f>anexos!T$54*0.66*(T$128/T$135)</f>
        <v>1717448.982550611</v>
      </c>
      <c r="V21" s="87">
        <f>anexos!U$54*0.66*(U$128/U$135)</f>
        <v>1681259.8355090145</v>
      </c>
      <c r="W21" s="87">
        <f>anexos!V$54*0.66*(V$128/V$135)</f>
        <v>1646662.4589807601</v>
      </c>
      <c r="X21" s="87">
        <f>anexos!W$54*0.66*(W$128/W$135)</f>
        <v>1597005.4971491634</v>
      </c>
      <c r="Y21" s="87">
        <f>anexos!X$54*0.66*(X$128/X$135)</f>
        <v>1560596.7985171417</v>
      </c>
      <c r="Z21" s="87">
        <f>anexos!Y$54*0.66*(Y$128/Y$135)</f>
        <v>1517731.3412432903</v>
      </c>
      <c r="AA21" s="87">
        <f>anexos!Z$54*0.66*(Z$128/Z$135)</f>
        <v>1536584.2526388159</v>
      </c>
      <c r="AB21" s="87">
        <f>anexos!AA$54*0.66*(AA$128/AA$135)</f>
        <v>1518324.7890332125</v>
      </c>
      <c r="AC21" s="87">
        <f>anexos!AB$54*0.66*(AB$128/AB$135)</f>
        <v>1489565.0425235454</v>
      </c>
      <c r="AD21" s="87">
        <f>anexos!AC$54*0.66*(AC$128/AC$135)</f>
        <v>1462073.9745107305</v>
      </c>
      <c r="AE21" s="87">
        <f>anexos!AD$54*0.66*(AD$128/AD$135)</f>
        <v>1445097.6284774644</v>
      </c>
      <c r="AF21" s="87">
        <f>anexos!AE$54*0.66*(AE$128/AE$135)</f>
        <v>1419507.9166159711</v>
      </c>
      <c r="AG21" s="87">
        <f>anexos!AF$54*0.66*(AF$128/AF$135)</f>
        <v>1395000.09953176</v>
      </c>
      <c r="AH21" s="87">
        <f>anexos!AG$54*0.66*(AG$128/AG$135)</f>
        <v>1371573.4498955307</v>
      </c>
      <c r="AI21" s="87">
        <f>anexos!AH$54*0.66*(AH$128/AH$135)</f>
        <v>1349086.9620464982</v>
      </c>
      <c r="AJ21" s="87">
        <f>anexos!AI$54*0.66*(AI$128/AI$135)</f>
        <v>1317707.415166188</v>
      </c>
      <c r="AK21" s="87">
        <f>anexos!AJ$54*0.66*(AJ$128/AJ$135)</f>
        <v>1296823.7996121834</v>
      </c>
      <c r="AL21" s="87">
        <f>anexos!AK$54*0.66*(AK$128/AK$135)</f>
        <v>1269293.3254916507</v>
      </c>
      <c r="AM21" s="87">
        <f>anexos!AL$54*0.66*(AL$128/AL$135)</f>
        <v>1258827.9959351288</v>
      </c>
      <c r="AN21" s="87">
        <f>anexos!AM$54*0.66*(AM$128/AM$135)</f>
        <v>1246674.1693256067</v>
      </c>
      <c r="AO21" s="87">
        <f>anexos!AN$54*0.66*(AN$128/AN$135)</f>
        <v>1228582.1306833462</v>
      </c>
      <c r="AP21" s="87">
        <f>anexos!AO$54*0.66*(AO$128/AO$135)</f>
        <v>1211195.4519051488</v>
      </c>
      <c r="AQ21" s="87">
        <f>anexos!AP$54*0.66*(AP$128/AP$135)</f>
        <v>1202192.9339667137</v>
      </c>
      <c r="AR21" s="87">
        <f>anexos!AQ$54*0.66*(AQ$128/AQ$135)</f>
        <v>1185814.535056585</v>
      </c>
      <c r="AS21" s="87">
        <f>anexos!AR$54*0.66*(AR$128/AR$135)</f>
        <v>1170051.2485428234</v>
      </c>
      <c r="AT21" s="87">
        <f>anexos!AS$54*0.66*(AS$128/AS$135)</f>
        <v>1154905.550653138</v>
      </c>
      <c r="AU21" s="87">
        <f>anexos!AT$54*0.66*(AT$128/AT$135)</f>
        <v>1140298.8057609042</v>
      </c>
      <c r="AV21" s="87">
        <f>anexos!AU$54*0.66*(AU$128/AU$135)</f>
        <v>1120621.4217759401</v>
      </c>
      <c r="AW21" s="87">
        <f>anexos!AV$54*0.66*(AV$128/AV$135)</f>
        <v>1109237.9266040595</v>
      </c>
      <c r="AX21" s="87">
        <f>anexos!AW$54*0.66*(AW$128/AW$135)</f>
        <v>1091662.0051078252</v>
      </c>
      <c r="AY21" s="87">
        <f>anexos!AX$54*0.66*(AX$128/AX$135)</f>
        <v>1080387.9526752918</v>
      </c>
      <c r="AZ21" s="87">
        <f>anexos!AY$54*0.66*(AY$128/AY$135)</f>
        <v>1071707.8852185945</v>
      </c>
      <c r="BA21" s="87">
        <f>anexos!AZ$54*0.66*(AZ$128/AZ$135)</f>
        <v>1059658.0897850266</v>
      </c>
      <c r="BB21" s="87">
        <f>anexos!BA$54*0.66*(BA$128/BA$135)</f>
        <v>1048030.3817809427</v>
      </c>
      <c r="BC21" s="87">
        <f>anexos!BB$54*0.66*(BB$128/BB$135)</f>
        <v>1043479.2711046637</v>
      </c>
      <c r="BD21" s="87">
        <f>anexos!BC$54*0.66*(BC$128/BC$135)</f>
        <v>1032414.8120203776</v>
      </c>
      <c r="BE21" s="87">
        <f>anexos!BD$54*0.66*(BD$128/BD$135)</f>
        <v>1021724.621460945</v>
      </c>
      <c r="BF21" s="87">
        <f>anexos!BE$54*0.66*(BE$128/BE$135)</f>
        <v>1011411.1726174023</v>
      </c>
      <c r="BG21" s="87">
        <f>anexos!BF$54*0.66*(BF$128/BF$135)</f>
        <v>1001426.8069607469</v>
      </c>
      <c r="BH21" s="87">
        <f>anexos!BG$54*0.66*(BG$128/BG$135)</f>
        <v>988625.51664792479</v>
      </c>
      <c r="BI21" s="87">
        <f>anexos!BH$54*0.66*(BH$128/BH$135)</f>
        <v>976593.46994288743</v>
      </c>
      <c r="BJ21" s="87">
        <f>anexos!BI$54*0.66*(BI$128/BI$135)</f>
        <v>965258.59616352164</v>
      </c>
    </row>
    <row r="22" spans="1:62" s="88" customFormat="1" x14ac:dyDescent="0.2">
      <c r="A22" s="86" t="s">
        <v>135</v>
      </c>
      <c r="B22" s="112"/>
      <c r="C22" s="87">
        <f>PARÁMETROS!$C$31*(B$128/B$135)</f>
        <v>1769230.7692307692</v>
      </c>
      <c r="D22" s="87">
        <f>PARÁMETROS!$C$31*(C$128/C$135)</f>
        <v>1742994.6375515184</v>
      </c>
      <c r="E22" s="87">
        <f>PARÁMETROS!$C$31*(D$128/D$135)</f>
        <v>1697042.6509065055</v>
      </c>
      <c r="F22" s="87">
        <f>PARÁMETROS!$C$31*(E$128/E$135)</f>
        <v>1653356.4616171462</v>
      </c>
      <c r="G22" s="87">
        <f>PARÁMETROS!$C$31*(F$128/F$135)</f>
        <v>1611781.0506999779</v>
      </c>
      <c r="H22" s="87">
        <f>PARÁMETROS!$C$31*(G$128/G$135)</f>
        <v>1572175.5828535012</v>
      </c>
      <c r="I22" s="87">
        <f>PARÁMETROS!$C$31*(H$128/H$135)</f>
        <v>1555212.5094223972</v>
      </c>
      <c r="J22" s="87">
        <f>PARÁMETROS!$C$31*(I$128/I$135)</f>
        <v>1518153.8888735264</v>
      </c>
      <c r="K22" s="87">
        <f>PARÁMETROS!$C$31*(J$128/J$135)</f>
        <v>1482760.4336644649</v>
      </c>
      <c r="L22" s="87">
        <f>PARÁMETROS!$C$31*(K$128/K$135)</f>
        <v>1430012.6426103506</v>
      </c>
      <c r="M22" s="87">
        <f>PARÁMETROS!$C$31*(L$128/L$135)</f>
        <v>1381601.6916634445</v>
      </c>
      <c r="N22" s="87">
        <f>PARÁMETROS!$C$31*(M$128/M$135)</f>
        <v>1337027.7592412736</v>
      </c>
      <c r="O22" s="87">
        <f>PARÁMETROS!$D$31*(N$128/N$135)</f>
        <v>1471224.0969997584</v>
      </c>
      <c r="P22" s="87">
        <f>PARÁMETROS!$D$31*(O$128/O$135)</f>
        <v>1450337.1740414121</v>
      </c>
      <c r="Q22" s="87">
        <f>PARÁMETROS!$D$31*(P$128/P$135)</f>
        <v>1415855.2525271769</v>
      </c>
      <c r="R22" s="87">
        <f>PARÁMETROS!$D$31*(Q$128/Q$135)</f>
        <v>1383047.2336271442</v>
      </c>
      <c r="S22" s="87">
        <f>PARÁMETROS!$D$31*(R$128/R$135)</f>
        <v>1360119.0145330667</v>
      </c>
      <c r="T22" s="87">
        <f>PARÁMETROS!$D$31*(S$128/S$135)</f>
        <v>1329909.066761906</v>
      </c>
      <c r="U22" s="87">
        <f>PARÁMETROS!$D$31*(T$128/T$135)</f>
        <v>1301097.7140534932</v>
      </c>
      <c r="V22" s="87">
        <f>PARÁMETROS!$D$31*(U$128/U$135)</f>
        <v>1273681.6935674353</v>
      </c>
      <c r="W22" s="87">
        <f>PARÁMETROS!$D$31*(V$128/V$135)</f>
        <v>1247471.5598339092</v>
      </c>
      <c r="X22" s="87">
        <f>PARÁMETROS!$D$31*(W$128/W$135)</f>
        <v>1209852.6493554269</v>
      </c>
      <c r="Y22" s="87">
        <f>PARÁMETROS!$D$31*(X$128/X$135)</f>
        <v>1182270.3019069256</v>
      </c>
      <c r="Z22" s="87">
        <f>PARÁMETROS!$D$31*(Y$128/Y$135)</f>
        <v>1149796.4706388563</v>
      </c>
      <c r="AA22" s="87">
        <f>PARÁMETROS!$E$31*(Z$128/Z$135)</f>
        <v>1225346.2939703476</v>
      </c>
      <c r="AB22" s="87">
        <f>PARÁMETROS!$E$31*(AA$128/AA$135)</f>
        <v>1210785.3182083033</v>
      </c>
      <c r="AC22" s="87">
        <f>PARÁMETROS!$E$31*(AB$128/AB$135)</f>
        <v>1187850.9111033059</v>
      </c>
      <c r="AD22" s="87">
        <f>PARÁMETROS!$E$31*(AC$128/AC$135)</f>
        <v>1165928.2093387004</v>
      </c>
      <c r="AE22" s="87">
        <f>PARÁMETROS!$E$31*(AD$128/AD$135)</f>
        <v>1152390.4533313115</v>
      </c>
      <c r="AF22" s="87">
        <f>PARÁMETROS!$E$31*(AE$128/AE$135)</f>
        <v>1131983.9845422418</v>
      </c>
      <c r="AG22" s="87">
        <f>PARÁMETROS!$E$31*(AF$128/AF$135)</f>
        <v>1112440.2707589793</v>
      </c>
      <c r="AH22" s="87">
        <f>PARÁMETROS!$E$31*(AG$128/AG$135)</f>
        <v>1093758.7319741074</v>
      </c>
      <c r="AI22" s="87">
        <f>PARÁMETROS!$E$31*(AH$128/AH$135)</f>
        <v>1075826.923482056</v>
      </c>
      <c r="AJ22" s="87">
        <f>PARÁMETROS!$E$31*(AI$128/AI$135)</f>
        <v>1050803.3613765454</v>
      </c>
      <c r="AK22" s="87">
        <f>PARÁMETROS!$E$31*(AJ$128/AJ$135)</f>
        <v>1034149.7604562866</v>
      </c>
      <c r="AL22" s="87">
        <f>PARÁMETROS!$E$31*(AK$128/AK$135)</f>
        <v>1012195.6343633578</v>
      </c>
      <c r="AM22" s="87">
        <f>PARÁMETROS!$F$31*(AL$128/AL$135)</f>
        <v>1059619.5251979197</v>
      </c>
      <c r="AN22" s="87">
        <f>PARÁMETROS!$F$31*(AM$128/AM$135)</f>
        <v>1049389.0314188609</v>
      </c>
      <c r="AO22" s="87">
        <f>PARÁMETROS!$F$31*(AN$128/AN$135)</f>
        <v>1034160.0426627493</v>
      </c>
      <c r="AP22" s="87">
        <f>PARÁMETROS!$F$31*(AO$128/AO$135)</f>
        <v>1019524.7911659502</v>
      </c>
      <c r="AQ22" s="87">
        <f>PARÁMETROS!$F$31*(AP$128/AP$135)</f>
        <v>1011946.9141133954</v>
      </c>
      <c r="AR22" s="87">
        <f>PARÁMETROS!$F$31*(AQ$128/AQ$135)</f>
        <v>998160.38304426335</v>
      </c>
      <c r="AS22" s="87">
        <f>PARÁMETROS!$F$31*(AR$128/AR$135)</f>
        <v>984891.62335254496</v>
      </c>
      <c r="AT22" s="87">
        <f>PARÁMETROS!$F$31*(AS$128/AS$135)</f>
        <v>972142.71940499824</v>
      </c>
      <c r="AU22" s="87">
        <f>PARÁMETROS!$F$31*(AT$128/AT$135)</f>
        <v>959847.47959672078</v>
      </c>
      <c r="AV22" s="87">
        <f>PARÁMETROS!$F$31*(AU$128/AU$135)</f>
        <v>943284.02506392275</v>
      </c>
      <c r="AW22" s="87">
        <f>PARÁMETROS!$F$31*(AV$128/AV$135)</f>
        <v>933701.95842092554</v>
      </c>
      <c r="AX22" s="87">
        <f>PARÁMETROS!$F$31*(AW$128/AW$135)</f>
        <v>918907.41170692362</v>
      </c>
      <c r="AY22" s="87">
        <f>PARÁMETROS!$G$31*(AX$128/AX$135)</f>
        <v>962912.61379259534</v>
      </c>
      <c r="AZ22" s="87">
        <f>PARÁMETROS!$G$31*(AY$128/AY$135)</f>
        <v>955176.36828751746</v>
      </c>
      <c r="BA22" s="87">
        <f>PARÁMETROS!$G$31*(AZ$128/AZ$135)</f>
        <v>944436.80016490794</v>
      </c>
      <c r="BB22" s="87">
        <f>PARÁMETROS!$G$31*(BA$128/BA$135)</f>
        <v>934073.42404718604</v>
      </c>
      <c r="BC22" s="87">
        <f>PARÁMETROS!$G$31*(BB$128/BB$135)</f>
        <v>930017.17567260587</v>
      </c>
      <c r="BD22" s="87">
        <f>PARÁMETROS!$G$31*(BC$128/BC$135)</f>
        <v>920155.80393973063</v>
      </c>
      <c r="BE22" s="87">
        <f>PARÁMETROS!$G$31*(BD$128/BD$135)</f>
        <v>910628.00486715243</v>
      </c>
      <c r="BF22" s="87">
        <f>PARÁMETROS!$G$31*(BE$128/BE$135)</f>
        <v>901435.98272495763</v>
      </c>
      <c r="BG22" s="87">
        <f>PARÁMETROS!$G$31*(BF$128/BF$135)</f>
        <v>892537.2611058352</v>
      </c>
      <c r="BH22" s="87">
        <f>PARÁMETROS!$G$31*(BG$128/BG$135)</f>
        <v>881127.91145091341</v>
      </c>
      <c r="BI22" s="87">
        <f>PARÁMETROS!$G$31*(BH$128/BH$135)</f>
        <v>870404.16215943627</v>
      </c>
      <c r="BJ22" s="87">
        <f>PARÁMETROS!$G$31*(BI$128/BI$135)</f>
        <v>860301.77911187324</v>
      </c>
    </row>
    <row r="23" spans="1:62" s="55" customFormat="1" x14ac:dyDescent="0.2">
      <c r="A23" s="53" t="s">
        <v>11</v>
      </c>
      <c r="B23" s="113"/>
      <c r="C23" s="54">
        <f>+'Colocaciones 1er Año'!B3</f>
        <v>7500000</v>
      </c>
      <c r="D23" s="54">
        <f>+'Colocaciones 1er Año'!C3</f>
        <v>15000000</v>
      </c>
      <c r="E23" s="54">
        <f>+'Colocaciones 1er Año'!D3</f>
        <v>15000000</v>
      </c>
      <c r="F23" s="54">
        <f>+'Colocaciones 1er Año'!E3</f>
        <v>15000000</v>
      </c>
      <c r="G23" s="54">
        <f>+'Colocaciones 1er Año'!F3</f>
        <v>15000000</v>
      </c>
      <c r="H23" s="54">
        <f>+'Colocaciones 1er Año'!G3</f>
        <v>15000000</v>
      </c>
      <c r="I23" s="54">
        <f>+'Colocaciones 1er Año'!H3</f>
        <v>15000000</v>
      </c>
      <c r="J23" s="54">
        <f>+'Colocaciones 1er Año'!I3</f>
        <v>15000000</v>
      </c>
      <c r="K23" s="54">
        <f>+'Colocaciones 1er Año'!J3</f>
        <v>25000000</v>
      </c>
      <c r="L23" s="54">
        <f>+'Colocaciones 1er Año'!K3</f>
        <v>25000000</v>
      </c>
      <c r="M23" s="54">
        <f>+'Colocaciones 1er Año'!L3</f>
        <v>25000000</v>
      </c>
      <c r="N23" s="54">
        <f>+'Colocaciones 1er Año'!M3</f>
        <v>5000000</v>
      </c>
      <c r="O23" s="54">
        <f t="shared" ref="O23:Z23" si="32">+C23*(1+$O$2)</f>
        <v>8400000</v>
      </c>
      <c r="P23" s="54">
        <f t="shared" si="32"/>
        <v>16800000</v>
      </c>
      <c r="Q23" s="54">
        <f t="shared" si="32"/>
        <v>16800000</v>
      </c>
      <c r="R23" s="54">
        <f t="shared" si="32"/>
        <v>16800000</v>
      </c>
      <c r="S23" s="54">
        <f t="shared" si="32"/>
        <v>16800000</v>
      </c>
      <c r="T23" s="54">
        <f t="shared" si="32"/>
        <v>16800000</v>
      </c>
      <c r="U23" s="54">
        <f t="shared" si="32"/>
        <v>16800000</v>
      </c>
      <c r="V23" s="54">
        <f t="shared" si="32"/>
        <v>16800000</v>
      </c>
      <c r="W23" s="54">
        <f t="shared" si="32"/>
        <v>28000000.000000004</v>
      </c>
      <c r="X23" s="54">
        <f t="shared" si="32"/>
        <v>28000000.000000004</v>
      </c>
      <c r="Y23" s="54">
        <f t="shared" si="32"/>
        <v>28000000.000000004</v>
      </c>
      <c r="Z23" s="54">
        <f t="shared" si="32"/>
        <v>5600000.0000000009</v>
      </c>
      <c r="AA23" s="54">
        <f t="shared" ref="AA23:AL23" si="33">+O23*(1+$AA$2)</f>
        <v>9156000</v>
      </c>
      <c r="AB23" s="54">
        <f t="shared" si="33"/>
        <v>18312000</v>
      </c>
      <c r="AC23" s="54">
        <f t="shared" si="33"/>
        <v>18312000</v>
      </c>
      <c r="AD23" s="54">
        <f t="shared" si="33"/>
        <v>18312000</v>
      </c>
      <c r="AE23" s="54">
        <f t="shared" si="33"/>
        <v>18312000</v>
      </c>
      <c r="AF23" s="54">
        <f t="shared" si="33"/>
        <v>18312000</v>
      </c>
      <c r="AG23" s="54">
        <f t="shared" si="33"/>
        <v>18312000</v>
      </c>
      <c r="AH23" s="54">
        <f t="shared" si="33"/>
        <v>18312000</v>
      </c>
      <c r="AI23" s="54">
        <f t="shared" si="33"/>
        <v>30520000.000000007</v>
      </c>
      <c r="AJ23" s="54">
        <f t="shared" si="33"/>
        <v>30520000.000000007</v>
      </c>
      <c r="AK23" s="54">
        <f t="shared" si="33"/>
        <v>30520000.000000007</v>
      </c>
      <c r="AL23" s="54">
        <f t="shared" si="33"/>
        <v>6104000.0000000019</v>
      </c>
      <c r="AM23" s="54">
        <f t="shared" ref="AM23:AX23" si="34">+AA23*(1+$AM$2)</f>
        <v>9705360</v>
      </c>
      <c r="AN23" s="54">
        <f t="shared" si="34"/>
        <v>19410720</v>
      </c>
      <c r="AO23" s="54">
        <f t="shared" si="34"/>
        <v>19410720</v>
      </c>
      <c r="AP23" s="54">
        <f t="shared" si="34"/>
        <v>19410720</v>
      </c>
      <c r="AQ23" s="54">
        <f t="shared" si="34"/>
        <v>19410720</v>
      </c>
      <c r="AR23" s="54">
        <f t="shared" si="34"/>
        <v>19410720</v>
      </c>
      <c r="AS23" s="54">
        <f t="shared" si="34"/>
        <v>19410720</v>
      </c>
      <c r="AT23" s="54">
        <f t="shared" si="34"/>
        <v>19410720</v>
      </c>
      <c r="AU23" s="54">
        <f t="shared" si="34"/>
        <v>32351200.000000011</v>
      </c>
      <c r="AV23" s="54">
        <f t="shared" si="34"/>
        <v>32351200.000000011</v>
      </c>
      <c r="AW23" s="54">
        <f t="shared" si="34"/>
        <v>32351200.000000011</v>
      </c>
      <c r="AX23" s="54">
        <f t="shared" si="34"/>
        <v>6470240.0000000019</v>
      </c>
      <c r="AY23" s="54">
        <f t="shared" ref="AY23:BJ23" si="35">+AM23*(1+$AY$2)</f>
        <v>10287681.6</v>
      </c>
      <c r="AZ23" s="54">
        <f t="shared" si="35"/>
        <v>20575363.199999999</v>
      </c>
      <c r="BA23" s="54">
        <f t="shared" si="35"/>
        <v>20575363.199999999</v>
      </c>
      <c r="BB23" s="54">
        <f t="shared" si="35"/>
        <v>20575363.199999999</v>
      </c>
      <c r="BC23" s="54">
        <f t="shared" si="35"/>
        <v>20575363.199999999</v>
      </c>
      <c r="BD23" s="54">
        <f t="shared" si="35"/>
        <v>20575363.199999999</v>
      </c>
      <c r="BE23" s="54">
        <f t="shared" si="35"/>
        <v>20575363.199999999</v>
      </c>
      <c r="BF23" s="54">
        <f t="shared" si="35"/>
        <v>20575363.199999999</v>
      </c>
      <c r="BG23" s="54">
        <f t="shared" si="35"/>
        <v>34292272.000000015</v>
      </c>
      <c r="BH23" s="54">
        <f t="shared" si="35"/>
        <v>34292272.000000015</v>
      </c>
      <c r="BI23" s="54">
        <f t="shared" si="35"/>
        <v>34292272.000000015</v>
      </c>
      <c r="BJ23" s="54">
        <f t="shared" si="35"/>
        <v>6858454.4000000022</v>
      </c>
    </row>
    <row r="24" spans="1:62" s="55" customFormat="1" ht="13.5" thickBot="1" x14ac:dyDescent="0.25">
      <c r="A24" s="53" t="s">
        <v>136</v>
      </c>
      <c r="B24" s="113"/>
      <c r="C24" s="54">
        <f>+'Colocaciones 1er Año'!B15</f>
        <v>2250000</v>
      </c>
      <c r="D24" s="54">
        <f>+'Colocaciones 1er Año'!C15</f>
        <v>4500000</v>
      </c>
      <c r="E24" s="54">
        <f>+'Colocaciones 1er Año'!D15</f>
        <v>4500000</v>
      </c>
      <c r="F24" s="54">
        <f>+'Colocaciones 1er Año'!E15</f>
        <v>4500000</v>
      </c>
      <c r="G24" s="54">
        <f>+'Colocaciones 1er Año'!F15</f>
        <v>4500000</v>
      </c>
      <c r="H24" s="54">
        <f>+'Colocaciones 1er Año'!G15</f>
        <v>4500000</v>
      </c>
      <c r="I24" s="54">
        <f>+'Colocaciones 1er Año'!H15</f>
        <v>4500000</v>
      </c>
      <c r="J24" s="54">
        <f>+'Colocaciones 1er Año'!I15</f>
        <v>4500000</v>
      </c>
      <c r="K24" s="54">
        <f>+'Colocaciones 1er Año'!J15</f>
        <v>7500000</v>
      </c>
      <c r="L24" s="54">
        <f>+'Colocaciones 1er Año'!K15</f>
        <v>7500000</v>
      </c>
      <c r="M24" s="54">
        <f>+'Colocaciones 1er Año'!L15</f>
        <v>7500000</v>
      </c>
      <c r="N24" s="54">
        <f>+'Colocaciones 1er Año'!M15</f>
        <v>1500000</v>
      </c>
      <c r="O24" s="54">
        <f t="shared" ref="O24:Z24" si="36">+C24*(1+$O$2)</f>
        <v>2520000.0000000005</v>
      </c>
      <c r="P24" s="54">
        <f t="shared" si="36"/>
        <v>5040000.0000000009</v>
      </c>
      <c r="Q24" s="54">
        <f t="shared" si="36"/>
        <v>5040000.0000000009</v>
      </c>
      <c r="R24" s="54">
        <f t="shared" si="36"/>
        <v>5040000.0000000009</v>
      </c>
      <c r="S24" s="54">
        <f t="shared" si="36"/>
        <v>5040000.0000000009</v>
      </c>
      <c r="T24" s="54">
        <f t="shared" si="36"/>
        <v>5040000.0000000009</v>
      </c>
      <c r="U24" s="54">
        <f t="shared" si="36"/>
        <v>5040000.0000000009</v>
      </c>
      <c r="V24" s="54">
        <f t="shared" si="36"/>
        <v>5040000.0000000009</v>
      </c>
      <c r="W24" s="54">
        <f t="shared" si="36"/>
        <v>8400000</v>
      </c>
      <c r="X24" s="54">
        <f t="shared" si="36"/>
        <v>8400000</v>
      </c>
      <c r="Y24" s="54">
        <f t="shared" si="36"/>
        <v>8400000</v>
      </c>
      <c r="Z24" s="54">
        <f t="shared" si="36"/>
        <v>1680000.0000000002</v>
      </c>
      <c r="AA24" s="54">
        <f t="shared" ref="AA24:AL24" si="37">+O24*(1+$AA$2)</f>
        <v>2746800.0000000009</v>
      </c>
      <c r="AB24" s="54">
        <f t="shared" si="37"/>
        <v>5493600.0000000019</v>
      </c>
      <c r="AC24" s="54">
        <f t="shared" si="37"/>
        <v>5493600.0000000019</v>
      </c>
      <c r="AD24" s="54">
        <f t="shared" si="37"/>
        <v>5493600.0000000019</v>
      </c>
      <c r="AE24" s="54">
        <f t="shared" si="37"/>
        <v>5493600.0000000019</v>
      </c>
      <c r="AF24" s="54">
        <f t="shared" si="37"/>
        <v>5493600.0000000019</v>
      </c>
      <c r="AG24" s="54">
        <f t="shared" si="37"/>
        <v>5493600.0000000019</v>
      </c>
      <c r="AH24" s="54">
        <f t="shared" si="37"/>
        <v>5493600.0000000019</v>
      </c>
      <c r="AI24" s="54">
        <f t="shared" si="37"/>
        <v>9156000</v>
      </c>
      <c r="AJ24" s="54">
        <f t="shared" si="37"/>
        <v>9156000</v>
      </c>
      <c r="AK24" s="54">
        <f t="shared" si="37"/>
        <v>9156000</v>
      </c>
      <c r="AL24" s="54">
        <f t="shared" si="37"/>
        <v>1831200.0000000005</v>
      </c>
      <c r="AM24" s="54">
        <f t="shared" ref="AM24:AX24" si="38">+AA24*(1+$AM$2)</f>
        <v>2911608.0000000009</v>
      </c>
      <c r="AN24" s="54">
        <f t="shared" si="38"/>
        <v>5823216.0000000019</v>
      </c>
      <c r="AO24" s="54">
        <f t="shared" si="38"/>
        <v>5823216.0000000019</v>
      </c>
      <c r="AP24" s="54">
        <f t="shared" si="38"/>
        <v>5823216.0000000019</v>
      </c>
      <c r="AQ24" s="54">
        <f t="shared" si="38"/>
        <v>5823216.0000000019</v>
      </c>
      <c r="AR24" s="54">
        <f t="shared" si="38"/>
        <v>5823216.0000000019</v>
      </c>
      <c r="AS24" s="54">
        <f t="shared" si="38"/>
        <v>5823216.0000000019</v>
      </c>
      <c r="AT24" s="54">
        <f t="shared" si="38"/>
        <v>5823216.0000000019</v>
      </c>
      <c r="AU24" s="54">
        <f t="shared" si="38"/>
        <v>9705360</v>
      </c>
      <c r="AV24" s="54">
        <f t="shared" si="38"/>
        <v>9705360</v>
      </c>
      <c r="AW24" s="54">
        <f t="shared" si="38"/>
        <v>9705360</v>
      </c>
      <c r="AX24" s="54">
        <f t="shared" si="38"/>
        <v>1941072.0000000007</v>
      </c>
      <c r="AY24" s="54">
        <f t="shared" ref="AY24:BJ24" si="39">+AM24*(1+$AY$2)</f>
        <v>3086304.4800000009</v>
      </c>
      <c r="AZ24" s="54">
        <f t="shared" si="39"/>
        <v>6172608.9600000018</v>
      </c>
      <c r="BA24" s="54">
        <f t="shared" si="39"/>
        <v>6172608.9600000018</v>
      </c>
      <c r="BB24" s="54">
        <f t="shared" si="39"/>
        <v>6172608.9600000018</v>
      </c>
      <c r="BC24" s="54">
        <f t="shared" si="39"/>
        <v>6172608.9600000018</v>
      </c>
      <c r="BD24" s="54">
        <f t="shared" si="39"/>
        <v>6172608.9600000018</v>
      </c>
      <c r="BE24" s="54">
        <f t="shared" si="39"/>
        <v>6172608.9600000018</v>
      </c>
      <c r="BF24" s="54">
        <f t="shared" si="39"/>
        <v>6172608.9600000018</v>
      </c>
      <c r="BG24" s="54">
        <f t="shared" si="39"/>
        <v>10287681.6</v>
      </c>
      <c r="BH24" s="54">
        <f t="shared" si="39"/>
        <v>10287681.6</v>
      </c>
      <c r="BI24" s="54">
        <f t="shared" si="39"/>
        <v>10287681.6</v>
      </c>
      <c r="BJ24" s="54">
        <f t="shared" si="39"/>
        <v>2057536.3200000008</v>
      </c>
    </row>
    <row r="25" spans="1:62" s="7" customFormat="1" ht="13.5" thickBot="1" x14ac:dyDescent="0.25">
      <c r="A25" s="13" t="s">
        <v>12</v>
      </c>
      <c r="B25" s="114"/>
      <c r="C25" s="14">
        <f t="shared" ref="C25:AH25" si="40">+C16+C17+C23-C18-C19-C20-C21-C22-C24</f>
        <v>980897051.09028196</v>
      </c>
      <c r="D25" s="14">
        <f t="shared" si="40"/>
        <v>967417429.46482313</v>
      </c>
      <c r="E25" s="14">
        <f t="shared" si="40"/>
        <v>954368853.01766229</v>
      </c>
      <c r="F25" s="14">
        <f t="shared" si="40"/>
        <v>941733731.01704895</v>
      </c>
      <c r="G25" s="14">
        <f t="shared" si="40"/>
        <v>929495503.91553688</v>
      </c>
      <c r="H25" s="14">
        <f t="shared" si="40"/>
        <v>917638556.32008302</v>
      </c>
      <c r="I25" s="14">
        <f t="shared" si="40"/>
        <v>909294593.98700058</v>
      </c>
      <c r="J25" s="14">
        <f t="shared" si="40"/>
        <v>897984941.47895694</v>
      </c>
      <c r="K25" s="14">
        <f t="shared" si="40"/>
        <v>894022895.10889256</v>
      </c>
      <c r="L25" s="14">
        <f t="shared" si="40"/>
        <v>890431476.0069958</v>
      </c>
      <c r="M25" s="14">
        <f t="shared" si="40"/>
        <v>887179604.55550766</v>
      </c>
      <c r="N25" s="14">
        <f t="shared" si="40"/>
        <v>873136549.56136477</v>
      </c>
      <c r="O25" s="14">
        <f t="shared" si="40"/>
        <v>858756627.93594253</v>
      </c>
      <c r="P25" s="14">
        <f t="shared" si="40"/>
        <v>850539548.32738912</v>
      </c>
      <c r="Q25" s="14">
        <f t="shared" si="40"/>
        <v>842610553.72665942</v>
      </c>
      <c r="R25" s="14">
        <f t="shared" si="40"/>
        <v>834957359.99973059</v>
      </c>
      <c r="S25" s="14">
        <f t="shared" si="40"/>
        <v>827516917.84415948</v>
      </c>
      <c r="T25" s="14">
        <f t="shared" si="40"/>
        <v>820332940.01228333</v>
      </c>
      <c r="U25" s="14">
        <f t="shared" si="40"/>
        <v>815938249.12297928</v>
      </c>
      <c r="V25" s="14">
        <f t="shared" si="40"/>
        <v>809202863.25206149</v>
      </c>
      <c r="W25" s="14">
        <f t="shared" si="40"/>
        <v>810534137.64760315</v>
      </c>
      <c r="X25" s="14">
        <f t="shared" si="40"/>
        <v>812060925.05996084</v>
      </c>
      <c r="Y25" s="14">
        <f t="shared" si="40"/>
        <v>813719099.62000883</v>
      </c>
      <c r="Z25" s="14">
        <f t="shared" si="40"/>
        <v>802161680.94438648</v>
      </c>
      <c r="AA25" s="14">
        <f t="shared" si="40"/>
        <v>791093895.60820186</v>
      </c>
      <c r="AB25" s="14">
        <f t="shared" si="40"/>
        <v>786641456.46921718</v>
      </c>
      <c r="AC25" s="14">
        <f t="shared" si="40"/>
        <v>782359375.31634808</v>
      </c>
      <c r="AD25" s="14">
        <f t="shared" si="40"/>
        <v>778240496.12103677</v>
      </c>
      <c r="AE25" s="14">
        <f t="shared" si="40"/>
        <v>774234340.26271904</v>
      </c>
      <c r="AF25" s="14">
        <f t="shared" si="40"/>
        <v>770380580.92204618</v>
      </c>
      <c r="AG25" s="14">
        <f t="shared" si="40"/>
        <v>768708379.8471545</v>
      </c>
      <c r="AH25" s="14">
        <f t="shared" si="40"/>
        <v>765114507.39933407</v>
      </c>
      <c r="AI25" s="14">
        <f t="shared" ref="AI25:BJ25" si="41">+AI16+AI17+AI23-AI18-AI19-AI20-AI21-AI22-AI24</f>
        <v>770201071.16317022</v>
      </c>
      <c r="AJ25" s="14">
        <f t="shared" si="41"/>
        <v>775353409.85215807</v>
      </c>
      <c r="AK25" s="14">
        <f t="shared" si="41"/>
        <v>780521585.41201007</v>
      </c>
      <c r="AL25" s="14">
        <f t="shared" si="41"/>
        <v>770540408.60850298</v>
      </c>
      <c r="AM25" s="14">
        <f t="shared" si="41"/>
        <v>761490060.94827199</v>
      </c>
      <c r="AN25" s="14">
        <f t="shared" si="41"/>
        <v>759391833.75740314</v>
      </c>
      <c r="AO25" s="14">
        <f t="shared" si="41"/>
        <v>757390518.3833313</v>
      </c>
      <c r="AP25" s="14">
        <f t="shared" si="41"/>
        <v>755482040.71797478</v>
      </c>
      <c r="AQ25" s="14">
        <f t="shared" si="41"/>
        <v>753626017.57243931</v>
      </c>
      <c r="AR25" s="14">
        <f t="shared" si="41"/>
        <v>751857037.31417167</v>
      </c>
      <c r="AS25" s="14">
        <f t="shared" si="41"/>
        <v>751876256.18599761</v>
      </c>
      <c r="AT25" s="14">
        <f t="shared" si="41"/>
        <v>750248570.37392116</v>
      </c>
      <c r="AU25" s="14">
        <f t="shared" si="41"/>
        <v>757756175.15810525</v>
      </c>
      <c r="AV25" s="14">
        <f t="shared" si="41"/>
        <v>765247470.91877925</v>
      </c>
      <c r="AW25" s="14">
        <f t="shared" si="41"/>
        <v>772683346.08782959</v>
      </c>
      <c r="AX25" s="14">
        <f t="shared" si="41"/>
        <v>763601205.67336583</v>
      </c>
      <c r="AY25" s="14">
        <f t="shared" si="41"/>
        <v>755841491.13106668</v>
      </c>
      <c r="AZ25" s="14">
        <f t="shared" si="41"/>
        <v>755412020.41314733</v>
      </c>
      <c r="BA25" s="14">
        <f t="shared" si="41"/>
        <v>755032945.74722183</v>
      </c>
      <c r="BB25" s="14">
        <f t="shared" si="41"/>
        <v>754701883.06737912</v>
      </c>
      <c r="BC25" s="14">
        <f t="shared" si="41"/>
        <v>754384740.69938493</v>
      </c>
      <c r="BD25" s="14">
        <f t="shared" si="41"/>
        <v>754112566.72802174</v>
      </c>
      <c r="BE25" s="14">
        <f t="shared" si="41"/>
        <v>755364246.13862717</v>
      </c>
      <c r="BF25" s="14">
        <f t="shared" si="41"/>
        <v>755156522.68275821</v>
      </c>
      <c r="BG25" s="14">
        <f t="shared" si="41"/>
        <v>764589735.04685676</v>
      </c>
      <c r="BH25" s="14">
        <f t="shared" si="41"/>
        <v>773951374.02045059</v>
      </c>
      <c r="BI25" s="14">
        <f t="shared" si="41"/>
        <v>783238935.87927747</v>
      </c>
      <c r="BJ25" s="14">
        <f t="shared" si="41"/>
        <v>774673537.25970685</v>
      </c>
    </row>
    <row r="26" spans="1:62" s="151" customFormat="1" ht="16.5" thickBot="1" x14ac:dyDescent="0.3">
      <c r="A26" s="150"/>
      <c r="B26" s="150"/>
      <c r="O26" s="151">
        <f>+$O$2</f>
        <v>0.12</v>
      </c>
      <c r="AA26" s="151">
        <f>+$AA$2</f>
        <v>0.09</v>
      </c>
      <c r="AM26" s="151">
        <f>+AM14</f>
        <v>0.06</v>
      </c>
      <c r="AY26" s="151">
        <f>+AY2</f>
        <v>0.06</v>
      </c>
    </row>
    <row r="27" spans="1:62" s="7" customFormat="1" ht="13.5" thickBot="1" x14ac:dyDescent="0.25">
      <c r="A27" s="8" t="str">
        <f>+PARÁMETROS!A41</f>
        <v>Vivienda</v>
      </c>
      <c r="B27" s="107"/>
      <c r="C27" s="9">
        <f t="shared" ref="C27:Z27" si="42">+C15</f>
        <v>44957</v>
      </c>
      <c r="D27" s="9">
        <f t="shared" si="42"/>
        <v>44985</v>
      </c>
      <c r="E27" s="9">
        <f t="shared" si="42"/>
        <v>45016</v>
      </c>
      <c r="F27" s="9">
        <f t="shared" si="42"/>
        <v>45046</v>
      </c>
      <c r="G27" s="9">
        <f t="shared" si="42"/>
        <v>45077</v>
      </c>
      <c r="H27" s="9">
        <f t="shared" si="42"/>
        <v>45107</v>
      </c>
      <c r="I27" s="9">
        <f t="shared" si="42"/>
        <v>45138</v>
      </c>
      <c r="J27" s="9">
        <f t="shared" si="42"/>
        <v>45169</v>
      </c>
      <c r="K27" s="9">
        <f t="shared" si="42"/>
        <v>45199</v>
      </c>
      <c r="L27" s="9">
        <f t="shared" si="42"/>
        <v>45230</v>
      </c>
      <c r="M27" s="9">
        <f t="shared" si="42"/>
        <v>45260</v>
      </c>
      <c r="N27" s="9">
        <f t="shared" si="42"/>
        <v>45291</v>
      </c>
      <c r="O27" s="9">
        <f t="shared" si="42"/>
        <v>45322</v>
      </c>
      <c r="P27" s="9">
        <f t="shared" si="42"/>
        <v>45351</v>
      </c>
      <c r="Q27" s="9">
        <f t="shared" si="42"/>
        <v>45382</v>
      </c>
      <c r="R27" s="9">
        <f t="shared" si="42"/>
        <v>45412</v>
      </c>
      <c r="S27" s="9">
        <f t="shared" si="42"/>
        <v>45443</v>
      </c>
      <c r="T27" s="9">
        <f t="shared" si="42"/>
        <v>45473</v>
      </c>
      <c r="U27" s="9">
        <f t="shared" si="42"/>
        <v>45504</v>
      </c>
      <c r="V27" s="9">
        <f t="shared" si="42"/>
        <v>45535</v>
      </c>
      <c r="W27" s="9">
        <f t="shared" si="42"/>
        <v>45565</v>
      </c>
      <c r="X27" s="9">
        <f t="shared" si="42"/>
        <v>45596</v>
      </c>
      <c r="Y27" s="9">
        <f t="shared" si="42"/>
        <v>45626</v>
      </c>
      <c r="Z27" s="9">
        <f t="shared" si="42"/>
        <v>45657</v>
      </c>
      <c r="AA27" s="9">
        <f t="shared" ref="AA27:BJ27" si="43">+AA15</f>
        <v>45688</v>
      </c>
      <c r="AB27" s="9">
        <f t="shared" si="43"/>
        <v>45716</v>
      </c>
      <c r="AC27" s="9">
        <f t="shared" si="43"/>
        <v>45747</v>
      </c>
      <c r="AD27" s="9">
        <f t="shared" si="43"/>
        <v>45777</v>
      </c>
      <c r="AE27" s="9">
        <f t="shared" si="43"/>
        <v>45808</v>
      </c>
      <c r="AF27" s="9">
        <f t="shared" si="43"/>
        <v>45838</v>
      </c>
      <c r="AG27" s="9">
        <f t="shared" si="43"/>
        <v>45869</v>
      </c>
      <c r="AH27" s="9">
        <f t="shared" si="43"/>
        <v>45900</v>
      </c>
      <c r="AI27" s="9">
        <f t="shared" si="43"/>
        <v>45930</v>
      </c>
      <c r="AJ27" s="9">
        <f t="shared" si="43"/>
        <v>45961</v>
      </c>
      <c r="AK27" s="9">
        <f t="shared" si="43"/>
        <v>45991</v>
      </c>
      <c r="AL27" s="9">
        <f t="shared" si="43"/>
        <v>46022</v>
      </c>
      <c r="AM27" s="9">
        <f>+AM15</f>
        <v>46053</v>
      </c>
      <c r="AN27" s="9">
        <f t="shared" si="43"/>
        <v>46081</v>
      </c>
      <c r="AO27" s="9">
        <f t="shared" si="43"/>
        <v>46112</v>
      </c>
      <c r="AP27" s="9">
        <f t="shared" si="43"/>
        <v>46142</v>
      </c>
      <c r="AQ27" s="9">
        <f t="shared" si="43"/>
        <v>46173</v>
      </c>
      <c r="AR27" s="9">
        <f t="shared" si="43"/>
        <v>46203</v>
      </c>
      <c r="AS27" s="9">
        <f t="shared" si="43"/>
        <v>46234</v>
      </c>
      <c r="AT27" s="9">
        <f t="shared" si="43"/>
        <v>46265</v>
      </c>
      <c r="AU27" s="9">
        <f t="shared" si="43"/>
        <v>46295</v>
      </c>
      <c r="AV27" s="9">
        <f t="shared" si="43"/>
        <v>46326</v>
      </c>
      <c r="AW27" s="9">
        <f t="shared" si="43"/>
        <v>46356</v>
      </c>
      <c r="AX27" s="9">
        <f t="shared" si="43"/>
        <v>46387</v>
      </c>
      <c r="AY27" s="9">
        <f t="shared" si="43"/>
        <v>46418</v>
      </c>
      <c r="AZ27" s="9">
        <f t="shared" si="43"/>
        <v>46446</v>
      </c>
      <c r="BA27" s="9">
        <f t="shared" si="43"/>
        <v>46477</v>
      </c>
      <c r="BB27" s="9">
        <f t="shared" si="43"/>
        <v>46507</v>
      </c>
      <c r="BC27" s="9">
        <f t="shared" si="43"/>
        <v>46538</v>
      </c>
      <c r="BD27" s="9">
        <f t="shared" si="43"/>
        <v>46568</v>
      </c>
      <c r="BE27" s="9">
        <f t="shared" si="43"/>
        <v>46599</v>
      </c>
      <c r="BF27" s="9">
        <f t="shared" si="43"/>
        <v>46630</v>
      </c>
      <c r="BG27" s="9">
        <f t="shared" si="43"/>
        <v>46660</v>
      </c>
      <c r="BH27" s="9">
        <f t="shared" si="43"/>
        <v>46691</v>
      </c>
      <c r="BI27" s="9">
        <f t="shared" si="43"/>
        <v>46721</v>
      </c>
      <c r="BJ27" s="9">
        <f t="shared" si="43"/>
        <v>46752</v>
      </c>
    </row>
    <row r="28" spans="1:62" s="7" customFormat="1" ht="13.5" thickTop="1" x14ac:dyDescent="0.2">
      <c r="A28" s="10" t="s">
        <v>9</v>
      </c>
      <c r="B28" s="108"/>
      <c r="C28" s="11">
        <f>+PARÁMETROS!$D$61</f>
        <v>2000000000</v>
      </c>
      <c r="D28" s="11">
        <f t="shared" ref="D28:N28" si="44">+C37</f>
        <v>1996334576.019181</v>
      </c>
      <c r="E28" s="11">
        <f t="shared" si="44"/>
        <v>2022543843.7651544</v>
      </c>
      <c r="F28" s="11">
        <f t="shared" si="44"/>
        <v>2048521714.7206397</v>
      </c>
      <c r="G28" s="11">
        <f t="shared" si="44"/>
        <v>2074268296.1406176</v>
      </c>
      <c r="H28" s="11">
        <f t="shared" si="44"/>
        <v>2099783931.4136345</v>
      </c>
      <c r="I28" s="11">
        <f t="shared" si="44"/>
        <v>2125069170.4972601</v>
      </c>
      <c r="J28" s="11">
        <f t="shared" si="44"/>
        <v>2157411309.158494</v>
      </c>
      <c r="K28" s="11">
        <f t="shared" si="44"/>
        <v>2181889517.1437302</v>
      </c>
      <c r="L28" s="11">
        <f t="shared" si="44"/>
        <v>2246150182.6008196</v>
      </c>
      <c r="M28" s="11">
        <f t="shared" si="44"/>
        <v>2310051516.2001929</v>
      </c>
      <c r="N28" s="11">
        <f t="shared" si="44"/>
        <v>2373586951.0481405</v>
      </c>
      <c r="O28" s="11">
        <f>+N37</f>
        <v>2364501671.2178679</v>
      </c>
      <c r="P28" s="11">
        <f t="shared" ref="P28:Z28" si="45">+O37</f>
        <v>2361018304.8827605</v>
      </c>
      <c r="Q28" s="11">
        <f t="shared" si="45"/>
        <v>2391049836.4892426</v>
      </c>
      <c r="R28" s="11">
        <f t="shared" si="45"/>
        <v>2420881093.8411803</v>
      </c>
      <c r="S28" s="11">
        <f t="shared" si="45"/>
        <v>2450511182.8653588</v>
      </c>
      <c r="T28" s="11">
        <f t="shared" si="45"/>
        <v>2479788348.8083243</v>
      </c>
      <c r="U28" s="11">
        <f t="shared" si="45"/>
        <v>2508868249.7118173</v>
      </c>
      <c r="V28" s="11">
        <f t="shared" si="45"/>
        <v>2545528775.3374395</v>
      </c>
      <c r="W28" s="11">
        <f t="shared" si="45"/>
        <v>2574170651.8237948</v>
      </c>
      <c r="X28" s="11">
        <f t="shared" si="45"/>
        <v>2647414033.771142</v>
      </c>
      <c r="Y28" s="11">
        <f t="shared" si="45"/>
        <v>2720291429.9097352</v>
      </c>
      <c r="Z28" s="12">
        <f t="shared" si="45"/>
        <v>2792646040.0591769</v>
      </c>
      <c r="AA28" s="11">
        <f>+Z37</f>
        <v>2782929620.0849762</v>
      </c>
      <c r="AB28" s="11">
        <f t="shared" ref="AB28:AL28" si="46">+AA37</f>
        <v>2779849220.6174359</v>
      </c>
      <c r="AC28" s="11">
        <f t="shared" si="46"/>
        <v>2813313811.4334097</v>
      </c>
      <c r="AD28" s="11">
        <f t="shared" si="46"/>
        <v>2846561104.2618728</v>
      </c>
      <c r="AE28" s="11">
        <f t="shared" si="46"/>
        <v>2879590785.6674914</v>
      </c>
      <c r="AF28" s="11">
        <f t="shared" si="46"/>
        <v>2912240951.5213604</v>
      </c>
      <c r="AG28" s="11">
        <f t="shared" si="46"/>
        <v>2944678260.150351</v>
      </c>
      <c r="AH28" s="11">
        <f t="shared" si="46"/>
        <v>2984682525.0861735</v>
      </c>
      <c r="AI28" s="11">
        <f t="shared" si="46"/>
        <v>3016651719.6159468</v>
      </c>
      <c r="AJ28" s="11">
        <f t="shared" si="46"/>
        <v>3097239868.0854535</v>
      </c>
      <c r="AK28" s="11">
        <f t="shared" si="46"/>
        <v>3177419254.2735667</v>
      </c>
      <c r="AL28" s="12">
        <f t="shared" si="46"/>
        <v>3257023273.0505414</v>
      </c>
      <c r="AM28" s="11">
        <f>+AL37</f>
        <v>3246452718.4225802</v>
      </c>
      <c r="AN28" s="11">
        <f t="shared" ref="AN28:AX28" si="47">+AM37</f>
        <v>3242933647.272377</v>
      </c>
      <c r="AO28" s="11">
        <f t="shared" si="47"/>
        <v>3278163829.1113629</v>
      </c>
      <c r="AP28" s="11">
        <f t="shared" si="47"/>
        <v>3313165027.8958974</v>
      </c>
      <c r="AQ28" s="11">
        <f t="shared" si="47"/>
        <v>3347937336.2523766</v>
      </c>
      <c r="AR28" s="11">
        <f t="shared" si="47"/>
        <v>3382319125.9578648</v>
      </c>
      <c r="AS28" s="11">
        <f t="shared" si="47"/>
        <v>3416477017.4222937</v>
      </c>
      <c r="AT28" s="11">
        <f t="shared" si="47"/>
        <v>3458157629.0911922</v>
      </c>
      <c r="AU28" s="11">
        <f t="shared" si="47"/>
        <v>3491826375.4208937</v>
      </c>
      <c r="AV28" s="11">
        <f t="shared" si="47"/>
        <v>3577033769.6599522</v>
      </c>
      <c r="AW28" s="11">
        <f t="shared" si="47"/>
        <v>3661800770.1328712</v>
      </c>
      <c r="AX28" s="12">
        <f t="shared" si="47"/>
        <v>3745961676.6960955</v>
      </c>
      <c r="AY28" s="11">
        <f>+AX37</f>
        <v>3734025659.3729491</v>
      </c>
      <c r="AZ28" s="11">
        <f t="shared" ref="AZ28:BJ28" si="48">+AY37</f>
        <v>3730097096.3117919</v>
      </c>
      <c r="BA28" s="11">
        <f t="shared" si="48"/>
        <v>3767252353.3705297</v>
      </c>
      <c r="BB28" s="11">
        <f t="shared" si="48"/>
        <v>3804167208.9451418</v>
      </c>
      <c r="BC28" s="11">
        <f t="shared" si="48"/>
        <v>3840841857.4435577</v>
      </c>
      <c r="BD28" s="11">
        <f t="shared" si="48"/>
        <v>3877114598.9426184</v>
      </c>
      <c r="BE28" s="11">
        <f t="shared" si="48"/>
        <v>3913151969.0187359</v>
      </c>
      <c r="BF28" s="11">
        <f t="shared" si="48"/>
        <v>3956639245.6474137</v>
      </c>
      <c r="BG28" s="11">
        <f t="shared" si="48"/>
        <v>3992165081.4997568</v>
      </c>
      <c r="BH28" s="11">
        <f t="shared" si="48"/>
        <v>4082324025.4724946</v>
      </c>
      <c r="BI28" s="11">
        <f t="shared" si="48"/>
        <v>4172011003.3259664</v>
      </c>
      <c r="BJ28" s="12">
        <f t="shared" si="48"/>
        <v>4261221963.4346342</v>
      </c>
    </row>
    <row r="29" spans="1:62" s="57" customFormat="1" x14ac:dyDescent="0.2">
      <c r="A29" s="48" t="s">
        <v>1478</v>
      </c>
      <c r="B29" s="109"/>
      <c r="C29" s="56">
        <f>+C28*PARÁMETROS!$C$41*97%</f>
        <v>14550000</v>
      </c>
      <c r="D29" s="56">
        <f>+D28*PARÁMETROS!$C$41*97%</f>
        <v>14523334.040539542</v>
      </c>
      <c r="E29" s="56">
        <f>+E28*PARÁMETROS!$C$41*97%</f>
        <v>14714006.463391496</v>
      </c>
      <c r="F29" s="56">
        <f>+F28*PARÁMETROS!$C$41*97%</f>
        <v>14902995.474592652</v>
      </c>
      <c r="G29" s="56">
        <f>+G28*PARÁMETROS!$C$41*97%</f>
        <v>15090301.854422992</v>
      </c>
      <c r="H29" s="56">
        <f>+H28*PARÁMETROS!$C$41*97%</f>
        <v>15275928.101034191</v>
      </c>
      <c r="I29" s="56">
        <f>+I28*PARÁMETROS!$C$41*97%</f>
        <v>15459878.215367567</v>
      </c>
      <c r="J29" s="56">
        <f>+J28*PARÁMETROS!$C$41*97%</f>
        <v>15695167.274128042</v>
      </c>
      <c r="K29" s="56">
        <f>+K28*PARÁMETROS!$C$41*97%</f>
        <v>15873246.237220636</v>
      </c>
      <c r="L29" s="56">
        <f>+L28*PARÁMETROS!$C$41*97%</f>
        <v>16340742.578420961</v>
      </c>
      <c r="M29" s="56">
        <f>+M28*PARÁMETROS!$C$41*97%</f>
        <v>16805624.780356403</v>
      </c>
      <c r="N29" s="56">
        <f>+N28*PARÁMETROS!$C$41*97%</f>
        <v>17267845.06887522</v>
      </c>
      <c r="O29" s="56">
        <f>+O28*PARÁMETROS!$D$41*97%</f>
        <v>17201749.658109989</v>
      </c>
      <c r="P29" s="56">
        <f>+P28*PARÁMETROS!$D$41*97%</f>
        <v>17176408.168022081</v>
      </c>
      <c r="Q29" s="56">
        <f>+Q28*PARÁMETROS!$D$41*97%</f>
        <v>17394887.560459238</v>
      </c>
      <c r="R29" s="56">
        <f>+R28*PARÁMETROS!$D$41*97%</f>
        <v>17611909.957694586</v>
      </c>
      <c r="S29" s="56">
        <f>+S28*PARÁMETROS!$D$41*97%</f>
        <v>17827468.855345484</v>
      </c>
      <c r="T29" s="56">
        <f>+T28*PARÁMETROS!$D$41*97%</f>
        <v>18040460.23758056</v>
      </c>
      <c r="U29" s="56">
        <f>+U28*PARÁMETROS!$D$41*97%</f>
        <v>18252016.516653467</v>
      </c>
      <c r="V29" s="56">
        <f>+V28*PARÁMETROS!$D$41*97%</f>
        <v>18518721.840579871</v>
      </c>
      <c r="W29" s="56">
        <f>+W28*PARÁMETROS!$D$41*97%</f>
        <v>18727091.492018107</v>
      </c>
      <c r="X29" s="56">
        <f>+X28*PARÁMETROS!$D$41*97%</f>
        <v>19259937.095685057</v>
      </c>
      <c r="Y29" s="56">
        <f>+Y28*PARÁMETROS!$D$41*97%</f>
        <v>19790120.152593322</v>
      </c>
      <c r="Z29" s="56">
        <f>+Z28*PARÁMETROS!$D$41*97%</f>
        <v>20316499.941430509</v>
      </c>
      <c r="AA29" s="56">
        <f>+AA28*PARÁMETROS!$E$41*97%</f>
        <v>20245812.986118201</v>
      </c>
      <c r="AB29" s="56">
        <f>+AB28*PARÁMETROS!$E$41*97%</f>
        <v>20223403.079991847</v>
      </c>
      <c r="AC29" s="56">
        <f>+AC28*PARÁMETROS!$E$41*97%</f>
        <v>20466857.978178054</v>
      </c>
      <c r="AD29" s="56">
        <f>+AD28*PARÁMETROS!$E$41*97%</f>
        <v>20708732.033505123</v>
      </c>
      <c r="AE29" s="56">
        <f>+AE28*PARÁMETROS!$E$41*97%</f>
        <v>20949022.965730999</v>
      </c>
      <c r="AF29" s="56">
        <f>+AF28*PARÁMETROS!$E$41*97%</f>
        <v>21186552.922317896</v>
      </c>
      <c r="AG29" s="56">
        <f>+AG28*PARÁMETROS!$E$41*97%</f>
        <v>21422534.342593804</v>
      </c>
      <c r="AH29" s="56">
        <f>+AH28*PARÁMETROS!$E$41*97%</f>
        <v>21713565.370001912</v>
      </c>
      <c r="AI29" s="56">
        <f>+AI28*PARÁMETROS!$E$41*97%</f>
        <v>21946141.26020601</v>
      </c>
      <c r="AJ29" s="56">
        <f>+AJ28*PARÁMETROS!$E$41*97%</f>
        <v>22532420.040321674</v>
      </c>
      <c r="AK29" s="56">
        <f>+AK28*PARÁMETROS!$E$41*97%</f>
        <v>23115725.074840195</v>
      </c>
      <c r="AL29" s="56">
        <f>+AL28*PARÁMETROS!$E$41*97%</f>
        <v>23694844.311442688</v>
      </c>
      <c r="AM29" s="56">
        <f>+AM28*PARÁMETROS!$F$41*97%</f>
        <v>23617943.526524272</v>
      </c>
      <c r="AN29" s="56">
        <f>+AN28*PARÁMETROS!$F$41*97%</f>
        <v>23592342.283906542</v>
      </c>
      <c r="AO29" s="56">
        <f>+AO28*PARÁMETROS!$F$41*97%</f>
        <v>23848641.856785163</v>
      </c>
      <c r="AP29" s="56">
        <f>+AP28*PARÁMETROS!$F$41*97%</f>
        <v>24103275.577942651</v>
      </c>
      <c r="AQ29" s="56">
        <f>+AQ28*PARÁMETROS!$F$41*97%</f>
        <v>24356244.121236037</v>
      </c>
      <c r="AR29" s="56">
        <f>+AR28*PARÁMETROS!$F$41*97%</f>
        <v>24606371.641343463</v>
      </c>
      <c r="AS29" s="56">
        <f>+AS28*PARÁMETROS!$F$41*97%</f>
        <v>24854870.301747184</v>
      </c>
      <c r="AT29" s="56">
        <f>+AT28*PARÁMETROS!$F$41*97%</f>
        <v>25158096.751638424</v>
      </c>
      <c r="AU29" s="56">
        <f>+AU28*PARÁMETROS!$F$41*97%</f>
        <v>25403036.881186999</v>
      </c>
      <c r="AV29" s="56">
        <f>+AV28*PARÁMETROS!$F$41*97%</f>
        <v>26022920.674276147</v>
      </c>
      <c r="AW29" s="56">
        <f>+AW28*PARÁMETROS!$F$41*97%</f>
        <v>26639600.602716636</v>
      </c>
      <c r="AX29" s="56">
        <f>+AX28*PARÁMETROS!$F$41*97%</f>
        <v>27251871.197964095</v>
      </c>
      <c r="AY29" s="56">
        <f>+AY28*PARÁMETROS!$G$41*97%</f>
        <v>27165036.671938203</v>
      </c>
      <c r="AZ29" s="56">
        <f>+AZ28*PARÁMETROS!$G$41*97%</f>
        <v>27136456.375668284</v>
      </c>
      <c r="BA29" s="56">
        <f>+BA28*PARÁMETROS!$G$41*97%</f>
        <v>27406760.8707706</v>
      </c>
      <c r="BB29" s="56">
        <f>+BB28*PARÁMETROS!$G$41*97%</f>
        <v>27675316.445075907</v>
      </c>
      <c r="BC29" s="56">
        <f>+BC28*PARÁMETROS!$G$41*97%</f>
        <v>27942124.51290188</v>
      </c>
      <c r="BD29" s="56">
        <f>+BD28*PARÁMETROS!$G$41*97%</f>
        <v>28206008.707307547</v>
      </c>
      <c r="BE29" s="56">
        <f>+BE28*PARÁMETROS!$G$41*97%</f>
        <v>28468180.574611302</v>
      </c>
      <c r="BF29" s="56">
        <f>+BF28*PARÁMETROS!$G$41*97%</f>
        <v>28784550.512084931</v>
      </c>
      <c r="BG29" s="56">
        <f>+BG28*PARÁMETROS!$G$41*97%</f>
        <v>29043000.967910729</v>
      </c>
      <c r="BH29" s="56">
        <f>+BH28*PARÁMETROS!$G$41*97%</f>
        <v>29698907.285312396</v>
      </c>
      <c r="BI29" s="56">
        <f>+BI28*PARÁMETROS!$G$41*97%</f>
        <v>30351380.049196403</v>
      </c>
      <c r="BJ29" s="56">
        <f>+BJ28*PARÁMETROS!$G$41*97%</f>
        <v>31000389.783986963</v>
      </c>
    </row>
    <row r="30" spans="1:62" s="51" customFormat="1" ht="14.65" customHeight="1" x14ac:dyDescent="0.2">
      <c r="A30" s="49" t="s">
        <v>10</v>
      </c>
      <c r="B30" s="110"/>
      <c r="C30" s="50">
        <f>-PMT(PARÁMETROS!$C$41,PARÁMETROS!$C$51,C28,0)*1</f>
        <v>25335154.750049897</v>
      </c>
      <c r="D30" s="50">
        <f>-PMT(PARÁMETROS!$C$41,PARÁMETROS!$C$51,D28,0)*1</f>
        <v>25288722.708160602</v>
      </c>
      <c r="E30" s="50">
        <f>-PMT(PARÁMETROS!$C$41,PARÁMETROS!$C$51,E28,0)*1</f>
        <v>25620730.635275461</v>
      </c>
      <c r="F30" s="50">
        <f>-PMT(PARÁMETROS!$C$41,PARÁMETROS!$C$51,F28,0)*1</f>
        <v>25949807.325642485</v>
      </c>
      <c r="G30" s="50">
        <f>-PMT(PARÁMETROS!$C$41,PARÁMETROS!$C$51,G28,0)*1</f>
        <v>26275954.137922436</v>
      </c>
      <c r="H30" s="50">
        <f>-PMT(PARÁMETROS!$C$41,PARÁMETROS!$C$51,H28,0)*1</f>
        <v>26599175.422016293</v>
      </c>
      <c r="I30" s="50">
        <f>-PMT(PARÁMETROS!$C$41,PARÁMETROS!$C$51,I28,0)*1</f>
        <v>26919478.144554127</v>
      </c>
      <c r="J30" s="50">
        <f>-PMT(PARÁMETROS!$C$41,PARÁMETROS!$C$51,J28,0)*1</f>
        <v>27329174.688519094</v>
      </c>
      <c r="K30" s="50">
        <f>-PMT(PARÁMETROS!$C$41,PARÁMETROS!$C$51,K28,0)*1</f>
        <v>27639254.282174025</v>
      </c>
      <c r="L30" s="50">
        <f>-PMT(PARÁMETROS!$C$41,PARÁMETROS!$C$51,L28,0)*1</f>
        <v>28453281.234022301</v>
      </c>
      <c r="M30" s="50">
        <f>-PMT(PARÁMETROS!$C$41,PARÁMETROS!$C$51,M28,0)*1</f>
        <v>29262756.321759641</v>
      </c>
      <c r="N30" s="50">
        <f>-PMT(PARÁMETROS!$C$41,PARÁMETROS!$C$51,N28,0)*1</f>
        <v>30067596.358751874</v>
      </c>
      <c r="O30" s="50">
        <f>-PMT(PARÁMETROS!$D$41,PARÁMETROS!$D$51,O28,0)*1</f>
        <v>29952507.873528142</v>
      </c>
      <c r="P30" s="50">
        <f>-PMT(PARÁMETROS!$D$41,PARÁMETROS!$D$51,P28,0)*1</f>
        <v>29908382.060952611</v>
      </c>
      <c r="Q30" s="50">
        <f>-PMT(PARÁMETROS!$D$41,PARÁMETROS!$D$51,Q28,0)*1</f>
        <v>30288808.811268229</v>
      </c>
      <c r="R30" s="50">
        <f>-PMT(PARÁMETROS!$D$41,PARÁMETROS!$D$51,R28,0)*1</f>
        <v>30666698.571968183</v>
      </c>
      <c r="S30" s="50">
        <f>-PMT(PARÁMETROS!$D$41,PARÁMETROS!$D$51,S28,0)*1</f>
        <v>31042040.017310843</v>
      </c>
      <c r="T30" s="50">
        <f>-PMT(PARÁMETROS!$D$41,PARÁMETROS!$D$51,T28,0)*1</f>
        <v>31412910.782214802</v>
      </c>
      <c r="U30" s="50">
        <f>-PMT(PARÁMETROS!$D$41,PARÁMETROS!$D$51,U28,0)*1</f>
        <v>31781282.676967859</v>
      </c>
      <c r="V30" s="50">
        <f>-PMT(PARÁMETROS!$D$41,PARÁMETROS!$D$51,V28,0)*1</f>
        <v>32245682.721939512</v>
      </c>
      <c r="W30" s="50">
        <f>-PMT(PARÁMETROS!$D$41,PARÁMETROS!$D$51,W28,0)*1</f>
        <v>32608505.908496324</v>
      </c>
      <c r="X30" s="50">
        <f>-PMT(PARÁMETROS!$D$41,PARÁMETROS!$D$51,X28,0)*1</f>
        <v>33536322.116522856</v>
      </c>
      <c r="Y30" s="50">
        <f>-PMT(PARÁMETROS!$D$41,PARÁMETROS!$D$51,Y28,0)*1</f>
        <v>34459502.170998819</v>
      </c>
      <c r="Z30" s="50">
        <f>-PMT(PARÁMETROS!$D$41,PARÁMETROS!$D$51,Z28,0)*1</f>
        <v>35376059.793506645</v>
      </c>
      <c r="AA30" s="50">
        <f>-PMT(PARÁMETROS!$E$41,PARÁMETROS!$E$51,AA28,0)*1</f>
        <v>35252976.291675217</v>
      </c>
      <c r="AB30" s="50">
        <f>-PMT(PARÁMETROS!$E$41,PARÁMETROS!$E$51,AB28,0)*1</f>
        <v>35213955.093074165</v>
      </c>
      <c r="AC30" s="50">
        <f>-PMT(PARÁMETROS!$E$41,PARÁMETROS!$E$51,AC28,0)*1</f>
        <v>35637870.386559062</v>
      </c>
      <c r="AD30" s="50">
        <f>-PMT(PARÁMETROS!$E$41,PARÁMETROS!$E$51,AD28,0)*1</f>
        <v>36059033.04097373</v>
      </c>
      <c r="AE30" s="50">
        <f>-PMT(PARÁMETROS!$E$41,PARÁMETROS!$E$51,AE28,0)*1</f>
        <v>36477439.085851826</v>
      </c>
      <c r="AF30" s="50">
        <f>-PMT(PARÁMETROS!$E$41,PARÁMETROS!$E$51,AF28,0)*1</f>
        <v>36891037.588113114</v>
      </c>
      <c r="AG30" s="50">
        <f>-PMT(PARÁMETROS!$E$41,PARÁMETROS!$E$51,AG28,0)*1</f>
        <v>37301939.70500841</v>
      </c>
      <c r="AH30" s="50">
        <f>-PMT(PARÁMETROS!$E$41,PARÁMETROS!$E$51,AH28,0)*1</f>
        <v>37808696.826413937</v>
      </c>
      <c r="AI30" s="50">
        <f>-PMT(PARÁMETROS!$E$41,PARÁMETROS!$E$51,AI28,0)*1</f>
        <v>38213669.071737066</v>
      </c>
      <c r="AJ30" s="50">
        <f>-PMT(PARÁMETROS!$E$41,PARÁMETROS!$E$51,AJ28,0)*1</f>
        <v>39234525.677984543</v>
      </c>
      <c r="AK30" s="50">
        <f>-PMT(PARÁMETROS!$E$41,PARÁMETROS!$E$51,AK28,0)*1</f>
        <v>40250204.256404474</v>
      </c>
      <c r="AL30" s="50">
        <f>-PMT(PARÁMETROS!$E$41,PARÁMETROS!$E$51,AL28,0)*1</f>
        <v>41258594.323624738</v>
      </c>
      <c r="AM30" s="50">
        <f>-PMT(PARÁMETROS!$F$41,PARÁMETROS!$F$51,AM28,0)*1</f>
        <v>41124691.00497812</v>
      </c>
      <c r="AN30" s="50">
        <f>-PMT(PARÁMETROS!$F$41,PARÁMETROS!$F$51,AN28,0)*1</f>
        <v>41080112.898894697</v>
      </c>
      <c r="AO30" s="50">
        <f>-PMT(PARÁMETROS!$F$41,PARÁMETROS!$F$51,AO28,0)*1</f>
        <v>41526393.953276254</v>
      </c>
      <c r="AP30" s="50">
        <f>-PMT(PARÁMETROS!$F$41,PARÁMETROS!$F$51,AP28,0)*1</f>
        <v>41969774.347097971</v>
      </c>
      <c r="AQ30" s="50">
        <f>-PMT(PARÁMETROS!$F$41,PARÁMETROS!$F$51,AQ28,0)*1</f>
        <v>42410255.253711894</v>
      </c>
      <c r="AR30" s="50">
        <f>-PMT(PARÁMETROS!$F$41,PARÁMETROS!$F$51,AR28,0)*1</f>
        <v>42845789.235098004</v>
      </c>
      <c r="AS30" s="50">
        <f>-PMT(PARÁMETROS!$F$41,PARÁMETROS!$F$51,AS28,0)*1</f>
        <v>43278486.968191363</v>
      </c>
      <c r="AT30" s="50">
        <f>-PMT(PARÁMETROS!$F$41,PARÁMETROS!$F$51,AT28,0)*1</f>
        <v>43806479.3415455</v>
      </c>
      <c r="AU30" s="50">
        <f>-PMT(PARÁMETROS!$F$41,PARÁMETROS!$F$51,AU28,0)*1</f>
        <v>44232980.790797077</v>
      </c>
      <c r="AV30" s="50">
        <f>-PMT(PARÁMETROS!$F$41,PARÁMETROS!$F$51,AV28,0)*1</f>
        <v>45312352.050244607</v>
      </c>
      <c r="AW30" s="50">
        <f>-PMT(PARÁMETROS!$F$41,PARÁMETROS!$F$51,AW28,0)*1</f>
        <v>46386144.587584086</v>
      </c>
      <c r="AX30" s="50">
        <f>-PMT(PARÁMETROS!$F$41,PARÁMETROS!$F$51,AX28,0)*1</f>
        <v>47452259.383425981</v>
      </c>
      <c r="AY30" s="50">
        <f>-PMT(PARÁMETROS!$G$41,PARÁMETROS!$G$51,AY28,0)*1</f>
        <v>47301058.960435383</v>
      </c>
      <c r="AZ30" s="50">
        <f>-PMT(PARÁMETROS!$G$41,PARÁMETROS!$G$51,AZ28,0)*1</f>
        <v>47251293.583885506</v>
      </c>
      <c r="BA30" s="50">
        <f>-PMT(PARÁMETROS!$G$41,PARÁMETROS!$G$51,BA28,0)*1</f>
        <v>47721960.677566014</v>
      </c>
      <c r="BB30" s="50">
        <f>-PMT(PARÁMETROS!$G$41,PARÁMETROS!$G$51,BB28,0)*1</f>
        <v>48189582.466845281</v>
      </c>
      <c r="BC30" s="50">
        <f>-PMT(PARÁMETROS!$G$41,PARÁMETROS!$G$51,BC28,0)*1</f>
        <v>48654161.414400809</v>
      </c>
      <c r="BD30" s="50">
        <f>-PMT(PARÁMETROS!$G$41,PARÁMETROS!$G$51,BD28,0)*1</f>
        <v>49113649.173944443</v>
      </c>
      <c r="BE30" s="50">
        <f>-PMT(PARÁMETROS!$G$41,PARÁMETROS!$G$51,BE28,0)*1</f>
        <v>49570155.347776063</v>
      </c>
      <c r="BF30" s="50">
        <f>-PMT(PARÁMETROS!$G$41,PARÁMETROS!$G$51,BF28,0)*1</f>
        <v>50121033.789298952</v>
      </c>
      <c r="BG30" s="50">
        <f>-PMT(PARÁMETROS!$G$41,PARÁMETROS!$G$51,BG28,0)*1</f>
        <v>50571060.06377095</v>
      </c>
      <c r="BH30" s="50">
        <f>-PMT(PARÁMETROS!$G$41,PARÁMETROS!$G$51,BH28,0)*1</f>
        <v>51713155.462596141</v>
      </c>
      <c r="BI30" s="50">
        <f>-PMT(PARÁMETROS!$G$41,PARÁMETROS!$G$51,BI28,0)*1</f>
        <v>52849272.194087148</v>
      </c>
      <c r="BJ30" s="50">
        <f>-PMT(PARÁMETROS!$G$41,PARÁMETROS!$G$51,BJ28,0)*1</f>
        <v>53979358.933963954</v>
      </c>
    </row>
    <row r="31" spans="1:62" s="51" customFormat="1" x14ac:dyDescent="0.2">
      <c r="A31" s="49" t="s">
        <v>55</v>
      </c>
      <c r="B31" s="110"/>
      <c r="C31" s="50">
        <f>+PARÁMETROS!$C$72</f>
        <v>0</v>
      </c>
      <c r="D31" s="50">
        <f>+C31</f>
        <v>0</v>
      </c>
      <c r="E31" s="50">
        <f t="shared" ref="E31:N31" si="49">+D31</f>
        <v>0</v>
      </c>
      <c r="F31" s="50">
        <f t="shared" si="49"/>
        <v>0</v>
      </c>
      <c r="G31" s="50">
        <f t="shared" si="49"/>
        <v>0</v>
      </c>
      <c r="H31" s="50">
        <f t="shared" si="49"/>
        <v>0</v>
      </c>
      <c r="I31" s="50">
        <f t="shared" si="49"/>
        <v>0</v>
      </c>
      <c r="J31" s="50">
        <f t="shared" si="49"/>
        <v>0</v>
      </c>
      <c r="K31" s="50">
        <f t="shared" si="49"/>
        <v>0</v>
      </c>
      <c r="L31" s="50">
        <f t="shared" si="49"/>
        <v>0</v>
      </c>
      <c r="M31" s="50">
        <f t="shared" si="49"/>
        <v>0</v>
      </c>
      <c r="N31" s="50">
        <f t="shared" si="49"/>
        <v>0</v>
      </c>
      <c r="O31" s="50">
        <f>+PARÁMETROS!$D$72</f>
        <v>0</v>
      </c>
      <c r="P31" s="50">
        <f>+O31</f>
        <v>0</v>
      </c>
      <c r="Q31" s="50">
        <f t="shared" ref="Q31:Z31" si="50">+P31</f>
        <v>0</v>
      </c>
      <c r="R31" s="50">
        <f t="shared" si="50"/>
        <v>0</v>
      </c>
      <c r="S31" s="50">
        <f t="shared" si="50"/>
        <v>0</v>
      </c>
      <c r="T31" s="50">
        <f t="shared" si="50"/>
        <v>0</v>
      </c>
      <c r="U31" s="50">
        <f t="shared" si="50"/>
        <v>0</v>
      </c>
      <c r="V31" s="50">
        <f t="shared" si="50"/>
        <v>0</v>
      </c>
      <c r="W31" s="50">
        <f t="shared" si="50"/>
        <v>0</v>
      </c>
      <c r="X31" s="50">
        <f t="shared" si="50"/>
        <v>0</v>
      </c>
      <c r="Y31" s="50">
        <f t="shared" si="50"/>
        <v>0</v>
      </c>
      <c r="Z31" s="50">
        <f t="shared" si="50"/>
        <v>0</v>
      </c>
      <c r="AA31" s="50">
        <f>+PARÁMETROS!$E$72</f>
        <v>0</v>
      </c>
      <c r="AB31" s="50">
        <f>+AA31</f>
        <v>0</v>
      </c>
      <c r="AC31" s="50">
        <f t="shared" ref="AC31:AL31" si="51">+AB31</f>
        <v>0</v>
      </c>
      <c r="AD31" s="50">
        <f t="shared" si="51"/>
        <v>0</v>
      </c>
      <c r="AE31" s="50">
        <f t="shared" si="51"/>
        <v>0</v>
      </c>
      <c r="AF31" s="50">
        <f t="shared" si="51"/>
        <v>0</v>
      </c>
      <c r="AG31" s="50">
        <f t="shared" si="51"/>
        <v>0</v>
      </c>
      <c r="AH31" s="50">
        <f t="shared" si="51"/>
        <v>0</v>
      </c>
      <c r="AI31" s="50">
        <f t="shared" si="51"/>
        <v>0</v>
      </c>
      <c r="AJ31" s="50">
        <f t="shared" si="51"/>
        <v>0</v>
      </c>
      <c r="AK31" s="50">
        <f t="shared" si="51"/>
        <v>0</v>
      </c>
      <c r="AL31" s="50">
        <f t="shared" si="51"/>
        <v>0</v>
      </c>
      <c r="AM31" s="50">
        <f>+PARÁMETROS!$F$72</f>
        <v>0</v>
      </c>
      <c r="AN31" s="50">
        <f>+AM31</f>
        <v>0</v>
      </c>
      <c r="AO31" s="50">
        <f t="shared" ref="AO31:AX31" si="52">+AN31</f>
        <v>0</v>
      </c>
      <c r="AP31" s="50">
        <f t="shared" si="52"/>
        <v>0</v>
      </c>
      <c r="AQ31" s="50">
        <f t="shared" si="52"/>
        <v>0</v>
      </c>
      <c r="AR31" s="50">
        <f t="shared" si="52"/>
        <v>0</v>
      </c>
      <c r="AS31" s="50">
        <f t="shared" si="52"/>
        <v>0</v>
      </c>
      <c r="AT31" s="50">
        <f t="shared" si="52"/>
        <v>0</v>
      </c>
      <c r="AU31" s="50">
        <f t="shared" si="52"/>
        <v>0</v>
      </c>
      <c r="AV31" s="50">
        <f t="shared" si="52"/>
        <v>0</v>
      </c>
      <c r="AW31" s="50">
        <f t="shared" si="52"/>
        <v>0</v>
      </c>
      <c r="AX31" s="50">
        <f t="shared" si="52"/>
        <v>0</v>
      </c>
      <c r="AY31" s="50">
        <f>+PARÁMETROS!$G$72</f>
        <v>0</v>
      </c>
      <c r="AZ31" s="50">
        <f>+AY31</f>
        <v>0</v>
      </c>
      <c r="BA31" s="50">
        <f t="shared" ref="BA31:BJ31" si="53">+AZ31</f>
        <v>0</v>
      </c>
      <c r="BB31" s="50">
        <f t="shared" si="53"/>
        <v>0</v>
      </c>
      <c r="BC31" s="50">
        <f t="shared" si="53"/>
        <v>0</v>
      </c>
      <c r="BD31" s="50">
        <f t="shared" si="53"/>
        <v>0</v>
      </c>
      <c r="BE31" s="50">
        <f t="shared" si="53"/>
        <v>0</v>
      </c>
      <c r="BF31" s="50">
        <f t="shared" si="53"/>
        <v>0</v>
      </c>
      <c r="BG31" s="50">
        <f t="shared" si="53"/>
        <v>0</v>
      </c>
      <c r="BH31" s="50">
        <f t="shared" si="53"/>
        <v>0</v>
      </c>
      <c r="BI31" s="50">
        <f t="shared" si="53"/>
        <v>0</v>
      </c>
      <c r="BJ31" s="50">
        <f t="shared" si="53"/>
        <v>0</v>
      </c>
    </row>
    <row r="32" spans="1:62" s="51" customFormat="1" x14ac:dyDescent="0.2">
      <c r="A32" s="49" t="s">
        <v>59</v>
      </c>
      <c r="B32" s="110"/>
      <c r="C32" s="50">
        <f>+(anexos!B$68+anexos!B$110)*1*(B$129/B$135)</f>
        <v>14437500</v>
      </c>
      <c r="D32" s="50">
        <f>+(anexos!C$68+anexos!C$110)*1*(C$129/C$135)</f>
        <v>14561329.25366242</v>
      </c>
      <c r="E32" s="50">
        <f>+(anexos!D$68+anexos!D$110)*1*(D$129/D$135)</f>
        <v>14650009.744202511</v>
      </c>
      <c r="F32" s="50">
        <f>+(anexos!E$68+anexos!E$110)*1*(E$129/E$135)</f>
        <v>14738988.85254439</v>
      </c>
      <c r="G32" s="50">
        <f>+(anexos!F$68+anexos!F$110)*1*(F$129/F$135)</f>
        <v>14828129.719637729</v>
      </c>
      <c r="H32" s="50">
        <f>+(anexos!G$68+anexos!G$110)*1*(G$129/G$135)</f>
        <v>14917311.812361039</v>
      </c>
      <c r="I32" s="50">
        <f>+(anexos!H$68+anexos!H$110)*PARÁMETROS!C33*(H$129/H$135)</f>
        <v>7604929.269037677</v>
      </c>
      <c r="J32" s="50">
        <f>+(anexos!I$68+anexos!I$110)*1*(I$129/I$135)</f>
        <v>15293404.095011909</v>
      </c>
      <c r="K32" s="50">
        <f>+(anexos!J$68+anexos!J$110)*1*(J$129/J$135)</f>
        <v>15377153.841666579</v>
      </c>
      <c r="L32" s="50">
        <f>+(anexos!K$68+anexos!K$110)*1*(K$129/K$135)</f>
        <v>15413766.457992099</v>
      </c>
      <c r="M32" s="50">
        <f>+(anexos!L$68+anexos!L$110)*1*(L$129/L$135)</f>
        <v>15455300.393997226</v>
      </c>
      <c r="N32" s="50">
        <f>+(anexos!M$68+anexos!M$110)*PARÁMETROS!C33*(M$129/M$135)</f>
        <v>7750510.1741246339</v>
      </c>
      <c r="O32" s="50">
        <f>+(anexos!N$68+anexos!N$110)*1*(N$129/N$135)</f>
        <v>15089367.227085005</v>
      </c>
      <c r="P32" s="50">
        <f>+(anexos!O$68+anexos!O$110)*1*(O$129/O$135)</f>
        <v>15185547.013178168</v>
      </c>
      <c r="Q32" s="50">
        <f>+(anexos!P$68+anexos!P$110)*1*(P$129/P$135)</f>
        <v>15240585.663058901</v>
      </c>
      <c r="R32" s="50">
        <f>+(anexos!Q$68+anexos!Q$110)*1*(Q$129/Q$135)</f>
        <v>15296382.466671806</v>
      </c>
      <c r="S32" s="50">
        <f>+(anexos!R$68+anexos!R$110)*1*(R$129/R$135)</f>
        <v>15447275.598748073</v>
      </c>
      <c r="T32" s="50">
        <f>+(anexos!S$68+anexos!S$110)*1*(S$129/S$135)</f>
        <v>15501781.047208732</v>
      </c>
      <c r="U32" s="50">
        <f>+(anexos!T$68+anexos!T$110)*PARÁMETROS!C33*(T$129/T$135)</f>
        <v>7778424.8758630827</v>
      </c>
      <c r="V32" s="50">
        <f>+(anexos!U$68+anexos!U$110)*1*(U$129/U$135)</f>
        <v>15612464.158731913</v>
      </c>
      <c r="W32" s="50">
        <f>+(anexos!V$68+anexos!V$110)*1*(V$129/V$135)</f>
        <v>15668618.746278396</v>
      </c>
      <c r="X32" s="50">
        <f>+(anexos!W$68+anexos!W$110)*1*(W$129/W$135)</f>
        <v>15678294.501900906</v>
      </c>
      <c r="Y32" s="50">
        <f>+(anexos!X$68+anexos!X$110)*1*(X$129/X$135)</f>
        <v>15787783.603639325</v>
      </c>
      <c r="Z32" s="50">
        <f>+(anexos!Y$68+anexos!Y$110)*PARÁMETROS!C33*(Y$129/Y$135)</f>
        <v>7902028.9474854348</v>
      </c>
      <c r="AA32" s="50">
        <f>+(anexos!Z$68+anexos!Z$110)*1*(Z$129/Z$135)</f>
        <v>15115304.60209251</v>
      </c>
      <c r="AB32" s="50">
        <f>+(anexos!AA$68+anexos!AA$110)*1*(AA$129/AA$135)</f>
        <v>15202953.056259522</v>
      </c>
      <c r="AC32" s="50">
        <f>+(anexos!AB$68+anexos!AB$110)*1*(AB$129/AB$135)</f>
        <v>15254288.815064838</v>
      </c>
      <c r="AD32" s="50">
        <f>+(anexos!AC$68+anexos!AC$110)*1*(AC$129/AC$135)</f>
        <v>15306211.293690821</v>
      </c>
      <c r="AE32" s="50">
        <f>+(anexos!AD$68+anexos!AD$110)*1*(AD$129/AD$135)</f>
        <v>15458375.188303346</v>
      </c>
      <c r="AF32" s="50">
        <f>+(anexos!AE$68+anexos!AE$110)*1*(AE$129/AE$135)</f>
        <v>15508906.746254928</v>
      </c>
      <c r="AG32" s="50">
        <f>+(anexos!AF$68+anexos!AF$110)*PARÁMETROS!C33*(AF$129/AF$135)</f>
        <v>7779969.2831999063</v>
      </c>
      <c r="AH32" s="50">
        <f>+(anexos!AG$68+anexos!AG$110)*1*(AG$129/AG$135)</f>
        <v>15611469.424056126</v>
      </c>
      <c r="AI32" s="50">
        <f>+(anexos!AH$68+anexos!AH$110)*1*(AH$129/AH$135)</f>
        <v>15663505.603560664</v>
      </c>
      <c r="AJ32" s="50">
        <f>+(anexos!AI$68+anexos!AI$110)*1*(AI$129/AI$135)</f>
        <v>15673922.608509932</v>
      </c>
      <c r="AK32" s="50">
        <f>+(anexos!AJ$68+anexos!AJ$110)*1*(AJ$129/AJ$135)</f>
        <v>15789109.31724957</v>
      </c>
      <c r="AL32" s="50">
        <f>+(anexos!AK$68+anexos!AK$110)*PARÁMETROS!C33*(AK$129/AK$135)</f>
        <v>7902423.9135168586</v>
      </c>
      <c r="AM32" s="50">
        <f>+(anexos!AL$68+anexos!AL$110)*1*(AL$129/AL$135)</f>
        <v>15065644.863943884</v>
      </c>
      <c r="AN32" s="50">
        <f>+(anexos!AM$68+anexos!AM$110)*1*(AM$129/AM$135)</f>
        <v>15146755.785404794</v>
      </c>
      <c r="AO32" s="50">
        <f>+(anexos!AN$68+anexos!AN$110)*1*(AN$129/AN$135)</f>
        <v>15196060.651695678</v>
      </c>
      <c r="AP32" s="50">
        <f>+(anexos!AO$68+anexos!AO$110)*1*(AO$129/AO$135)</f>
        <v>15245904.377434161</v>
      </c>
      <c r="AQ32" s="50">
        <f>+(anexos!AP$68+anexos!AP$110)*1*(AP$129/AP$135)</f>
        <v>15395063.699660329</v>
      </c>
      <c r="AR32" s="50">
        <f>+(anexos!AQ$68+anexos!AQ$110)*1*(AQ$129/AQ$135)</f>
        <v>15443759.481141077</v>
      </c>
      <c r="AS32" s="50">
        <f>+(anexos!AR$68+anexos!AR$110)*PARÁMETROS!C33*(AR$129/AR$135)</f>
        <v>7746480.5067088064</v>
      </c>
      <c r="AT32" s="50">
        <f>+(anexos!AS$68+anexos!AS$110)*1*(AS$129/AS$135)</f>
        <v>15542667.571598029</v>
      </c>
      <c r="AU32" s="50">
        <f>+(anexos!AT$68+anexos!AT$110)*1*(AT$129/AT$135)</f>
        <v>15592906.482569536</v>
      </c>
      <c r="AV32" s="50">
        <f>+(anexos!AU$68+anexos!AU$110)*1*(AU$129/AU$135)</f>
        <v>15605577.893822987</v>
      </c>
      <c r="AW32" s="50">
        <f>+(anexos!AV$68+anexos!AV$110)*1*(AV$129/AV$135)</f>
        <v>15721637.50432355</v>
      </c>
      <c r="AX32" s="50">
        <f>+(anexos!AW$68+anexos!AW$110)*PARÁMETROS!C33*(AW$129/AW$135)</f>
        <v>7869367.3011348499</v>
      </c>
      <c r="AY32" s="50">
        <f>+(anexos!AX$68+anexos!AX$110)*1*(AX$129/AX$135)</f>
        <v>14951485.221145362</v>
      </c>
      <c r="AZ32" s="50">
        <f>+(anexos!AY$68+anexos!AY$110)*1*(AY$129/AY$135)</f>
        <v>15028632.885833256</v>
      </c>
      <c r="BA32" s="50">
        <f>+(anexos!AZ$68+anexos!AZ$110)*1*(AZ$129/AZ$135)</f>
        <v>15076942.754748855</v>
      </c>
      <c r="BB32" s="50">
        <f>+(anexos!BA$68+anexos!BA$110)*1*(BA$129/BA$135)</f>
        <v>15125882.273176221</v>
      </c>
      <c r="BC32" s="50">
        <f>+(anexos!BB$68+anexos!BB$110)*1*(BB$129/BB$135)</f>
        <v>15273122.199079435</v>
      </c>
      <c r="BD32" s="50">
        <f>+(anexos!BC$68+anexos!BC$110)*1*(BC$129/BC$135)</f>
        <v>15321324.058026791</v>
      </c>
      <c r="BE32" s="50">
        <f>+(anexos!BD$68+anexos!BD$110)*PARÁMETROS!C33*(BD$129/BD$135)</f>
        <v>7685065.1081964988</v>
      </c>
      <c r="BF32" s="50">
        <f>+(anexos!BE$68+anexos!BE$110)*1*(BE$129/BE$135)</f>
        <v>15419535.622955486</v>
      </c>
      <c r="BG32" s="50">
        <f>+(anexos!BF$68+anexos!BF$110)*1*(BF$129/BF$135)</f>
        <v>15469568.332472784</v>
      </c>
      <c r="BH32" s="50">
        <f>+(anexos!BG$68+anexos!BG$110)*1*(BG$129/BG$135)</f>
        <v>15484809.63233367</v>
      </c>
      <c r="BI32" s="50">
        <f>+(anexos!BH$68+anexos!BH$110)*1*(BH$129/BH$135)</f>
        <v>15503932.672491627</v>
      </c>
      <c r="BJ32" s="50">
        <f>+(anexos!BI$68+anexos!BI$110)*PARÁMETROS!C33*(BI$129/BI$135)</f>
        <v>7763272.0985026071</v>
      </c>
    </row>
    <row r="33" spans="1:62" s="88" customFormat="1" x14ac:dyDescent="0.2">
      <c r="A33" s="86" t="s">
        <v>60</v>
      </c>
      <c r="B33" s="112"/>
      <c r="C33" s="87">
        <f>anexos!B$54*0.66*(B$129/B$135)</f>
        <v>4904307.692307693</v>
      </c>
      <c r="D33" s="87">
        <f>anexos!C$54*0.66*(C$129/C$135)</f>
        <v>4916648.7280729292</v>
      </c>
      <c r="E33" s="87">
        <f>anexos!D$54*0.66*(D$129/D$135)</f>
        <v>4917450.8164298087</v>
      </c>
      <c r="F33" s="87">
        <f>anexos!E$54*0.66*(E$129/E$135)</f>
        <v>4918741.9852174725</v>
      </c>
      <c r="G33" s="87">
        <f>anexos!F$54*0.66*(F$129/F$135)</f>
        <v>4920464.2310355352</v>
      </c>
      <c r="H33" s="87">
        <f>anexos!G$54*0.66*(G$129/G$135)</f>
        <v>4922566.5009561656</v>
      </c>
      <c r="I33" s="87">
        <f>anexos!H$54*0.66*(H$129/H$135)</f>
        <v>4991767.9575820807</v>
      </c>
      <c r="J33" s="87">
        <f>anexos!I$54*0.66*(I$129/I$135)</f>
        <v>4992376.940666697</v>
      </c>
      <c r="K33" s="87">
        <f>anexos!J$54*0.66*(J$129/J$135)</f>
        <v>4993417.9805610776</v>
      </c>
      <c r="L33" s="87">
        <f>anexos!K$54*0.66*(K$129/K$135)</f>
        <v>4979586.2296012864</v>
      </c>
      <c r="M33" s="87">
        <f>anexos!L$54*0.66*(L$129/L$135)</f>
        <v>4967835.9758087974</v>
      </c>
      <c r="N33" s="87">
        <f>anexos!M$54*0.66*(M$129/M$135)</f>
        <v>4957894.1557637788</v>
      </c>
      <c r="O33" s="87">
        <f>anexos!N$54*0.66*(N$129/N$135)</f>
        <v>5259085.3354474325</v>
      </c>
      <c r="P33" s="87">
        <f>anexos!O$54*0.66*(O$129/O$135)</f>
        <v>5263470.1221464798</v>
      </c>
      <c r="Q33" s="87">
        <f>anexos!P$54*0.66*(P$129/P$135)</f>
        <v>5253961.7108347146</v>
      </c>
      <c r="R33" s="87">
        <f>anexos!Q$54*0.66*(Q$129/Q$135)</f>
        <v>5245145.1126017421</v>
      </c>
      <c r="S33" s="87">
        <f>anexos!R$54*0.66*(R$129/R$135)</f>
        <v>5269182.4272171929</v>
      </c>
      <c r="T33" s="87">
        <f>anexos!S$54*0.66*(S$129/S$135)</f>
        <v>5260579.7871365948</v>
      </c>
      <c r="U33" s="87">
        <f>anexos!T$54*0.66*(T$129/T$135)</f>
        <v>5252566.3820796628</v>
      </c>
      <c r="V33" s="87">
        <f>anexos!U$54*0.66*(U$129/U$135)</f>
        <v>5245121.5452975351</v>
      </c>
      <c r="W33" s="87">
        <f>anexos!V$54*0.66*(V$129/V$135)</f>
        <v>5238229.3339067427</v>
      </c>
      <c r="X33" s="87">
        <f>anexos!W$54*0.66*(W$129/W$135)</f>
        <v>5216232.813380328</v>
      </c>
      <c r="Y33" s="87">
        <f>anexos!X$54*0.66*(X$129/X$135)</f>
        <v>5227782.7507059136</v>
      </c>
      <c r="Z33" s="87">
        <f>anexos!Y$54*0.66*(Y$129/Y$135)</f>
        <v>5208783.2545359572</v>
      </c>
      <c r="AA33" s="87">
        <f>anexos!Z$54*0.66*(Z$129/Z$135)</f>
        <v>5330852.7844290836</v>
      </c>
      <c r="AB33" s="87">
        <f>anexos!AA$54*0.66*(AA$129/AA$135)</f>
        <v>5335288.2696600454</v>
      </c>
      <c r="AC33" s="87">
        <f>anexos!AB$54*0.66*(AB$129/AB$135)</f>
        <v>5327222.2976515247</v>
      </c>
      <c r="AD33" s="87">
        <f>anexos!AC$54*0.66*(AC$129/AC$135)</f>
        <v>5319656.2074979255</v>
      </c>
      <c r="AE33" s="87">
        <f>anexos!AD$54*0.66*(AD$129/AD$135)</f>
        <v>5347048.6772336522</v>
      </c>
      <c r="AF33" s="87">
        <f>anexos!AE$54*0.66*(AE$129/AE$135)</f>
        <v>5339402.9052948439</v>
      </c>
      <c r="AG33" s="87">
        <f>anexos!AF$54*0.66*(AF$129/AF$135)</f>
        <v>5332204.0660503292</v>
      </c>
      <c r="AH33" s="87">
        <f>anexos!AG$54*0.66*(AG$129/AG$135)</f>
        <v>5325441.240265023</v>
      </c>
      <c r="AI33" s="87">
        <f>anexos!AH$54*0.66*(AH$129/AH$135)</f>
        <v>5319106.4404231999</v>
      </c>
      <c r="AJ33" s="87">
        <f>anexos!AI$54*0.66*(AI$129/AI$135)</f>
        <v>5298948.6687690122</v>
      </c>
      <c r="AK33" s="87">
        <f>anexos!AJ$54*0.66*(AJ$129/AJ$135)</f>
        <v>5314419.0222541885</v>
      </c>
      <c r="AL33" s="87">
        <f>anexos!AK$54*0.66*(AK$129/AK$135)</f>
        <v>5296609.3170527313</v>
      </c>
      <c r="AM33" s="87">
        <f>anexos!AL$54*0.66*(AL$129/AL$135)</f>
        <v>5303713.5025924835</v>
      </c>
      <c r="AN33" s="87">
        <f>anexos!AM$54*0.66*(AM$129/AM$135)</f>
        <v>5309171.870026527</v>
      </c>
      <c r="AO33" s="87">
        <f>anexos!AN$54*0.66*(AN$129/AN$135)</f>
        <v>5303577.5772976587</v>
      </c>
      <c r="AP33" s="87">
        <f>anexos!AO$54*0.66*(AO$129/AO$135)</f>
        <v>5298310.8657926172</v>
      </c>
      <c r="AQ33" s="87">
        <f>anexos!AP$54*0.66*(AP$129/AP$135)</f>
        <v>5327547.7007777756</v>
      </c>
      <c r="AR33" s="87">
        <f>anexos!AQ$54*0.66*(AQ$129/AQ$135)</f>
        <v>5322007.3195989374</v>
      </c>
      <c r="AS33" s="87">
        <f>anexos!AR$54*0.66*(AR$129/AR$135)</f>
        <v>5316773.0053212726</v>
      </c>
      <c r="AT33" s="87">
        <f>anexos!AS$54*0.66*(AS$129/AS$135)</f>
        <v>5311838.760716131</v>
      </c>
      <c r="AU33" s="87">
        <f>anexos!AT$54*0.66*(AT$129/AT$135)</f>
        <v>5307208.308084338</v>
      </c>
      <c r="AV33" s="87">
        <f>anexos!AU$54*0.66*(AU$129/AU$135)</f>
        <v>5289961.0720566101</v>
      </c>
      <c r="AW33" s="87">
        <f>anexos!AV$54*0.66*(AV$129/AV$135)</f>
        <v>5307836.2859828928</v>
      </c>
      <c r="AX33" s="87">
        <f>anexos!AW$54*0.66*(AW$129/AW$135)</f>
        <v>5292367.2494609505</v>
      </c>
      <c r="AY33" s="87">
        <f>anexos!AX$54*0.66*(AX$129/AX$135)</f>
        <v>5283119.3918944579</v>
      </c>
      <c r="AZ33" s="87">
        <f>anexos!AY$54*0.66*(AY$129/AY$135)</f>
        <v>5288905.8323144251</v>
      </c>
      <c r="BA33" s="87">
        <f>anexos!AZ$54*0.66*(AZ$129/AZ$135)</f>
        <v>5284532.5790916998</v>
      </c>
      <c r="BB33" s="87">
        <f>anexos!BA$54*0.66*(BA$129/BA$135)</f>
        <v>5280409.0666582538</v>
      </c>
      <c r="BC33" s="87">
        <f>anexos!BB$54*0.66*(BB$129/BB$135)</f>
        <v>5310492.7279950483</v>
      </c>
      <c r="BD33" s="87">
        <f>anexos!BC$54*0.66*(BC$129/BC$135)</f>
        <v>5306033.2797000185</v>
      </c>
      <c r="BE33" s="87">
        <f>anexos!BD$54*0.66*(BD$129/BD$135)</f>
        <v>5301812.8733913507</v>
      </c>
      <c r="BF33" s="87">
        <f>anexos!BE$54*0.66*(BE$129/BE$135)</f>
        <v>5297827.0543266637</v>
      </c>
      <c r="BG33" s="87">
        <f>anexos!BF$54*0.66*(BF$129/BF$135)</f>
        <v>5294082.7634299546</v>
      </c>
      <c r="BH33" s="87">
        <f>anexos!BG$54*0.66*(BG$129/BG$135)</f>
        <v>5278503.6390262907</v>
      </c>
      <c r="BI33" s="87">
        <f>anexos!BH$54*0.66*(BH$129/BH$135)</f>
        <v>5264360.0607786411</v>
      </c>
      <c r="BJ33" s="87">
        <f>anexos!BI$54*0.66*(BI$129/BI$135)</f>
        <v>5251502.3729617745</v>
      </c>
    </row>
    <row r="34" spans="1:62" s="88" customFormat="1" x14ac:dyDescent="0.2">
      <c r="A34" s="86" t="s">
        <v>135</v>
      </c>
      <c r="B34" s="112"/>
      <c r="C34" s="87">
        <f>PARÁMETROS!$C$31*(B$129/B$135)</f>
        <v>3538461.5384615385</v>
      </c>
      <c r="D34" s="87">
        <f>PARÁMETROS!$C$31*(C$129/C$135)</f>
        <v>3547365.6046702228</v>
      </c>
      <c r="E34" s="87">
        <f>PARÁMETROS!$C$31*(D$129/D$135)</f>
        <v>3547944.311998419</v>
      </c>
      <c r="F34" s="87">
        <f>PARÁMETROS!$C$31*(E$129/E$135)</f>
        <v>3548875.8912102976</v>
      </c>
      <c r="G34" s="87">
        <f>PARÁMETROS!$C$31*(F$129/F$135)</f>
        <v>3550118.4928106312</v>
      </c>
      <c r="H34" s="87">
        <f>PARÁMETROS!$C$31*(G$129/G$135)</f>
        <v>3551635.282075156</v>
      </c>
      <c r="I34" s="87">
        <f>PARÁMETROS!$C$31*(H$129/H$135)</f>
        <v>3601564.1829596539</v>
      </c>
      <c r="J34" s="87">
        <f>PARÁMETROS!$C$31*(I$129/I$135)</f>
        <v>3602003.5646945867</v>
      </c>
      <c r="K34" s="87">
        <f>PARÁMETROS!$C$31*(J$129/J$135)</f>
        <v>3602754.6757294931</v>
      </c>
      <c r="L34" s="87">
        <f>PARÁMETROS!$C$31*(K$129/K$135)</f>
        <v>3592775.0574323856</v>
      </c>
      <c r="M34" s="87">
        <f>PARÁMETROS!$C$31*(L$129/L$135)</f>
        <v>3584297.2408432886</v>
      </c>
      <c r="N34" s="87">
        <f>PARÁMETROS!$C$31*(M$129/M$135)</f>
        <v>3577124.2105077766</v>
      </c>
      <c r="O34" s="87">
        <f>PARÁMETROS!$D$31*(N$129/N$135)</f>
        <v>3984155.5571571458</v>
      </c>
      <c r="P34" s="87">
        <f>PARÁMETROS!$D$31*(O$129/O$135)</f>
        <v>3987477.3652624846</v>
      </c>
      <c r="Q34" s="87">
        <f>PARÁMETROS!$D$31*(P$129/P$135)</f>
        <v>3980274.0233596321</v>
      </c>
      <c r="R34" s="87">
        <f>PARÁMETROS!$D$31*(Q$129/Q$135)</f>
        <v>3973594.7822740469</v>
      </c>
      <c r="S34" s="87">
        <f>PARÁMETROS!$D$31*(R$129/R$135)</f>
        <v>3991804.8691039342</v>
      </c>
      <c r="T34" s="87">
        <f>PARÁMETROS!$D$31*(S$129/S$135)</f>
        <v>3985287.7175277229</v>
      </c>
      <c r="U34" s="87">
        <f>PARÁMETROS!$D$31*(T$129/T$135)</f>
        <v>3979216.9561209567</v>
      </c>
      <c r="V34" s="87">
        <f>PARÁMETROS!$D$31*(U$129/U$135)</f>
        <v>3973576.9282557084</v>
      </c>
      <c r="W34" s="87">
        <f>PARÁMETROS!$D$31*(V$129/V$135)</f>
        <v>3968355.5559899569</v>
      </c>
      <c r="X34" s="87">
        <f>PARÁMETROS!$D$31*(W$129/W$135)</f>
        <v>3951691.5252881274</v>
      </c>
      <c r="Y34" s="87">
        <f>PARÁMETROS!$D$31*(X$129/X$135)</f>
        <v>3960441.4778075102</v>
      </c>
      <c r="Z34" s="87">
        <f>PARÁMETROS!$D$31*(Y$129/Y$135)</f>
        <v>3946047.9201029977</v>
      </c>
      <c r="AA34" s="87">
        <f>PARÁMETROS!$E$31*(Z$129/Z$135)</f>
        <v>4251078.7754617892</v>
      </c>
      <c r="AB34" s="87">
        <f>PARÁMETROS!$E$31*(AA$129/AA$135)</f>
        <v>4254615.8450239599</v>
      </c>
      <c r="AC34" s="87">
        <f>PARÁMETROS!$E$31*(AB$129/AB$135)</f>
        <v>4248183.6504398119</v>
      </c>
      <c r="AD34" s="87">
        <f>PARÁMETROS!$E$31*(AC$129/AC$135)</f>
        <v>4242150.0857240241</v>
      </c>
      <c r="AE34" s="87">
        <f>PARÁMETROS!$E$31*(AD$129/AD$135)</f>
        <v>4263994.1604734072</v>
      </c>
      <c r="AF34" s="87">
        <f>PARÁMETROS!$E$31*(AE$129/AE$135)</f>
        <v>4257897.0536641497</v>
      </c>
      <c r="AG34" s="87">
        <f>PARÁMETROS!$E$31*(AF$129/AF$135)</f>
        <v>4252156.3525122236</v>
      </c>
      <c r="AH34" s="87">
        <f>PARÁMETROS!$E$31*(AG$129/AG$135)</f>
        <v>4246763.3494936386</v>
      </c>
      <c r="AI34" s="87">
        <f>PARÁMETROS!$E$31*(AH$129/AH$135)</f>
        <v>4241711.6749786288</v>
      </c>
      <c r="AJ34" s="87">
        <f>PARÁMETROS!$E$31*(AI$129/AI$135)</f>
        <v>4225636.8969449857</v>
      </c>
      <c r="AK34" s="87">
        <f>PARÁMETROS!$E$31*(AJ$129/AJ$135)</f>
        <v>4237973.701957088</v>
      </c>
      <c r="AL34" s="87">
        <f>PARÁMETROS!$E$31*(AK$129/AK$135)</f>
        <v>4223771.3852095148</v>
      </c>
      <c r="AM34" s="87">
        <f>PARÁMETROS!$F$31*(AL$129/AL$135)</f>
        <v>4464405.3052125284</v>
      </c>
      <c r="AN34" s="87">
        <f>PARÁMETROS!$F$31*(AM$129/AM$135)</f>
        <v>4468999.8905947199</v>
      </c>
      <c r="AO34" s="87">
        <f>PARÁMETROS!$F$31*(AN$129/AN$135)</f>
        <v>4464290.8899811944</v>
      </c>
      <c r="AP34" s="87">
        <f>PARÁMETROS!$F$31*(AO$129/AO$135)</f>
        <v>4459857.631138566</v>
      </c>
      <c r="AQ34" s="87">
        <f>PARÁMETROS!$F$31*(AP$129/AP$135)</f>
        <v>4484467.7615974545</v>
      </c>
      <c r="AR34" s="87">
        <f>PARÁMETROS!$F$31*(AQ$129/AQ$135)</f>
        <v>4479804.1410765462</v>
      </c>
      <c r="AS34" s="87">
        <f>PARÁMETROS!$F$31*(AR$129/AR$135)</f>
        <v>4475398.152627334</v>
      </c>
      <c r="AT34" s="87">
        <f>PARÁMETROS!$F$31*(AS$129/AS$135)</f>
        <v>4471244.7480775509</v>
      </c>
      <c r="AU34" s="87">
        <f>PARÁMETROS!$F$31*(AT$129/AT$135)</f>
        <v>4467347.0606770525</v>
      </c>
      <c r="AV34" s="87">
        <f>PARÁMETROS!$F$31*(AU$129/AU$135)</f>
        <v>4452829.1852328368</v>
      </c>
      <c r="AW34" s="87">
        <f>PARÁMETROS!$F$31*(AV$129/AV$135)</f>
        <v>4467875.6616017614</v>
      </c>
      <c r="AX34" s="87">
        <f>PARÁMETROS!$F$31*(AW$129/AW$135)</f>
        <v>4454854.5870883418</v>
      </c>
      <c r="AY34" s="87">
        <f>PARÁMETROS!$G$31*(AX$129/AX$135)</f>
        <v>4708662.5596207296</v>
      </c>
      <c r="AZ34" s="87">
        <f>PARÁMETROS!$G$31*(AY$129/AY$135)</f>
        <v>4713819.8148969924</v>
      </c>
      <c r="BA34" s="87">
        <f>PARÁMETROS!$G$31*(AZ$129/AZ$135)</f>
        <v>4709922.0847519618</v>
      </c>
      <c r="BB34" s="87">
        <f>PARÁMETROS!$G$31*(BA$129/BA$135)</f>
        <v>4706246.9399806196</v>
      </c>
      <c r="BC34" s="87">
        <f>PARÁMETROS!$G$31*(BB$129/BB$135)</f>
        <v>4733059.4723663535</v>
      </c>
      <c r="BD34" s="87">
        <f>PARÁMETROS!$G$31*(BC$129/BC$135)</f>
        <v>4729084.9195187334</v>
      </c>
      <c r="BE34" s="87">
        <f>PARÁMETROS!$G$31*(BD$129/BD$135)</f>
        <v>4725323.4165698318</v>
      </c>
      <c r="BF34" s="87">
        <f>PARÁMETROS!$G$31*(BE$129/BE$135)</f>
        <v>4721770.9931610208</v>
      </c>
      <c r="BG34" s="87">
        <f>PARÁMETROS!$G$31*(BF$129/BF$135)</f>
        <v>4718433.8354990697</v>
      </c>
      <c r="BH34" s="87">
        <f>PARÁMETROS!$G$31*(BG$129/BG$135)</f>
        <v>4704548.6978843957</v>
      </c>
      <c r="BI34" s="87">
        <f>PARÁMETROS!$G$31*(BH$129/BH$135)</f>
        <v>4691943.0131716952</v>
      </c>
      <c r="BJ34" s="87">
        <f>PARÁMETROS!$G$31*(BI$129/BI$135)</f>
        <v>4680483.3983616531</v>
      </c>
    </row>
    <row r="35" spans="1:62" s="55" customFormat="1" x14ac:dyDescent="0.2">
      <c r="A35" s="53" t="s">
        <v>11</v>
      </c>
      <c r="B35" s="113"/>
      <c r="C35" s="54">
        <f>+'Colocaciones 1er Año'!B4</f>
        <v>30000000</v>
      </c>
      <c r="D35" s="54">
        <f>+'Colocaciones 1er Año'!C4</f>
        <v>60000000</v>
      </c>
      <c r="E35" s="54">
        <f>+'Colocaciones 1er Año'!D4</f>
        <v>60000000</v>
      </c>
      <c r="F35" s="54">
        <f>+'Colocaciones 1er Año'!E4</f>
        <v>60000000</v>
      </c>
      <c r="G35" s="54">
        <f>+'Colocaciones 1er Año'!F4</f>
        <v>60000000</v>
      </c>
      <c r="H35" s="54">
        <f>+'Colocaciones 1er Año'!G4</f>
        <v>60000000</v>
      </c>
      <c r="I35" s="54">
        <f>+'Colocaciones 1er Año'!H4</f>
        <v>60000000</v>
      </c>
      <c r="J35" s="54">
        <f>+'Colocaciones 1er Año'!I4</f>
        <v>60000000</v>
      </c>
      <c r="K35" s="54">
        <f>+'Colocaciones 1er Año'!J4</f>
        <v>100000000</v>
      </c>
      <c r="L35" s="54">
        <f>+'Colocaciones 1er Año'!K4</f>
        <v>100000000</v>
      </c>
      <c r="M35" s="54">
        <f>+'Colocaciones 1er Año'!L4</f>
        <v>100000000</v>
      </c>
      <c r="N35" s="54">
        <f>+'Colocaciones 1er Año'!M4</f>
        <v>20000000</v>
      </c>
      <c r="O35" s="54">
        <f t="shared" ref="O35:Z35" si="54">+C35*(1+$O$2)</f>
        <v>33600000</v>
      </c>
      <c r="P35" s="54">
        <f t="shared" si="54"/>
        <v>67200000</v>
      </c>
      <c r="Q35" s="54">
        <f t="shared" si="54"/>
        <v>67200000</v>
      </c>
      <c r="R35" s="54">
        <f t="shared" si="54"/>
        <v>67200000</v>
      </c>
      <c r="S35" s="54">
        <f t="shared" si="54"/>
        <v>67200000</v>
      </c>
      <c r="T35" s="54">
        <f t="shared" si="54"/>
        <v>67200000</v>
      </c>
      <c r="U35" s="54">
        <f t="shared" si="54"/>
        <v>67200000</v>
      </c>
      <c r="V35" s="54">
        <f t="shared" si="54"/>
        <v>67200000</v>
      </c>
      <c r="W35" s="54">
        <f t="shared" si="54"/>
        <v>112000000.00000001</v>
      </c>
      <c r="X35" s="54">
        <f t="shared" si="54"/>
        <v>112000000.00000001</v>
      </c>
      <c r="Y35" s="54">
        <f t="shared" si="54"/>
        <v>112000000.00000001</v>
      </c>
      <c r="Z35" s="54">
        <f t="shared" si="54"/>
        <v>22400000.000000004</v>
      </c>
      <c r="AA35" s="54">
        <f t="shared" ref="AA35:AL35" si="55">+O35*(1+$AA$2)</f>
        <v>36624000</v>
      </c>
      <c r="AB35" s="54">
        <f t="shared" si="55"/>
        <v>73248000</v>
      </c>
      <c r="AC35" s="54">
        <f t="shared" si="55"/>
        <v>73248000</v>
      </c>
      <c r="AD35" s="54">
        <f t="shared" si="55"/>
        <v>73248000</v>
      </c>
      <c r="AE35" s="54">
        <f t="shared" si="55"/>
        <v>73248000</v>
      </c>
      <c r="AF35" s="54">
        <f t="shared" si="55"/>
        <v>73248000</v>
      </c>
      <c r="AG35" s="54">
        <f t="shared" si="55"/>
        <v>73248000</v>
      </c>
      <c r="AH35" s="54">
        <f t="shared" si="55"/>
        <v>73248000</v>
      </c>
      <c r="AI35" s="54">
        <f t="shared" si="55"/>
        <v>122080000.00000003</v>
      </c>
      <c r="AJ35" s="54">
        <f t="shared" si="55"/>
        <v>122080000.00000003</v>
      </c>
      <c r="AK35" s="54">
        <f t="shared" si="55"/>
        <v>122080000.00000003</v>
      </c>
      <c r="AL35" s="54">
        <f t="shared" si="55"/>
        <v>24416000.000000007</v>
      </c>
      <c r="AM35" s="54">
        <f t="shared" ref="AM35:AX35" si="56">+AA35*(1+$AM$2)</f>
        <v>38821440</v>
      </c>
      <c r="AN35" s="54">
        <f t="shared" si="56"/>
        <v>77642880</v>
      </c>
      <c r="AO35" s="54">
        <f t="shared" si="56"/>
        <v>77642880</v>
      </c>
      <c r="AP35" s="54">
        <f t="shared" si="56"/>
        <v>77642880</v>
      </c>
      <c r="AQ35" s="54">
        <f t="shared" si="56"/>
        <v>77642880</v>
      </c>
      <c r="AR35" s="54">
        <f t="shared" si="56"/>
        <v>77642880</v>
      </c>
      <c r="AS35" s="54">
        <f t="shared" si="56"/>
        <v>77642880</v>
      </c>
      <c r="AT35" s="54">
        <f t="shared" si="56"/>
        <v>77642880</v>
      </c>
      <c r="AU35" s="54">
        <f t="shared" si="56"/>
        <v>129404800.00000004</v>
      </c>
      <c r="AV35" s="54">
        <f t="shared" si="56"/>
        <v>129404800.00000004</v>
      </c>
      <c r="AW35" s="54">
        <f t="shared" si="56"/>
        <v>129404800.00000004</v>
      </c>
      <c r="AX35" s="54">
        <f t="shared" si="56"/>
        <v>25880960.000000007</v>
      </c>
      <c r="AY35" s="54">
        <f t="shared" ref="AY35:BJ35" si="57">+AM35*(1+$AY$2)</f>
        <v>41150726.399999999</v>
      </c>
      <c r="AZ35" s="54">
        <f t="shared" si="57"/>
        <v>82301452.799999997</v>
      </c>
      <c r="BA35" s="54">
        <f t="shared" si="57"/>
        <v>82301452.799999997</v>
      </c>
      <c r="BB35" s="54">
        <f t="shared" si="57"/>
        <v>82301452.799999997</v>
      </c>
      <c r="BC35" s="54">
        <f t="shared" si="57"/>
        <v>82301452.799999997</v>
      </c>
      <c r="BD35" s="54">
        <f t="shared" si="57"/>
        <v>82301452.799999997</v>
      </c>
      <c r="BE35" s="54">
        <f t="shared" si="57"/>
        <v>82301452.799999997</v>
      </c>
      <c r="BF35" s="54">
        <f t="shared" si="57"/>
        <v>82301452.799999997</v>
      </c>
      <c r="BG35" s="54">
        <f t="shared" si="57"/>
        <v>137169088.00000006</v>
      </c>
      <c r="BH35" s="54">
        <f t="shared" si="57"/>
        <v>137169088.00000006</v>
      </c>
      <c r="BI35" s="54">
        <f t="shared" si="57"/>
        <v>137169088.00000006</v>
      </c>
      <c r="BJ35" s="54">
        <f t="shared" si="57"/>
        <v>27433817.600000009</v>
      </c>
    </row>
    <row r="36" spans="1:62" s="55" customFormat="1" ht="13.5" thickBot="1" x14ac:dyDescent="0.25">
      <c r="A36" s="53" t="s">
        <v>136</v>
      </c>
      <c r="B36" s="113"/>
      <c r="C36" s="54">
        <f>+'Colocaciones 1er Año'!B16</f>
        <v>0</v>
      </c>
      <c r="D36" s="54">
        <f>+'Colocaciones 1er Año'!C16</f>
        <v>0</v>
      </c>
      <c r="E36" s="54">
        <f>+'Colocaciones 1er Año'!D16</f>
        <v>0</v>
      </c>
      <c r="F36" s="54">
        <f>+'Colocaciones 1er Año'!E16</f>
        <v>0</v>
      </c>
      <c r="G36" s="54">
        <f>+'Colocaciones 1er Año'!F16</f>
        <v>0</v>
      </c>
      <c r="H36" s="54">
        <f>+'Colocaciones 1er Año'!G16</f>
        <v>0</v>
      </c>
      <c r="I36" s="54">
        <f>+'Colocaciones 1er Año'!H16</f>
        <v>0</v>
      </c>
      <c r="J36" s="54">
        <f>+'Colocaciones 1er Año'!I16</f>
        <v>0</v>
      </c>
      <c r="K36" s="54">
        <f>+'Colocaciones 1er Año'!J16</f>
        <v>0</v>
      </c>
      <c r="L36" s="54">
        <f>+'Colocaciones 1er Año'!K16</f>
        <v>0</v>
      </c>
      <c r="M36" s="54">
        <f>+'Colocaciones 1er Año'!L16</f>
        <v>0</v>
      </c>
      <c r="N36" s="54">
        <f>+'Colocaciones 1er Año'!M16</f>
        <v>0</v>
      </c>
      <c r="O36" s="54">
        <f t="shared" ref="O36:Z36" si="58">+C36*(1+$O$2)</f>
        <v>0</v>
      </c>
      <c r="P36" s="54">
        <f t="shared" si="58"/>
        <v>0</v>
      </c>
      <c r="Q36" s="54">
        <f t="shared" si="58"/>
        <v>0</v>
      </c>
      <c r="R36" s="54">
        <f t="shared" si="58"/>
        <v>0</v>
      </c>
      <c r="S36" s="54">
        <f t="shared" si="58"/>
        <v>0</v>
      </c>
      <c r="T36" s="54">
        <f t="shared" si="58"/>
        <v>0</v>
      </c>
      <c r="U36" s="54">
        <f t="shared" si="58"/>
        <v>0</v>
      </c>
      <c r="V36" s="54">
        <f t="shared" si="58"/>
        <v>0</v>
      </c>
      <c r="W36" s="54">
        <f t="shared" si="58"/>
        <v>0</v>
      </c>
      <c r="X36" s="54">
        <f t="shared" si="58"/>
        <v>0</v>
      </c>
      <c r="Y36" s="54">
        <f t="shared" si="58"/>
        <v>0</v>
      </c>
      <c r="Z36" s="54">
        <f t="shared" si="58"/>
        <v>0</v>
      </c>
      <c r="AA36" s="54">
        <f t="shared" ref="AA36:AL36" si="59">+O36*(1+$AA$2)</f>
        <v>0</v>
      </c>
      <c r="AB36" s="54">
        <f t="shared" si="59"/>
        <v>0</v>
      </c>
      <c r="AC36" s="54">
        <f t="shared" si="59"/>
        <v>0</v>
      </c>
      <c r="AD36" s="54">
        <f t="shared" si="59"/>
        <v>0</v>
      </c>
      <c r="AE36" s="54">
        <f t="shared" si="59"/>
        <v>0</v>
      </c>
      <c r="AF36" s="54">
        <f t="shared" si="59"/>
        <v>0</v>
      </c>
      <c r="AG36" s="54">
        <f t="shared" si="59"/>
        <v>0</v>
      </c>
      <c r="AH36" s="54">
        <f t="shared" si="59"/>
        <v>0</v>
      </c>
      <c r="AI36" s="54">
        <f t="shared" si="59"/>
        <v>0</v>
      </c>
      <c r="AJ36" s="54">
        <f t="shared" si="59"/>
        <v>0</v>
      </c>
      <c r="AK36" s="54">
        <f t="shared" si="59"/>
        <v>0</v>
      </c>
      <c r="AL36" s="54">
        <f t="shared" si="59"/>
        <v>0</v>
      </c>
      <c r="AM36" s="54">
        <f t="shared" ref="AM36:AX36" si="60">+AA36*(1+$AM$2)</f>
        <v>0</v>
      </c>
      <c r="AN36" s="54">
        <f t="shared" si="60"/>
        <v>0</v>
      </c>
      <c r="AO36" s="54">
        <f t="shared" si="60"/>
        <v>0</v>
      </c>
      <c r="AP36" s="54">
        <f t="shared" si="60"/>
        <v>0</v>
      </c>
      <c r="AQ36" s="54">
        <f t="shared" si="60"/>
        <v>0</v>
      </c>
      <c r="AR36" s="54">
        <f t="shared" si="60"/>
        <v>0</v>
      </c>
      <c r="AS36" s="54">
        <f t="shared" si="60"/>
        <v>0</v>
      </c>
      <c r="AT36" s="54">
        <f t="shared" si="60"/>
        <v>0</v>
      </c>
      <c r="AU36" s="54">
        <f t="shared" si="60"/>
        <v>0</v>
      </c>
      <c r="AV36" s="54">
        <f t="shared" si="60"/>
        <v>0</v>
      </c>
      <c r="AW36" s="54">
        <f t="shared" si="60"/>
        <v>0</v>
      </c>
      <c r="AX36" s="54">
        <f t="shared" si="60"/>
        <v>0</v>
      </c>
      <c r="AY36" s="54">
        <f t="shared" ref="AY36:BJ36" si="61">+AM36*(1+$AY$2)</f>
        <v>0</v>
      </c>
      <c r="AZ36" s="54">
        <f t="shared" si="61"/>
        <v>0</v>
      </c>
      <c r="BA36" s="54">
        <f t="shared" si="61"/>
        <v>0</v>
      </c>
      <c r="BB36" s="54">
        <f t="shared" si="61"/>
        <v>0</v>
      </c>
      <c r="BC36" s="54">
        <f t="shared" si="61"/>
        <v>0</v>
      </c>
      <c r="BD36" s="54">
        <f t="shared" si="61"/>
        <v>0</v>
      </c>
      <c r="BE36" s="54">
        <f t="shared" si="61"/>
        <v>0</v>
      </c>
      <c r="BF36" s="54">
        <f t="shared" si="61"/>
        <v>0</v>
      </c>
      <c r="BG36" s="54">
        <f t="shared" si="61"/>
        <v>0</v>
      </c>
      <c r="BH36" s="54">
        <f t="shared" si="61"/>
        <v>0</v>
      </c>
      <c r="BI36" s="54">
        <f t="shared" si="61"/>
        <v>0</v>
      </c>
      <c r="BJ36" s="54">
        <f t="shared" si="61"/>
        <v>0</v>
      </c>
    </row>
    <row r="37" spans="1:62" s="7" customFormat="1" ht="13.5" thickBot="1" x14ac:dyDescent="0.25">
      <c r="A37" s="13" t="s">
        <v>12</v>
      </c>
      <c r="B37" s="114"/>
      <c r="C37" s="14">
        <f t="shared" ref="C37:AH37" si="62">+C28+C29+C35-C30-C31-C32-C33-C34-C36</f>
        <v>1996334576.019181</v>
      </c>
      <c r="D37" s="14">
        <f t="shared" si="62"/>
        <v>2022543843.7651544</v>
      </c>
      <c r="E37" s="14">
        <f t="shared" si="62"/>
        <v>2048521714.7206397</v>
      </c>
      <c r="F37" s="14">
        <f t="shared" si="62"/>
        <v>2074268296.1406176</v>
      </c>
      <c r="G37" s="14">
        <f t="shared" si="62"/>
        <v>2099783931.4136345</v>
      </c>
      <c r="H37" s="14">
        <f t="shared" si="62"/>
        <v>2125069170.4972601</v>
      </c>
      <c r="I37" s="14">
        <f t="shared" si="62"/>
        <v>2157411309.158494</v>
      </c>
      <c r="J37" s="14">
        <f t="shared" si="62"/>
        <v>2181889517.1437302</v>
      </c>
      <c r="K37" s="14">
        <f t="shared" si="62"/>
        <v>2246150182.6008196</v>
      </c>
      <c r="L37" s="14">
        <f t="shared" si="62"/>
        <v>2310051516.2001929</v>
      </c>
      <c r="M37" s="14">
        <f t="shared" si="62"/>
        <v>2373586951.0481405</v>
      </c>
      <c r="N37" s="14">
        <f t="shared" si="62"/>
        <v>2364501671.2178679</v>
      </c>
      <c r="O37" s="14">
        <f t="shared" si="62"/>
        <v>2361018304.8827605</v>
      </c>
      <c r="P37" s="14">
        <f t="shared" si="62"/>
        <v>2391049836.4892426</v>
      </c>
      <c r="Q37" s="14">
        <f t="shared" si="62"/>
        <v>2420881093.8411803</v>
      </c>
      <c r="R37" s="14">
        <f t="shared" si="62"/>
        <v>2450511182.8653588</v>
      </c>
      <c r="S37" s="14">
        <f t="shared" si="62"/>
        <v>2479788348.8083243</v>
      </c>
      <c r="T37" s="14">
        <f t="shared" si="62"/>
        <v>2508868249.7118173</v>
      </c>
      <c r="U37" s="14">
        <f t="shared" si="62"/>
        <v>2545528775.3374395</v>
      </c>
      <c r="V37" s="14">
        <f t="shared" si="62"/>
        <v>2574170651.8237948</v>
      </c>
      <c r="W37" s="14">
        <f t="shared" si="62"/>
        <v>2647414033.771142</v>
      </c>
      <c r="X37" s="14">
        <f t="shared" si="62"/>
        <v>2720291429.9097352</v>
      </c>
      <c r="Y37" s="14">
        <f t="shared" si="62"/>
        <v>2792646040.0591769</v>
      </c>
      <c r="Z37" s="14">
        <f t="shared" si="62"/>
        <v>2782929620.0849762</v>
      </c>
      <c r="AA37" s="14">
        <f t="shared" si="62"/>
        <v>2779849220.6174359</v>
      </c>
      <c r="AB37" s="14">
        <f t="shared" si="62"/>
        <v>2813313811.4334097</v>
      </c>
      <c r="AC37" s="14">
        <f t="shared" si="62"/>
        <v>2846561104.2618728</v>
      </c>
      <c r="AD37" s="14">
        <f t="shared" si="62"/>
        <v>2879590785.6674914</v>
      </c>
      <c r="AE37" s="14">
        <f t="shared" si="62"/>
        <v>2912240951.5213604</v>
      </c>
      <c r="AF37" s="14">
        <f t="shared" si="62"/>
        <v>2944678260.150351</v>
      </c>
      <c r="AG37" s="14">
        <f t="shared" si="62"/>
        <v>2984682525.0861735</v>
      </c>
      <c r="AH37" s="14">
        <f t="shared" si="62"/>
        <v>3016651719.6159468</v>
      </c>
      <c r="AI37" s="14">
        <f t="shared" ref="AI37:BJ37" si="63">+AI28+AI29+AI35-AI30-AI31-AI32-AI33-AI34-AI36</f>
        <v>3097239868.0854535</v>
      </c>
      <c r="AJ37" s="14">
        <f t="shared" si="63"/>
        <v>3177419254.2735667</v>
      </c>
      <c r="AK37" s="14">
        <f t="shared" si="63"/>
        <v>3257023273.0505414</v>
      </c>
      <c r="AL37" s="14">
        <f t="shared" si="63"/>
        <v>3246452718.4225802</v>
      </c>
      <c r="AM37" s="14">
        <f t="shared" si="63"/>
        <v>3242933647.272377</v>
      </c>
      <c r="AN37" s="14">
        <f t="shared" si="63"/>
        <v>3278163829.1113629</v>
      </c>
      <c r="AO37" s="14">
        <f t="shared" si="63"/>
        <v>3313165027.8958974</v>
      </c>
      <c r="AP37" s="14">
        <f t="shared" si="63"/>
        <v>3347937336.2523766</v>
      </c>
      <c r="AQ37" s="14">
        <f t="shared" si="63"/>
        <v>3382319125.9578648</v>
      </c>
      <c r="AR37" s="14">
        <f t="shared" si="63"/>
        <v>3416477017.4222937</v>
      </c>
      <c r="AS37" s="14">
        <f t="shared" si="63"/>
        <v>3458157629.0911922</v>
      </c>
      <c r="AT37" s="14">
        <f t="shared" si="63"/>
        <v>3491826375.4208937</v>
      </c>
      <c r="AU37" s="14">
        <f t="shared" si="63"/>
        <v>3577033769.6599522</v>
      </c>
      <c r="AV37" s="14">
        <f t="shared" si="63"/>
        <v>3661800770.1328712</v>
      </c>
      <c r="AW37" s="14">
        <f t="shared" si="63"/>
        <v>3745961676.6960955</v>
      </c>
      <c r="AX37" s="14">
        <f t="shared" si="63"/>
        <v>3734025659.3729491</v>
      </c>
      <c r="AY37" s="14">
        <f t="shared" si="63"/>
        <v>3730097096.3117919</v>
      </c>
      <c r="AZ37" s="14">
        <f t="shared" si="63"/>
        <v>3767252353.3705297</v>
      </c>
      <c r="BA37" s="14">
        <f t="shared" si="63"/>
        <v>3804167208.9451418</v>
      </c>
      <c r="BB37" s="14">
        <f t="shared" si="63"/>
        <v>3840841857.4435577</v>
      </c>
      <c r="BC37" s="14">
        <f t="shared" si="63"/>
        <v>3877114598.9426184</v>
      </c>
      <c r="BD37" s="14">
        <f t="shared" si="63"/>
        <v>3913151969.0187359</v>
      </c>
      <c r="BE37" s="14">
        <f t="shared" si="63"/>
        <v>3956639245.6474137</v>
      </c>
      <c r="BF37" s="14">
        <f t="shared" si="63"/>
        <v>3992165081.4997568</v>
      </c>
      <c r="BG37" s="14">
        <f t="shared" si="63"/>
        <v>4082324025.4724946</v>
      </c>
      <c r="BH37" s="14">
        <f t="shared" si="63"/>
        <v>4172011003.3259664</v>
      </c>
      <c r="BI37" s="14">
        <f t="shared" si="63"/>
        <v>4261221963.4346342</v>
      </c>
      <c r="BJ37" s="14">
        <f t="shared" si="63"/>
        <v>4247981554.0148315</v>
      </c>
    </row>
    <row r="38" spans="1:62" s="151" customFormat="1" ht="16.5" thickBot="1" x14ac:dyDescent="0.3">
      <c r="A38" s="150"/>
      <c r="B38" s="150"/>
      <c r="O38" s="151">
        <f>+$O$2</f>
        <v>0.12</v>
      </c>
      <c r="AA38" s="151">
        <f>+$AA$2</f>
        <v>0.09</v>
      </c>
      <c r="AM38" s="151">
        <f>+AM26</f>
        <v>0.06</v>
      </c>
      <c r="AY38" s="151">
        <f>+AY2</f>
        <v>0.06</v>
      </c>
    </row>
    <row r="39" spans="1:62" s="7" customFormat="1" ht="13.5" thickBot="1" x14ac:dyDescent="0.25">
      <c r="A39" s="8" t="str">
        <f>+PARÁMETROS!A42</f>
        <v>Vehiculo</v>
      </c>
      <c r="B39" s="107"/>
      <c r="C39" s="9">
        <f t="shared" ref="C39:N39" si="64">+C3</f>
        <v>44957</v>
      </c>
      <c r="D39" s="9">
        <f t="shared" si="64"/>
        <v>44985</v>
      </c>
      <c r="E39" s="9">
        <f t="shared" si="64"/>
        <v>45016</v>
      </c>
      <c r="F39" s="9">
        <f t="shared" si="64"/>
        <v>45046</v>
      </c>
      <c r="G39" s="9">
        <f t="shared" si="64"/>
        <v>45077</v>
      </c>
      <c r="H39" s="9">
        <f t="shared" si="64"/>
        <v>45107</v>
      </c>
      <c r="I39" s="9">
        <f t="shared" si="64"/>
        <v>45138</v>
      </c>
      <c r="J39" s="9">
        <f t="shared" si="64"/>
        <v>45169</v>
      </c>
      <c r="K39" s="9">
        <f t="shared" si="64"/>
        <v>45199</v>
      </c>
      <c r="L39" s="9">
        <f t="shared" si="64"/>
        <v>45230</v>
      </c>
      <c r="M39" s="9">
        <f t="shared" si="64"/>
        <v>45260</v>
      </c>
      <c r="N39" s="9">
        <f t="shared" si="64"/>
        <v>45291</v>
      </c>
      <c r="O39" s="9">
        <f t="shared" ref="O39:Z39" si="65">+O27</f>
        <v>45322</v>
      </c>
      <c r="P39" s="9">
        <f t="shared" si="65"/>
        <v>45351</v>
      </c>
      <c r="Q39" s="9">
        <f t="shared" si="65"/>
        <v>45382</v>
      </c>
      <c r="R39" s="9">
        <f t="shared" si="65"/>
        <v>45412</v>
      </c>
      <c r="S39" s="9">
        <f t="shared" si="65"/>
        <v>45443</v>
      </c>
      <c r="T39" s="9">
        <f t="shared" si="65"/>
        <v>45473</v>
      </c>
      <c r="U39" s="9">
        <f t="shared" si="65"/>
        <v>45504</v>
      </c>
      <c r="V39" s="9">
        <f t="shared" si="65"/>
        <v>45535</v>
      </c>
      <c r="W39" s="9">
        <f t="shared" si="65"/>
        <v>45565</v>
      </c>
      <c r="X39" s="9">
        <f t="shared" si="65"/>
        <v>45596</v>
      </c>
      <c r="Y39" s="9">
        <f t="shared" si="65"/>
        <v>45626</v>
      </c>
      <c r="Z39" s="9">
        <f t="shared" si="65"/>
        <v>45657</v>
      </c>
      <c r="AA39" s="9">
        <f t="shared" ref="AA39:BJ39" si="66">+AA27</f>
        <v>45688</v>
      </c>
      <c r="AB39" s="9">
        <f t="shared" si="66"/>
        <v>45716</v>
      </c>
      <c r="AC39" s="9">
        <f t="shared" si="66"/>
        <v>45747</v>
      </c>
      <c r="AD39" s="9">
        <f t="shared" si="66"/>
        <v>45777</v>
      </c>
      <c r="AE39" s="9">
        <f t="shared" si="66"/>
        <v>45808</v>
      </c>
      <c r="AF39" s="9">
        <f t="shared" si="66"/>
        <v>45838</v>
      </c>
      <c r="AG39" s="9">
        <f t="shared" si="66"/>
        <v>45869</v>
      </c>
      <c r="AH39" s="9">
        <f t="shared" si="66"/>
        <v>45900</v>
      </c>
      <c r="AI39" s="9">
        <f t="shared" si="66"/>
        <v>45930</v>
      </c>
      <c r="AJ39" s="9">
        <f t="shared" si="66"/>
        <v>45961</v>
      </c>
      <c r="AK39" s="9">
        <f t="shared" si="66"/>
        <v>45991</v>
      </c>
      <c r="AL39" s="9">
        <f t="shared" si="66"/>
        <v>46022</v>
      </c>
      <c r="AM39" s="9">
        <f>+AM27</f>
        <v>46053</v>
      </c>
      <c r="AN39" s="9">
        <f t="shared" si="66"/>
        <v>46081</v>
      </c>
      <c r="AO39" s="9">
        <f t="shared" si="66"/>
        <v>46112</v>
      </c>
      <c r="AP39" s="9">
        <f t="shared" si="66"/>
        <v>46142</v>
      </c>
      <c r="AQ39" s="9">
        <f t="shared" si="66"/>
        <v>46173</v>
      </c>
      <c r="AR39" s="9">
        <f t="shared" si="66"/>
        <v>46203</v>
      </c>
      <c r="AS39" s="9">
        <f t="shared" si="66"/>
        <v>46234</v>
      </c>
      <c r="AT39" s="9">
        <f t="shared" si="66"/>
        <v>46265</v>
      </c>
      <c r="AU39" s="9">
        <f t="shared" si="66"/>
        <v>46295</v>
      </c>
      <c r="AV39" s="9">
        <f t="shared" si="66"/>
        <v>46326</v>
      </c>
      <c r="AW39" s="9">
        <f t="shared" si="66"/>
        <v>46356</v>
      </c>
      <c r="AX39" s="9">
        <f t="shared" si="66"/>
        <v>46387</v>
      </c>
      <c r="AY39" s="9">
        <f t="shared" si="66"/>
        <v>46418</v>
      </c>
      <c r="AZ39" s="9">
        <f t="shared" si="66"/>
        <v>46446</v>
      </c>
      <c r="BA39" s="9">
        <f t="shared" si="66"/>
        <v>46477</v>
      </c>
      <c r="BB39" s="9">
        <f t="shared" si="66"/>
        <v>46507</v>
      </c>
      <c r="BC39" s="9">
        <f t="shared" si="66"/>
        <v>46538</v>
      </c>
      <c r="BD39" s="9">
        <f t="shared" si="66"/>
        <v>46568</v>
      </c>
      <c r="BE39" s="9">
        <f t="shared" si="66"/>
        <v>46599</v>
      </c>
      <c r="BF39" s="9">
        <f t="shared" si="66"/>
        <v>46630</v>
      </c>
      <c r="BG39" s="9">
        <f t="shared" si="66"/>
        <v>46660</v>
      </c>
      <c r="BH39" s="9">
        <f t="shared" si="66"/>
        <v>46691</v>
      </c>
      <c r="BI39" s="9">
        <f t="shared" si="66"/>
        <v>46721</v>
      </c>
      <c r="BJ39" s="9">
        <f t="shared" si="66"/>
        <v>46752</v>
      </c>
    </row>
    <row r="40" spans="1:62" s="7" customFormat="1" ht="13.5" thickTop="1" x14ac:dyDescent="0.2">
      <c r="A40" s="10" t="s">
        <v>9</v>
      </c>
      <c r="B40" s="108"/>
      <c r="C40" s="11">
        <f>+PARÁMETROS!$D$62</f>
        <v>500000000</v>
      </c>
      <c r="D40" s="11">
        <f t="shared" ref="D40:N40" si="67">+C49</f>
        <v>509723221.05634284</v>
      </c>
      <c r="E40" s="11">
        <f t="shared" si="67"/>
        <v>540176594.88810861</v>
      </c>
      <c r="F40" s="11">
        <f t="shared" si="67"/>
        <v>570005569.43035853</v>
      </c>
      <c r="G40" s="11">
        <f t="shared" si="67"/>
        <v>599228554.2569797</v>
      </c>
      <c r="H40" s="11">
        <f t="shared" si="67"/>
        <v>627863083.54351676</v>
      </c>
      <c r="I40" s="11">
        <f t="shared" si="67"/>
        <v>655925882.44827187</v>
      </c>
      <c r="J40" s="11">
        <f t="shared" si="67"/>
        <v>685671388.53802812</v>
      </c>
      <c r="K40" s="11">
        <f t="shared" si="67"/>
        <v>712507962.59258091</v>
      </c>
      <c r="L40" s="11">
        <f t="shared" si="67"/>
        <v>766820980.56641078</v>
      </c>
      <c r="M40" s="11">
        <f t="shared" si="67"/>
        <v>820203182.53870201</v>
      </c>
      <c r="N40" s="11">
        <f t="shared" si="67"/>
        <v>872691321.20153296</v>
      </c>
      <c r="O40" s="11">
        <f>+N49</f>
        <v>871168432.52121055</v>
      </c>
      <c r="P40" s="11">
        <f t="shared" ref="P40:Z40" si="68">+O49</f>
        <v>876144060.41107225</v>
      </c>
      <c r="Q40" s="11">
        <f t="shared" si="68"/>
        <v>904479600.73554742</v>
      </c>
      <c r="R40" s="11">
        <f t="shared" si="68"/>
        <v>932328196.15880179</v>
      </c>
      <c r="S40" s="11">
        <f t="shared" si="68"/>
        <v>959702725.87690008</v>
      </c>
      <c r="T40" s="11">
        <f t="shared" si="68"/>
        <v>986549820.05023277</v>
      </c>
      <c r="U40" s="11">
        <f t="shared" si="68"/>
        <v>1012948466.8498272</v>
      </c>
      <c r="V40" s="11">
        <f t="shared" si="68"/>
        <v>1042050419.5833728</v>
      </c>
      <c r="W40" s="11">
        <f t="shared" si="68"/>
        <v>1067554895.6537361</v>
      </c>
      <c r="X40" s="11">
        <f t="shared" si="68"/>
        <v>1124003970.8502274</v>
      </c>
      <c r="Y40" s="11">
        <f t="shared" si="68"/>
        <v>1179642562.3519299</v>
      </c>
      <c r="Z40" s="12">
        <f t="shared" si="68"/>
        <v>1234424267.5154214</v>
      </c>
      <c r="AA40" s="11">
        <f>+Z49</f>
        <v>1229219266.3612354</v>
      </c>
      <c r="AB40" s="11">
        <f t="shared" ref="AB40:AL40" si="69">+AA49</f>
        <v>1230626262.9457064</v>
      </c>
      <c r="AC40" s="11">
        <f t="shared" si="69"/>
        <v>1257585535.2473276</v>
      </c>
      <c r="AD40" s="11">
        <f t="shared" si="69"/>
        <v>1284145752.2638888</v>
      </c>
      <c r="AE40" s="11">
        <f t="shared" si="69"/>
        <v>1310315497.4671221</v>
      </c>
      <c r="AF40" s="11">
        <f t="shared" si="69"/>
        <v>1336021353.9959629</v>
      </c>
      <c r="AG40" s="11">
        <f t="shared" si="69"/>
        <v>1361355280.9265771</v>
      </c>
      <c r="AH40" s="11">
        <f t="shared" si="69"/>
        <v>1389921642.6375766</v>
      </c>
      <c r="AI40" s="11">
        <f t="shared" si="69"/>
        <v>1414499025.4198117</v>
      </c>
      <c r="AJ40" s="11">
        <f t="shared" si="69"/>
        <v>1472909481.1085732</v>
      </c>
      <c r="AK40" s="11">
        <f t="shared" si="69"/>
        <v>1530575596.7185967</v>
      </c>
      <c r="AL40" s="12">
        <f t="shared" si="69"/>
        <v>1587429253.2873909</v>
      </c>
      <c r="AM40" s="11">
        <f>+AL49</f>
        <v>1579062467.7900505</v>
      </c>
      <c r="AN40" s="11">
        <f t="shared" ref="AN40:AX40" si="70">+AM49</f>
        <v>1577275417.0083618</v>
      </c>
      <c r="AO40" s="11">
        <f t="shared" si="70"/>
        <v>1602635910.5668023</v>
      </c>
      <c r="AP40" s="11">
        <f t="shared" si="70"/>
        <v>1627659536.4770784</v>
      </c>
      <c r="AQ40" s="11">
        <f t="shared" si="70"/>
        <v>1652352145.367625</v>
      </c>
      <c r="AR40" s="11">
        <f t="shared" si="70"/>
        <v>1676630861.9913268</v>
      </c>
      <c r="AS40" s="11">
        <f t="shared" si="70"/>
        <v>1700592354.3513498</v>
      </c>
      <c r="AT40" s="11">
        <f t="shared" si="70"/>
        <v>1728097792.3513615</v>
      </c>
      <c r="AU40" s="11">
        <f t="shared" si="70"/>
        <v>1751402596.7693145</v>
      </c>
      <c r="AV40" s="11">
        <f t="shared" si="70"/>
        <v>1810639387.3150613</v>
      </c>
      <c r="AW40" s="11">
        <f t="shared" si="70"/>
        <v>1869177227.7865112</v>
      </c>
      <c r="AX40" s="12">
        <f t="shared" si="70"/>
        <v>1926937881.4411397</v>
      </c>
      <c r="AY40" s="11">
        <f>+AX49</f>
        <v>1915609343.1513638</v>
      </c>
      <c r="AZ40" s="11">
        <f t="shared" ref="AZ40:BJ40" si="71">+AY49</f>
        <v>1911353249.0003219</v>
      </c>
      <c r="BA40" s="11">
        <f t="shared" si="71"/>
        <v>1935914538.3966756</v>
      </c>
      <c r="BB40" s="11">
        <f t="shared" si="71"/>
        <v>1960173789.4099467</v>
      </c>
      <c r="BC40" s="11">
        <f t="shared" si="71"/>
        <v>1984135332.5864191</v>
      </c>
      <c r="BD40" s="11">
        <f t="shared" si="71"/>
        <v>2007710691.8573275</v>
      </c>
      <c r="BE40" s="11">
        <f t="shared" si="71"/>
        <v>2030999426.1951964</v>
      </c>
      <c r="BF40" s="11">
        <f t="shared" si="71"/>
        <v>2057994179.0706933</v>
      </c>
      <c r="BG40" s="11">
        <f t="shared" si="71"/>
        <v>2080682175.1916797</v>
      </c>
      <c r="BH40" s="11">
        <f t="shared" si="71"/>
        <v>2141502951.1080837</v>
      </c>
      <c r="BI40" s="11">
        <f t="shared" si="71"/>
        <v>2201640729.9932885</v>
      </c>
      <c r="BJ40" s="12">
        <f t="shared" si="71"/>
        <v>2261105571.602468</v>
      </c>
    </row>
    <row r="41" spans="1:62" s="57" customFormat="1" x14ac:dyDescent="0.2">
      <c r="A41" s="48" t="s">
        <v>1478</v>
      </c>
      <c r="B41" s="109"/>
      <c r="C41" s="56">
        <f>+C40*PARÁMETROS!$C$42*97%</f>
        <v>4850000</v>
      </c>
      <c r="D41" s="56">
        <f>+D40*PARÁMETROS!$C$42*97%</f>
        <v>4944315.2442465257</v>
      </c>
      <c r="E41" s="56">
        <f>+E40*PARÁMETROS!$C$42*97%</f>
        <v>5239712.9704146534</v>
      </c>
      <c r="F41" s="56">
        <f>+F40*PARÁMETROS!$C$42*97%</f>
        <v>5529054.0234744772</v>
      </c>
      <c r="G41" s="56">
        <f>+G40*PARÁMETROS!$C$42*97%</f>
        <v>5812516.9762927033</v>
      </c>
      <c r="H41" s="56">
        <f>+H40*PARÁMETROS!$C$42*97%</f>
        <v>6090271.9103721129</v>
      </c>
      <c r="I41" s="56">
        <f>+I40*PARÁMETROS!$C$42*97%</f>
        <v>6362481.059748237</v>
      </c>
      <c r="J41" s="56">
        <f>+J40*PARÁMETROS!$C$42*97%</f>
        <v>6651012.4688188722</v>
      </c>
      <c r="K41" s="56">
        <f>+K40*PARÁMETROS!$C$42*97%</f>
        <v>6911327.2371480344</v>
      </c>
      <c r="L41" s="56">
        <f>+L40*PARÁMETROS!$C$42*97%</f>
        <v>7438163.5114941848</v>
      </c>
      <c r="M41" s="56">
        <f>+M40*PARÁMETROS!$C$42*97%</f>
        <v>7955970.8706254093</v>
      </c>
      <c r="N41" s="56">
        <f>+N40*PARÁMETROS!$C$42*97%</f>
        <v>8465105.8156548683</v>
      </c>
      <c r="O41" s="56">
        <f>+O40*PARÁMETROS!$D$42*97%</f>
        <v>8450333.7954557426</v>
      </c>
      <c r="P41" s="56">
        <f>+P40*PARÁMETROS!$D$42*97%</f>
        <v>8498597.385987401</v>
      </c>
      <c r="Q41" s="56">
        <f>+Q40*PARÁMETROS!$D$42*97%</f>
        <v>8773452.1271348093</v>
      </c>
      <c r="R41" s="56">
        <f>+R40*PARÁMETROS!$D$42*97%</f>
        <v>9043583.5027403776</v>
      </c>
      <c r="S41" s="56">
        <f>+S40*PARÁMETROS!$D$42*97%</f>
        <v>9309116.4410059322</v>
      </c>
      <c r="T41" s="56">
        <f>+T40*PARÁMETROS!$D$42*97%</f>
        <v>9569533.2544872593</v>
      </c>
      <c r="U41" s="56">
        <f>+U40*PARÁMETROS!$D$42*97%</f>
        <v>9825600.1284433231</v>
      </c>
      <c r="V41" s="56">
        <f>+V40*PARÁMETROS!$D$42*97%</f>
        <v>10107889.069958715</v>
      </c>
      <c r="W41" s="56">
        <f>+W40*PARÁMETROS!$D$42*97%</f>
        <v>10355282.487841241</v>
      </c>
      <c r="X41" s="56">
        <f>+X40*PARÁMETROS!$D$42*97%</f>
        <v>10902838.517247206</v>
      </c>
      <c r="Y41" s="56">
        <f>+Y40*PARÁMETROS!$D$42*97%</f>
        <v>11442532.854813721</v>
      </c>
      <c r="Z41" s="56">
        <f>+Z40*PARÁMETROS!$D$42*97%</f>
        <v>11973915.394899588</v>
      </c>
      <c r="AA41" s="56">
        <f>+AA40*PARÁMETROS!$E$42*97%</f>
        <v>11923426.883703984</v>
      </c>
      <c r="AB41" s="56">
        <f>+AB40*PARÁMETROS!$E$42*97%</f>
        <v>11937074.750573352</v>
      </c>
      <c r="AC41" s="56">
        <f>+AC40*PARÁMETROS!$E$42*97%</f>
        <v>12198579.691899078</v>
      </c>
      <c r="AD41" s="56">
        <f>+AD40*PARÁMETROS!$E$42*97%</f>
        <v>12456213.796959722</v>
      </c>
      <c r="AE41" s="56">
        <f>+AE40*PARÁMETROS!$E$42*97%</f>
        <v>12710060.325431084</v>
      </c>
      <c r="AF41" s="56">
        <f>+AF40*PARÁMETROS!$E$42*97%</f>
        <v>12959407.13376084</v>
      </c>
      <c r="AG41" s="56">
        <f>+AG40*PARÁMETROS!$E$42*97%</f>
        <v>13205146.224987797</v>
      </c>
      <c r="AH41" s="56">
        <f>+AH40*PARÁMETROS!$E$42*97%</f>
        <v>13482239.933584493</v>
      </c>
      <c r="AI41" s="56">
        <f>+AI40*PARÁMETROS!$E$42*97%</f>
        <v>13720640.546572173</v>
      </c>
      <c r="AJ41" s="56">
        <f>+AJ40*PARÁMETROS!$E$42*97%</f>
        <v>14287221.966753161</v>
      </c>
      <c r="AK41" s="56">
        <f>+AK40*PARÁMETROS!$E$42*97%</f>
        <v>14846583.288170388</v>
      </c>
      <c r="AL41" s="56">
        <f>+AL40*PARÁMETROS!$E$42*97%</f>
        <v>15398063.756887693</v>
      </c>
      <c r="AM41" s="56">
        <f>+AM40*PARÁMETROS!$F$42*97%</f>
        <v>15316905.93756349</v>
      </c>
      <c r="AN41" s="56">
        <f>+AN40*PARÁMETROS!$F$42*97%</f>
        <v>15299571.544981109</v>
      </c>
      <c r="AO41" s="56">
        <f>+AO40*PARÁMETROS!$F$42*97%</f>
        <v>15545568.332497982</v>
      </c>
      <c r="AP41" s="56">
        <f>+AP40*PARÁMETROS!$F$42*97%</f>
        <v>15788297.503827661</v>
      </c>
      <c r="AQ41" s="56">
        <f>+AQ40*PARÁMETROS!$F$42*97%</f>
        <v>16027815.810065962</v>
      </c>
      <c r="AR41" s="56">
        <f>+AR40*PARÁMETROS!$F$42*97%</f>
        <v>16263319.361315871</v>
      </c>
      <c r="AS41" s="56">
        <f>+AS40*PARÁMETROS!$F$42*97%</f>
        <v>16495745.837208094</v>
      </c>
      <c r="AT41" s="56">
        <f>+AT40*PARÁMETROS!$F$42*97%</f>
        <v>16762548.585808204</v>
      </c>
      <c r="AU41" s="56">
        <f>+AU40*PARÁMETROS!$F$42*97%</f>
        <v>16988605.18866235</v>
      </c>
      <c r="AV41" s="56">
        <f>+AV40*PARÁMETROS!$F$42*97%</f>
        <v>17563202.056956094</v>
      </c>
      <c r="AW41" s="56">
        <f>+AW40*PARÁMETROS!$F$42*97%</f>
        <v>18131019.109529156</v>
      </c>
      <c r="AX41" s="56">
        <f>+AX40*PARÁMETROS!$F$42*97%</f>
        <v>18691297.449979056</v>
      </c>
      <c r="AY41" s="56">
        <f>+AY40*PARÁMETROS!$G$42*97%</f>
        <v>18581410.628568228</v>
      </c>
      <c r="AZ41" s="56">
        <f>+AZ40*PARÁMETROS!$G$42*97%</f>
        <v>18540126.515303124</v>
      </c>
      <c r="BA41" s="56">
        <f>+BA40*PARÁMETROS!$G$42*97%</f>
        <v>18778371.022447754</v>
      </c>
      <c r="BB41" s="56">
        <f>+BB40*PARÁMETROS!$G$42*97%</f>
        <v>19013685.757276483</v>
      </c>
      <c r="BC41" s="56">
        <f>+BC40*PARÁMETROS!$G$42*97%</f>
        <v>19246112.726088267</v>
      </c>
      <c r="BD41" s="56">
        <f>+BD40*PARÁMETROS!$G$42*97%</f>
        <v>19474793.711016078</v>
      </c>
      <c r="BE41" s="56">
        <f>+BE40*PARÁMETROS!$G$42*97%</f>
        <v>19700694.434093405</v>
      </c>
      <c r="BF41" s="56">
        <f>+BF40*PARÁMETROS!$G$42*97%</f>
        <v>19962543.536985725</v>
      </c>
      <c r="BG41" s="56">
        <f>+BG40*PARÁMETROS!$G$42*97%</f>
        <v>20182617.099359293</v>
      </c>
      <c r="BH41" s="56">
        <f>+BH40*PARÁMETROS!$G$42*97%</f>
        <v>20772578.625748415</v>
      </c>
      <c r="BI41" s="56">
        <f>+BI40*PARÁMETROS!$G$42*97%</f>
        <v>21355915.080934897</v>
      </c>
      <c r="BJ41" s="56">
        <f>+BJ40*PARÁMETROS!$G$42*97%</f>
        <v>21932724.044543941</v>
      </c>
    </row>
    <row r="42" spans="1:62" s="51" customFormat="1" x14ac:dyDescent="0.2">
      <c r="A42" s="49" t="s">
        <v>10</v>
      </c>
      <c r="B42" s="110"/>
      <c r="C42" s="50">
        <f>-PMT(PARÁMETROS!$C$42,PARÁMETROS!$C$52,C40,0)*1</f>
        <v>9775096.2513495218</v>
      </c>
      <c r="D42" s="50">
        <f>-PMT(PARÁMETROS!$C$42,PARÁMETROS!$C$52,D40,0)*1</f>
        <v>9965187.0947473198</v>
      </c>
      <c r="E42" s="50">
        <f>-PMT(PARÁMETROS!$C$42,PARÁMETROS!$C$52,E40,0)*1</f>
        <v>10560556.415514998</v>
      </c>
      <c r="F42" s="50">
        <f>-PMT(PARÁMETROS!$C$42,PARÁMETROS!$C$52,F40,0)*1</f>
        <v>11143718.609974094</v>
      </c>
      <c r="G42" s="50">
        <f>-PMT(PARÁMETROS!$C$42,PARÁMETROS!$C$52,G40,0)*1</f>
        <v>11715033.588837991</v>
      </c>
      <c r="H42" s="50">
        <f>-PMT(PARÁMETROS!$C$42,PARÁMETROS!$C$52,H40,0)*1</f>
        <v>12274844.148613963</v>
      </c>
      <c r="I42" s="50">
        <f>-PMT(PARÁMETROS!$C$42,PARÁMETROS!$C$52,I40,0)*1</f>
        <v>12823477.269366458</v>
      </c>
      <c r="J42" s="50">
        <f>-PMT(PARÁMETROS!$C$42,PARÁMETROS!$C$52,J40,0)*1</f>
        <v>13405007.639511399</v>
      </c>
      <c r="K42" s="50">
        <f>-PMT(PARÁMETROS!$C$42,PARÁMETROS!$C$52,K40,0)*1</f>
        <v>13929667.828390846</v>
      </c>
      <c r="L42" s="50">
        <f>-PMT(PARÁMETROS!$C$42,PARÁMETROS!$C$52,L40,0)*1</f>
        <v>14991497.785181774</v>
      </c>
      <c r="M42" s="50">
        <f>-PMT(PARÁMETROS!$C$42,PARÁMETROS!$C$52,M40,0)*1</f>
        <v>16035130.109958027</v>
      </c>
      <c r="N42" s="50">
        <f>-PMT(PARÁMETROS!$C$42,PARÁMETROS!$C$52,N40,0)*1</f>
        <v>17061283.32492473</v>
      </c>
      <c r="O42" s="50">
        <f>-PMT(PARÁMETROS!$D$42,PARÁMETROS!$D$52,O40,0)*1</f>
        <v>17031510.558064245</v>
      </c>
      <c r="P42" s="50">
        <f>-PMT(PARÁMETROS!$D$42,PARÁMETROS!$D$52,P40,0)*1</f>
        <v>17128785.041132841</v>
      </c>
      <c r="Q42" s="50">
        <f>-PMT(PARÁMETROS!$D$42,PARÁMETROS!$D$52,Q40,0)*1</f>
        <v>17682750.309144322</v>
      </c>
      <c r="R42" s="50">
        <f>-PMT(PARÁMETROS!$D$42,PARÁMETROS!$D$52,R40,0)*1</f>
        <v>18227195.71059873</v>
      </c>
      <c r="S42" s="50">
        <f>-PMT(PARÁMETROS!$D$42,PARÁMETROS!$D$52,S40,0)*1</f>
        <v>18762373.036258407</v>
      </c>
      <c r="T42" s="50">
        <f>-PMT(PARÁMETROS!$D$42,PARÁMETROS!$D$52,T40,0)*1</f>
        <v>19287238.895485152</v>
      </c>
      <c r="U42" s="50">
        <f>-PMT(PARÁMETROS!$D$42,PARÁMETROS!$D$52,U40,0)*1</f>
        <v>19803337.52222798</v>
      </c>
      <c r="V42" s="50">
        <f>-PMT(PARÁMETROS!$D$42,PARÁMETROS!$D$52,V40,0)*1</f>
        <v>20372286.300373249</v>
      </c>
      <c r="W42" s="50">
        <f>-PMT(PARÁMETROS!$D$42,PARÁMETROS!$D$52,W40,0)*1</f>
        <v>20870903.717229333</v>
      </c>
      <c r="X42" s="50">
        <f>-PMT(PARÁMETROS!$D$42,PARÁMETROS!$D$52,X40,0)*1</f>
        <v>21974494.003920071</v>
      </c>
      <c r="Y42" s="50">
        <f>-PMT(PARÁMETROS!$D$42,PARÁMETROS!$D$52,Y40,0)*1</f>
        <v>23062239.178357389</v>
      </c>
      <c r="Z42" s="50">
        <f>-PMT(PARÁMETROS!$D$42,PARÁMETROS!$D$52,Z40,0)*1</f>
        <v>24133232.059929747</v>
      </c>
      <c r="AA42" s="50">
        <f>-PMT(PARÁMETROS!$E$42,PARÁMETROS!$E$52,AA40,0)*1</f>
        <v>24031473.285388641</v>
      </c>
      <c r="AB42" s="50">
        <f>-PMT(PARÁMETROS!$E$42,PARÁMETROS!$E$52,AB40,0)*1</f>
        <v>24058980.339465689</v>
      </c>
      <c r="AC42" s="50">
        <f>-PMT(PARÁMETROS!$E$42,PARÁMETROS!$E$52,AC40,0)*1</f>
        <v>24586039.302695066</v>
      </c>
      <c r="AD42" s="50">
        <f>-PMT(PARÁMETROS!$E$42,PARÁMETROS!$E$52,AD40,0)*1</f>
        <v>25105296.658282299</v>
      </c>
      <c r="AE42" s="50">
        <f>-PMT(PARÁMETROS!$E$42,PARÁMETROS!$E$52,AE40,0)*1</f>
        <v>25616920.214752097</v>
      </c>
      <c r="AF42" s="50">
        <f>-PMT(PARÁMETROS!$E$42,PARÁMETROS!$E$52,AF40,0)*1</f>
        <v>26119474.658337697</v>
      </c>
      <c r="AG42" s="50">
        <f>-PMT(PARÁMETROS!$E$42,PARÁMETROS!$E$52,AG40,0)*1</f>
        <v>26614757.806680519</v>
      </c>
      <c r="AH42" s="50">
        <f>-PMT(PARÁMETROS!$E$42,PARÁMETROS!$E$52,AH40,0)*1</f>
        <v>27173235.677232292</v>
      </c>
      <c r="AI42" s="50">
        <f>-PMT(PARÁMETROS!$E$42,PARÁMETROS!$E$52,AI40,0)*1</f>
        <v>27653728.241837505</v>
      </c>
      <c r="AJ42" s="50">
        <f>-PMT(PARÁMETROS!$E$42,PARÁMETROS!$E$52,AJ40,0)*1</f>
        <v>28795663.894723162</v>
      </c>
      <c r="AK42" s="50">
        <f>-PMT(PARÁMETROS!$E$42,PARÁMETROS!$E$52,AK40,0)*1</f>
        <v>29923047.555782024</v>
      </c>
      <c r="AL42" s="50">
        <f>-PMT(PARÁMETROS!$E$42,PARÁMETROS!$E$52,AL40,0)*1</f>
        <v>31034547.486184292</v>
      </c>
      <c r="AM42" s="50">
        <f>-PMT(PARÁMETROS!$F$42,PARÁMETROS!$F$52,AM40,0)*1</f>
        <v>30870975.219082493</v>
      </c>
      <c r="AN42" s="50">
        <f>-PMT(PARÁMETROS!$F$42,PARÁMETROS!$F$52,AN40,0)*1</f>
        <v>30836038.03228838</v>
      </c>
      <c r="AO42" s="50">
        <f>-PMT(PARÁMETROS!$F$42,PARÁMETROS!$F$52,AO40,0)*1</f>
        <v>31331840.563319352</v>
      </c>
      <c r="AP42" s="50">
        <f>-PMT(PARÁMETROS!$F$42,PARÁMETROS!$F$52,AP40,0)*1</f>
        <v>31821057.266980778</v>
      </c>
      <c r="AQ42" s="50">
        <f>-PMT(PARÁMETROS!$F$42,PARÁMETROS!$F$52,AQ40,0)*1</f>
        <v>32303802.524184819</v>
      </c>
      <c r="AR42" s="50">
        <f>-PMT(PARÁMETROS!$F$42,PARÁMETROS!$F$52,AR40,0)*1</f>
        <v>32778456.107896671</v>
      </c>
      <c r="AS42" s="50">
        <f>-PMT(PARÁMETROS!$F$42,PARÁMETROS!$F$52,AS40,0)*1</f>
        <v>33246907.896187071</v>
      </c>
      <c r="AT42" s="50">
        <f>-PMT(PARÁMETROS!$F$42,PARÁMETROS!$F$52,AT40,0)*1</f>
        <v>33784644.503958352</v>
      </c>
      <c r="AU42" s="50">
        <f>-PMT(PARÁMETROS!$F$42,PARÁMETROS!$F$52,AU40,0)*1</f>
        <v>34240257.916567087</v>
      </c>
      <c r="AV42" s="50">
        <f>-PMT(PARÁMETROS!$F$42,PARÁMETROS!$F$52,AV40,0)*1</f>
        <v>35398348.574978501</v>
      </c>
      <c r="AW42" s="50">
        <f>-PMT(PARÁMETROS!$F$42,PARÁMETROS!$F$52,AW40,0)*1</f>
        <v>36542774.624887638</v>
      </c>
      <c r="AX42" s="50">
        <f>-PMT(PARÁMETROS!$F$42,PARÁMETROS!$F$52,AX40,0)*1</f>
        <v>37672006.522917345</v>
      </c>
      <c r="AY42" s="50">
        <f>-PMT(PARÁMETROS!$G$42,PARÁMETROS!$G$52,AY40,0)*1</f>
        <v>37450531.418578029</v>
      </c>
      <c r="AZ42" s="50">
        <f>-PMT(PARÁMETROS!$G$42,PARÁMETROS!$G$52,AZ40,0)*1</f>
        <v>37367323.958615549</v>
      </c>
      <c r="BA42" s="50">
        <f>-PMT(PARÁMETROS!$G$42,PARÁMETROS!$G$52,BA40,0)*1</f>
        <v>37847501.894428767</v>
      </c>
      <c r="BB42" s="50">
        <f>-PMT(PARÁMETROS!$G$42,PARÁMETROS!$G$52,BB40,0)*1</f>
        <v>38321774.921709508</v>
      </c>
      <c r="BC42" s="50">
        <f>-PMT(PARÁMETROS!$G$42,PARÁMETROS!$G$52,BC40,0)*1</f>
        <v>38790227.703471288</v>
      </c>
      <c r="BD42" s="50">
        <f>-PMT(PARÁMETROS!$G$42,PARÁMETROS!$G$52,BD40,0)*1</f>
        <v>39251130.515537828</v>
      </c>
      <c r="BE42" s="50">
        <f>-PMT(PARÁMETROS!$G$42,PARÁMETROS!$G$52,BE40,0)*1</f>
        <v>39706429.754987389</v>
      </c>
      <c r="BF42" s="50">
        <f>-PMT(PARÁMETROS!$G$42,PARÁMETROS!$G$52,BF40,0)*1</f>
        <v>40234182.37026614</v>
      </c>
      <c r="BG42" s="50">
        <f>-PMT(PARÁMETROS!$G$42,PARÁMETROS!$G$52,BG40,0)*1</f>
        <v>40677737.061931908</v>
      </c>
      <c r="BH42" s="50">
        <f>-PMT(PARÁMETROS!$G$42,PARÁMETROS!$G$52,BH40,0)*1</f>
        <v>41866794.939261131</v>
      </c>
      <c r="BI42" s="50">
        <f>-PMT(PARÁMETROS!$G$42,PARÁMETROS!$G$52,BI40,0)*1</f>
        <v>43042500.093151636</v>
      </c>
      <c r="BJ42" s="50">
        <f>-PMT(PARÁMETROS!$G$42,PARÁMETROS!$G$52,BJ40,0)*1</f>
        <v>44205049.193753608</v>
      </c>
    </row>
    <row r="43" spans="1:62" s="51" customFormat="1" x14ac:dyDescent="0.2">
      <c r="A43" s="49" t="s">
        <v>55</v>
      </c>
      <c r="B43" s="110"/>
      <c r="C43" s="50">
        <f>+PARÁMETROS!$C$73</f>
        <v>0</v>
      </c>
      <c r="D43" s="50">
        <f>+C43</f>
        <v>0</v>
      </c>
      <c r="E43" s="50">
        <f t="shared" ref="E43:N43" si="72">+D43</f>
        <v>0</v>
      </c>
      <c r="F43" s="50">
        <f t="shared" si="72"/>
        <v>0</v>
      </c>
      <c r="G43" s="50">
        <f t="shared" si="72"/>
        <v>0</v>
      </c>
      <c r="H43" s="50">
        <f t="shared" si="72"/>
        <v>0</v>
      </c>
      <c r="I43" s="50">
        <f t="shared" si="72"/>
        <v>0</v>
      </c>
      <c r="J43" s="50">
        <f t="shared" si="72"/>
        <v>0</v>
      </c>
      <c r="K43" s="50">
        <f t="shared" si="72"/>
        <v>0</v>
      </c>
      <c r="L43" s="50">
        <f t="shared" si="72"/>
        <v>0</v>
      </c>
      <c r="M43" s="50">
        <f t="shared" si="72"/>
        <v>0</v>
      </c>
      <c r="N43" s="50">
        <f t="shared" si="72"/>
        <v>0</v>
      </c>
      <c r="O43" s="50">
        <f>+PARÁMETROS!$D$73</f>
        <v>0</v>
      </c>
      <c r="P43" s="50">
        <f>+O43</f>
        <v>0</v>
      </c>
      <c r="Q43" s="50">
        <f t="shared" ref="Q43:Z43" si="73">+P43</f>
        <v>0</v>
      </c>
      <c r="R43" s="50">
        <f t="shared" si="73"/>
        <v>0</v>
      </c>
      <c r="S43" s="50">
        <f t="shared" si="73"/>
        <v>0</v>
      </c>
      <c r="T43" s="50">
        <f t="shared" si="73"/>
        <v>0</v>
      </c>
      <c r="U43" s="50">
        <f t="shared" si="73"/>
        <v>0</v>
      </c>
      <c r="V43" s="50">
        <f t="shared" si="73"/>
        <v>0</v>
      </c>
      <c r="W43" s="50">
        <f t="shared" si="73"/>
        <v>0</v>
      </c>
      <c r="X43" s="50">
        <f t="shared" si="73"/>
        <v>0</v>
      </c>
      <c r="Y43" s="50">
        <f t="shared" si="73"/>
        <v>0</v>
      </c>
      <c r="Z43" s="50">
        <f t="shared" si="73"/>
        <v>0</v>
      </c>
      <c r="AA43" s="50">
        <f>+PARÁMETROS!$E$73</f>
        <v>0</v>
      </c>
      <c r="AB43" s="50">
        <f>+AA43</f>
        <v>0</v>
      </c>
      <c r="AC43" s="50">
        <f t="shared" ref="AC43:AL43" si="74">+AB43</f>
        <v>0</v>
      </c>
      <c r="AD43" s="50">
        <f t="shared" si="74"/>
        <v>0</v>
      </c>
      <c r="AE43" s="50">
        <f t="shared" si="74"/>
        <v>0</v>
      </c>
      <c r="AF43" s="50">
        <f t="shared" si="74"/>
        <v>0</v>
      </c>
      <c r="AG43" s="50">
        <f t="shared" si="74"/>
        <v>0</v>
      </c>
      <c r="AH43" s="50">
        <f t="shared" si="74"/>
        <v>0</v>
      </c>
      <c r="AI43" s="50">
        <f t="shared" si="74"/>
        <v>0</v>
      </c>
      <c r="AJ43" s="50">
        <f t="shared" si="74"/>
        <v>0</v>
      </c>
      <c r="AK43" s="50">
        <f t="shared" si="74"/>
        <v>0</v>
      </c>
      <c r="AL43" s="50">
        <f t="shared" si="74"/>
        <v>0</v>
      </c>
      <c r="AM43" s="50">
        <f>+PARÁMETROS!$F$73</f>
        <v>0</v>
      </c>
      <c r="AN43" s="50">
        <f>+AM43</f>
        <v>0</v>
      </c>
      <c r="AO43" s="50">
        <f t="shared" ref="AO43:AX43" si="75">+AN43</f>
        <v>0</v>
      </c>
      <c r="AP43" s="50">
        <f t="shared" si="75"/>
        <v>0</v>
      </c>
      <c r="AQ43" s="50">
        <f t="shared" si="75"/>
        <v>0</v>
      </c>
      <c r="AR43" s="50">
        <f t="shared" si="75"/>
        <v>0</v>
      </c>
      <c r="AS43" s="50">
        <f t="shared" si="75"/>
        <v>0</v>
      </c>
      <c r="AT43" s="50">
        <f t="shared" si="75"/>
        <v>0</v>
      </c>
      <c r="AU43" s="50">
        <f t="shared" si="75"/>
        <v>0</v>
      </c>
      <c r="AV43" s="50">
        <f t="shared" si="75"/>
        <v>0</v>
      </c>
      <c r="AW43" s="50">
        <f t="shared" si="75"/>
        <v>0</v>
      </c>
      <c r="AX43" s="50">
        <f t="shared" si="75"/>
        <v>0</v>
      </c>
      <c r="AY43" s="50">
        <f>+PARÁMETROS!$G$73</f>
        <v>0</v>
      </c>
      <c r="AZ43" s="50">
        <f>+AY43</f>
        <v>0</v>
      </c>
      <c r="BA43" s="50">
        <f t="shared" ref="BA43:BJ43" si="76">+AZ43</f>
        <v>0</v>
      </c>
      <c r="BB43" s="50">
        <f t="shared" si="76"/>
        <v>0</v>
      </c>
      <c r="BC43" s="50">
        <f t="shared" si="76"/>
        <v>0</v>
      </c>
      <c r="BD43" s="50">
        <f t="shared" si="76"/>
        <v>0</v>
      </c>
      <c r="BE43" s="50">
        <f t="shared" si="76"/>
        <v>0</v>
      </c>
      <c r="BF43" s="50">
        <f t="shared" si="76"/>
        <v>0</v>
      </c>
      <c r="BG43" s="50">
        <f t="shared" si="76"/>
        <v>0</v>
      </c>
      <c r="BH43" s="50">
        <f t="shared" si="76"/>
        <v>0</v>
      </c>
      <c r="BI43" s="50">
        <f t="shared" si="76"/>
        <v>0</v>
      </c>
      <c r="BJ43" s="50">
        <f t="shared" si="76"/>
        <v>0</v>
      </c>
    </row>
    <row r="44" spans="1:62" s="51" customFormat="1" x14ac:dyDescent="0.2">
      <c r="A44" s="49" t="s">
        <v>59</v>
      </c>
      <c r="B44" s="110"/>
      <c r="C44" s="50">
        <f>+(anexos!B$68+anexos!B$110)*1*(B$130/B$135)</f>
        <v>3609375</v>
      </c>
      <c r="D44" s="50">
        <f>+(anexos!C$68+anexos!C$110)*1*(C$130/C$135)</f>
        <v>3717937.7340842332</v>
      </c>
      <c r="E44" s="50">
        <f>+(anexos!D$68+anexos!D$110)*1*(D$130/D$135)</f>
        <v>3912692.6237450717</v>
      </c>
      <c r="F44" s="50">
        <f>+(anexos!E$68+anexos!E$110)*1*(E$130/E$135)</f>
        <v>4101155.3225678019</v>
      </c>
      <c r="G44" s="50">
        <f>+(anexos!F$68+anexos!F$110)*1*(F$130/F$135)</f>
        <v>4283649.6854171231</v>
      </c>
      <c r="H44" s="50">
        <f>+(anexos!G$68+anexos!G$110)*1*(G$130/G$135)</f>
        <v>4460472.9337002067</v>
      </c>
      <c r="I44" s="50">
        <f>+(anexos!H$68+anexos!H$110)*PARÁMETROS!C33*(H$130/H$135)</f>
        <v>2347344.7410575291</v>
      </c>
      <c r="J44" s="50">
        <f>+(anexos!I$68+anexos!I$110)*1*(I$130/I$135)</f>
        <v>4860570.4330854649</v>
      </c>
      <c r="K44" s="50">
        <f>+(anexos!J$68+anexos!J$110)*1*(J$130/J$135)</f>
        <v>5021493.7411410604</v>
      </c>
      <c r="L44" s="50">
        <f>+(anexos!K$68+anexos!K$110)*1*(K$130/K$135)</f>
        <v>5262159.0493353512</v>
      </c>
      <c r="M44" s="50">
        <f>+(anexos!L$68+anexos!L$110)*1*(L$130/L$135)</f>
        <v>5487534.1443033051</v>
      </c>
      <c r="N44" s="50">
        <f>+(anexos!M$68+anexos!M$110)*PARÁMETROS!C33*(M$130/M$135)</f>
        <v>2849612.4655791335</v>
      </c>
      <c r="O44" s="50">
        <f>+(anexos!N$68+anexos!N$110)*1*(N$130/N$135)</f>
        <v>5559471.8138582958</v>
      </c>
      <c r="P44" s="50">
        <f>+(anexos!O$68+anexos!O$110)*1*(O$130/O$135)</f>
        <v>5635164.6203563912</v>
      </c>
      <c r="Q44" s="50">
        <f>+(anexos!P$68+anexos!P$110)*1*(P$130/P$135)</f>
        <v>5765165.8385086292</v>
      </c>
      <c r="R44" s="50">
        <f>+(anexos!Q$68+anexos!Q$110)*1*(Q$130/Q$135)</f>
        <v>5890933.1437997688</v>
      </c>
      <c r="S44" s="50">
        <f>+(anexos!R$68+anexos!R$110)*1*(R$130/R$135)</f>
        <v>6049673.4734977884</v>
      </c>
      <c r="T44" s="50">
        <f>+(anexos!S$68+anexos!S$110)*1*(S$130/S$135)</f>
        <v>6167171.2063374892</v>
      </c>
      <c r="U44" s="50">
        <f>+(anexos!T$68+anexos!T$110)*PARÁMETROS!C33*(T$130/T$135)</f>
        <v>3140517.0651815259</v>
      </c>
      <c r="V44" s="50">
        <f>+(anexos!U$68+anexos!U$110)*1*(U$130/U$135)</f>
        <v>6391196.5894710114</v>
      </c>
      <c r="W44" s="50">
        <f>+(anexos!V$68+anexos!V$110)*1*(V$130/V$135)</f>
        <v>6498058.1760849012</v>
      </c>
      <c r="X44" s="50">
        <f>+(anexos!W$68+anexos!W$110)*1*(W$130/W$135)</f>
        <v>6656482.5340875611</v>
      </c>
      <c r="Y44" s="50">
        <f>+(anexos!X$68+anexos!X$110)*1*(X$130/X$135)</f>
        <v>6846303.7817506408</v>
      </c>
      <c r="Z44" s="50">
        <f>+(anexos!Y$68+anexos!Y$110)*PARÁMETROS!C33*(Y$130/Y$135)</f>
        <v>3492908.2151702498</v>
      </c>
      <c r="AA44" s="50">
        <f>+(anexos!Z$68+anexos!Z$110)*1*(Z$130/Z$135)</f>
        <v>6676425.9863831634</v>
      </c>
      <c r="AB44" s="50">
        <f>+(anexos!AA$68+anexos!AA$110)*1*(AA$130/AA$135)</f>
        <v>6730276.292182547</v>
      </c>
      <c r="AC44" s="50">
        <f>+(anexos!AB$68+anexos!AB$110)*1*(AB$130/AB$135)</f>
        <v>6818852.8724907618</v>
      </c>
      <c r="AD44" s="50">
        <f>+(anexos!AC$68+anexos!AC$110)*1*(AC$130/AC$135)</f>
        <v>6904965.4991134899</v>
      </c>
      <c r="AE44" s="50">
        <f>+(anexos!AD$68+anexos!AD$110)*1*(AD$130/AD$135)</f>
        <v>7034106.608380436</v>
      </c>
      <c r="AF44" s="50">
        <f>+(anexos!AE$68+anexos!AE$110)*1*(AE$130/AE$135)</f>
        <v>7114875.0859039817</v>
      </c>
      <c r="AG44" s="50">
        <f>+(anexos!AF$68+anexos!AF$110)*PARÁMETROS!C33*(AF$130/AF$135)</f>
        <v>3596760.438130165</v>
      </c>
      <c r="AH44" s="50">
        <f>+(anexos!AG$68+anexos!AG$110)*1*(AG$130/AG$135)</f>
        <v>7270025.8883459996</v>
      </c>
      <c r="AI44" s="50">
        <f>+(anexos!AH$68+anexos!AH$110)*1*(AH$130/AH$135)</f>
        <v>7344571.2233943343</v>
      </c>
      <c r="AJ44" s="50">
        <f>+(anexos!AI$68+anexos!AI$110)*1*(AI$130/AI$135)</f>
        <v>7453820.2397953058</v>
      </c>
      <c r="AK44" s="50">
        <f>+(anexos!AJ$68+anexos!AJ$110)*1*(AJ$130/AJ$135)</f>
        <v>7605677.27485161</v>
      </c>
      <c r="AL44" s="50">
        <f>+(anexos!AK$68+anexos!AK$110)*PARÁMETROS!C33*(AK$130/AK$135)</f>
        <v>3851534.9263824024</v>
      </c>
      <c r="AM44" s="50">
        <f>+(anexos!AL$68+anexos!AL$110)*1*(AL$130/AL$135)</f>
        <v>7327873.3501059171</v>
      </c>
      <c r="AN44" s="50">
        <f>+(anexos!AM$68+anexos!AM$110)*1*(AM$130/AM$135)</f>
        <v>7366973.2860067878</v>
      </c>
      <c r="AO44" s="50">
        <f>+(anexos!AN$68+anexos!AN$110)*1*(AN$130/AN$135)</f>
        <v>7429083.4043399282</v>
      </c>
      <c r="AP44" s="50">
        <f>+(anexos!AO$68+anexos!AO$110)*1*(AO$130/AO$135)</f>
        <v>7489859.8298641881</v>
      </c>
      <c r="AQ44" s="50">
        <f>+(anexos!AP$68+anexos!AP$110)*1*(AP$130/AP$135)</f>
        <v>7598131.0213768594</v>
      </c>
      <c r="AR44" s="50">
        <f>+(anexos!AQ$68+anexos!AQ$110)*1*(AQ$130/AQ$135)</f>
        <v>7655541.3037553979</v>
      </c>
      <c r="AS44" s="50">
        <f>+(anexos!AR$68+anexos!AR$110)*PARÁMETROS!C33*(AR$130/AR$135)</f>
        <v>3855903.4513219567</v>
      </c>
      <c r="AT44" s="50">
        <f>+(anexos!AS$68+anexos!AS$110)*1*(AS$130/AS$135)</f>
        <v>7766924.587757526</v>
      </c>
      <c r="AU44" s="50">
        <f>+(anexos!AT$68+anexos!AT$110)*1*(AT$130/AT$135)</f>
        <v>7820966.442371171</v>
      </c>
      <c r="AV44" s="50">
        <f>+(anexos!AU$68+anexos!AU$110)*1*(AU$130/AU$135)</f>
        <v>7899303.114226751</v>
      </c>
      <c r="AW44" s="50">
        <f>+(anexos!AV$68+anexos!AV$110)*1*(AV$130/AV$135)</f>
        <v>8025157.1975964233</v>
      </c>
      <c r="AX44" s="50">
        <f>+(anexos!AW$68+anexos!AW$110)*PARÁMETROS!C33*(AW$130/AW$135)</f>
        <v>4048034.4606475751</v>
      </c>
      <c r="AY44" s="50">
        <f>+(anexos!AX$68+anexos!AX$110)*1*(AX$130/AX$135)</f>
        <v>7670328.8612176469</v>
      </c>
      <c r="AZ44" s="50">
        <f>+(anexos!AY$68+anexos!AY$110)*1*(AY$130/AY$135)</f>
        <v>7700878.9724999182</v>
      </c>
      <c r="BA44" s="50">
        <f>+(anexos!AZ$68+anexos!AZ$110)*1*(AZ$130/AZ$135)</f>
        <v>7747734.9366783891</v>
      </c>
      <c r="BB44" s="50">
        <f>+(anexos!BA$68+anexos!BA$110)*1*(BA$130/BA$135)</f>
        <v>7793915.5523613403</v>
      </c>
      <c r="BC44" s="50">
        <f>+(anexos!BB$68+anexos!BB$110)*1*(BB$130/BB$135)</f>
        <v>7889921.6679214239</v>
      </c>
      <c r="BD44" s="50">
        <f>+(anexos!BC$68+anexos!BC$110)*1*(BC$130/BC$135)</f>
        <v>7933937.813728922</v>
      </c>
      <c r="BE44" s="50">
        <f>+(anexos!BD$68+anexos!BD$110)*PARÁMETROS!C33*(BD$130/BD$135)</f>
        <v>3988693.2448815107</v>
      </c>
      <c r="BF44" s="50">
        <f>+(anexos!BE$68+anexos!BE$110)*1*(BE$130/BE$135)</f>
        <v>8020269.876998391</v>
      </c>
      <c r="BG44" s="50">
        <f>+(anexos!BF$68+anexos!BF$110)*1*(BF$130/BF$135)</f>
        <v>8062606.2375140665</v>
      </c>
      <c r="BH44" s="50">
        <f>+(anexos!BG$68+anexos!BG$110)*1*(BG$130/BG$135)</f>
        <v>8123011.6272192178</v>
      </c>
      <c r="BI44" s="50">
        <f>+(anexos!BH$68+anexos!BH$110)*1*(BH$130/BH$135)</f>
        <v>8181687.3492469806</v>
      </c>
      <c r="BJ44" s="50">
        <f>+(anexos!BI$68+anexos!BI$110)*PARÁMETROS!C33*(BI$130/BI$135)</f>
        <v>4119376.541850375</v>
      </c>
    </row>
    <row r="45" spans="1:62" s="88" customFormat="1" x14ac:dyDescent="0.2">
      <c r="A45" s="86" t="s">
        <v>60</v>
      </c>
      <c r="B45" s="112"/>
      <c r="C45" s="87">
        <f>anexos!B54*(B$130/B$135)</f>
        <v>1857692.3076923077</v>
      </c>
      <c r="D45" s="87">
        <f>anexos!C54*(C$130/C$135)</f>
        <v>1902069.2986009726</v>
      </c>
      <c r="E45" s="87">
        <f>anexos!D54*(D$130/D$135)</f>
        <v>1989912.1666773593</v>
      </c>
      <c r="F45" s="87">
        <f>anexos!E54*(E$130/E$135)</f>
        <v>2073712.9209850756</v>
      </c>
      <c r="G45" s="87">
        <f>anexos!F54*(F$130/F$135)</f>
        <v>2153722.3459841674</v>
      </c>
      <c r="H45" s="87">
        <f>anexos!G54*(G$130/G$135)</f>
        <v>2230170.1415922493</v>
      </c>
      <c r="I45" s="87">
        <f>anexos!H54*(H$130/H$135)</f>
        <v>2334490.7145460784</v>
      </c>
      <c r="J45" s="87">
        <f>anexos!I54*(I$130/I$135)</f>
        <v>2404066.6830663234</v>
      </c>
      <c r="K45" s="87">
        <f>anexos!J54*(J$130/J$135)</f>
        <v>2470648.4377261964</v>
      </c>
      <c r="L45" s="87">
        <f>anexos!K54*(K$130/K$135)</f>
        <v>2575754.7999484618</v>
      </c>
      <c r="M45" s="87">
        <f>anexos!L54*(L$130/L$135)</f>
        <v>2672533.1298127291</v>
      </c>
      <c r="N45" s="87">
        <f>anexos!M54*(M$130/M$135)</f>
        <v>2761905.5746755688</v>
      </c>
      <c r="O45" s="87">
        <f>anexos!N54*(N$130/N$135)</f>
        <v>2935815.6891143527</v>
      </c>
      <c r="P45" s="87">
        <f>anexos!O54*(O$130/O$135)</f>
        <v>2959404.9333487037</v>
      </c>
      <c r="Q45" s="87">
        <f>anexos!P54*(P$130/P$135)</f>
        <v>3011293.7041516057</v>
      </c>
      <c r="R45" s="87">
        <f>anexos!Q54*(Q$130/Q$135)</f>
        <v>3060616.6201623715</v>
      </c>
      <c r="S45" s="87">
        <f>anexos!R54*(R$130/R$135)</f>
        <v>3126650.5052780374</v>
      </c>
      <c r="T45" s="87">
        <f>anexos!S54*(S$130/S$135)</f>
        <v>3170984.2353802253</v>
      </c>
      <c r="U45" s="87">
        <f>anexos!T54*(T$130/T$135)</f>
        <v>3213195.2049921742</v>
      </c>
      <c r="V45" s="87">
        <f>anexos!U54*(U$130/U$135)</f>
        <v>3253286.7398340665</v>
      </c>
      <c r="W45" s="87">
        <f>anexos!V54*(V$130/V$135)</f>
        <v>3291496.9320237376</v>
      </c>
      <c r="X45" s="87">
        <f>anexos!W54*(W$130/W$135)</f>
        <v>3355513.6516912598</v>
      </c>
      <c r="Y45" s="87">
        <f>anexos!X54*(X$130/X$135)</f>
        <v>3434856.487476225</v>
      </c>
      <c r="Z45" s="87">
        <f>anexos!Y54*(Y$130/Y$135)</f>
        <v>3488517.5159904445</v>
      </c>
      <c r="AA45" s="87">
        <f>anexos!Z54*(Z$130/Z$135)</f>
        <v>3567630.6731641525</v>
      </c>
      <c r="AB45" s="87">
        <f>anexos!AA54*(AA$130/AA$135)</f>
        <v>3578647.2596129226</v>
      </c>
      <c r="AC45" s="87">
        <f>anexos!AB54*(AB$130/AB$135)</f>
        <v>3608080.67251339</v>
      </c>
      <c r="AD45" s="87">
        <f>anexos!AC54*(AC$130/AC$135)</f>
        <v>3636080.0789750987</v>
      </c>
      <c r="AE45" s="87">
        <f>anexos!AD54*(AD$130/AD$135)</f>
        <v>3686509.0515757971</v>
      </c>
      <c r="AF45" s="87">
        <f>anexos!AE54*(AE$130/AE$135)</f>
        <v>3711375.128248258</v>
      </c>
      <c r="AG45" s="87">
        <f>anexos!AF54*(AF$130/AF$135)</f>
        <v>3735050.3142888849</v>
      </c>
      <c r="AH45" s="87">
        <f>anexos!AG54*(AG$130/AG$135)</f>
        <v>3757541.9355050451</v>
      </c>
      <c r="AI45" s="87">
        <f>anexos!AH54*(AH$130/AH$135)</f>
        <v>3778959.3951378064</v>
      </c>
      <c r="AJ45" s="87">
        <f>anexos!AI54*(AI$130/AI$135)</f>
        <v>3818097.3180006361</v>
      </c>
      <c r="AK45" s="87">
        <f>anexos!AJ54*(AJ$130/AJ$135)</f>
        <v>3878752.9615898817</v>
      </c>
      <c r="AL45" s="87">
        <f>anexos!AK54*(AK$130/AK$135)</f>
        <v>3911357.5859161238</v>
      </c>
      <c r="AM45" s="87">
        <f>anexos!AL54*(AL$130/AL$135)</f>
        <v>3908646.0964694344</v>
      </c>
      <c r="AN45" s="87">
        <f>anexos!AM54*(AM$130/AM$135)</f>
        <v>3912481.7153007039</v>
      </c>
      <c r="AO45" s="87">
        <f>anexos!AN54*(AN$130/AN$135)</f>
        <v>3928522.149361643</v>
      </c>
      <c r="AP45" s="87">
        <f>anexos!AO54*(AO$130/AO$135)</f>
        <v>3943791.9748516451</v>
      </c>
      <c r="AQ45" s="87">
        <f>anexos!AP54*(AP$130/AP$135)</f>
        <v>3983902.4833731432</v>
      </c>
      <c r="AR45" s="87">
        <f>anexos!AQ54*(AQ$130/AQ$135)</f>
        <v>3997186.4504834712</v>
      </c>
      <c r="AS45" s="87">
        <f>anexos!AR54*(AR$130/AR$135)</f>
        <v>4009829.4576561567</v>
      </c>
      <c r="AT45" s="87">
        <f>anexos!AS54*(AS$130/AS$135)</f>
        <v>4021837.1203752388</v>
      </c>
      <c r="AU45" s="87">
        <f>anexos!AT54*(AT$130/AT$135)</f>
        <v>4033253.7539852988</v>
      </c>
      <c r="AV45" s="87">
        <f>anexos!AU54*(AU$130/AU$135)</f>
        <v>4057116.3619076223</v>
      </c>
      <c r="AW45" s="87">
        <f>anexos!AV54*(AV$130/AV$135)</f>
        <v>4105153.0494107772</v>
      </c>
      <c r="AX45" s="87">
        <f>anexos!AW54*(AW$130/AW$135)</f>
        <v>4124871.4861222012</v>
      </c>
      <c r="AY45" s="87">
        <f>anexos!AX54*(AX$130/AX$135)</f>
        <v>4106540.7650682917</v>
      </c>
      <c r="AZ45" s="87">
        <f>anexos!AY54*(AY$130/AY$135)</f>
        <v>4106224.7967844852</v>
      </c>
      <c r="BA45" s="87">
        <f>anexos!AZ54*(AZ$130/AZ$135)</f>
        <v>4114566.7535994672</v>
      </c>
      <c r="BB45" s="87">
        <f>anexos!BA54*(BA$130/BA$135)</f>
        <v>4122480.5234988476</v>
      </c>
      <c r="BC45" s="87">
        <f>anexos!BB54*(BB$130/BB$135)</f>
        <v>4156576.2127549308</v>
      </c>
      <c r="BD45" s="87">
        <f>anexos!BC54*(BC$130/BC$135)</f>
        <v>4163116.1505915555</v>
      </c>
      <c r="BE45" s="87">
        <f>anexos!BD54*(BD$130/BD$135)</f>
        <v>4169303.8451249511</v>
      </c>
      <c r="BF45" s="87">
        <f>anexos!BE54*(BE$130/BE$135)</f>
        <v>4175144.6736479858</v>
      </c>
      <c r="BG45" s="87">
        <f>anexos!BF54*(BF$130/BF$135)</f>
        <v>4180652.2673945171</v>
      </c>
      <c r="BH45" s="87">
        <f>anexos!BG54*(BG$130/BG$135)</f>
        <v>4195445.5984846978</v>
      </c>
      <c r="BI45" s="87">
        <f>anexos!BH54*(BH$130/BH$135)</f>
        <v>4209229.9888544995</v>
      </c>
      <c r="BJ45" s="87">
        <f>anexos!BI54*(BI$130/BI$135)</f>
        <v>4222078.5978975296</v>
      </c>
    </row>
    <row r="46" spans="1:62" s="88" customFormat="1" x14ac:dyDescent="0.2">
      <c r="A46" s="86" t="s">
        <v>135</v>
      </c>
      <c r="B46" s="112"/>
      <c r="C46" s="87">
        <f>PARÁMETROS!$C$31*(B$130/B$135)</f>
        <v>884615.38461538462</v>
      </c>
      <c r="D46" s="87">
        <f>PARÁMETROS!$C$31*(C$130/C$135)</f>
        <v>905747.28504808224</v>
      </c>
      <c r="E46" s="87">
        <f>PARÁMETROS!$C$31*(D$130/D$135)</f>
        <v>947577.22222731391</v>
      </c>
      <c r="F46" s="87">
        <f>PARÁMETROS!$C$31*(E$130/E$135)</f>
        <v>987482.34332622646</v>
      </c>
      <c r="G46" s="87">
        <f>PARÁMETROS!$C$31*(F$130/F$135)</f>
        <v>1025582.0695162701</v>
      </c>
      <c r="H46" s="87">
        <f>PARÁMETROS!$C$31*(G$130/G$135)</f>
        <v>1061985.7817105949</v>
      </c>
      <c r="I46" s="87">
        <f>PARÁMETROS!$C$31*(H$130/H$135)</f>
        <v>1111662.2450219421</v>
      </c>
      <c r="J46" s="87">
        <f>PARÁMETROS!$C$31*(I$130/I$135)</f>
        <v>1144793.6586030112</v>
      </c>
      <c r="K46" s="87">
        <f>PARÁMETROS!$C$31*(J$130/J$135)</f>
        <v>1176499.2560600936</v>
      </c>
      <c r="L46" s="87">
        <f>PARÁMETROS!$C$31*(K$130/K$135)</f>
        <v>1226549.9047373626</v>
      </c>
      <c r="M46" s="87">
        <f>PARÁMETROS!$C$31*(L$130/L$135)</f>
        <v>1272634.8237203471</v>
      </c>
      <c r="N46" s="87">
        <f>PARÁMETROS!$C$31*(M$130/M$135)</f>
        <v>1315193.13079789</v>
      </c>
      <c r="O46" s="87">
        <f>PARÁMETROS!$D$31*(N$130/N$135)</f>
        <v>1467907.8445571763</v>
      </c>
      <c r="P46" s="87">
        <f>PARÁMETROS!$D$31*(O$130/O$135)</f>
        <v>1479702.4666743518</v>
      </c>
      <c r="Q46" s="87">
        <f>PARÁMETROS!$D$31*(P$130/P$135)</f>
        <v>1505646.8520758029</v>
      </c>
      <c r="R46" s="87">
        <f>PARÁMETROS!$D$31*(Q$130/Q$135)</f>
        <v>1530308.3100811858</v>
      </c>
      <c r="S46" s="87">
        <f>PARÁMETROS!$D$31*(R$130/R$135)</f>
        <v>1563325.2526390187</v>
      </c>
      <c r="T46" s="87">
        <f>PARÁMETROS!$D$31*(S$130/S$135)</f>
        <v>1585492.1176901127</v>
      </c>
      <c r="U46" s="87">
        <f>PARÁMETROS!$D$31*(T$130/T$135)</f>
        <v>1606597.6024960871</v>
      </c>
      <c r="V46" s="87">
        <f>PARÁMETROS!$D$31*(U$130/U$135)</f>
        <v>1626643.3699170332</v>
      </c>
      <c r="W46" s="87">
        <f>PARÁMETROS!$D$31*(V$130/V$135)</f>
        <v>1645748.4660118688</v>
      </c>
      <c r="X46" s="87">
        <f>PARÁMETROS!$D$31*(W$130/W$135)</f>
        <v>1677756.8258456299</v>
      </c>
      <c r="Y46" s="87">
        <f>PARÁMETROS!$D$31*(X$130/X$135)</f>
        <v>1717428.2437381125</v>
      </c>
      <c r="Z46" s="87">
        <f>PARÁMETROS!$D$31*(Y$130/Y$135)</f>
        <v>1744258.7579952222</v>
      </c>
      <c r="AA46" s="87">
        <f>PARÁMETROS!$E$31*(Z$130/Z$135)</f>
        <v>1877700.3542969225</v>
      </c>
      <c r="AB46" s="87">
        <f>PARÁMETROS!$E$31*(AA$130/AA$135)</f>
        <v>1883498.5576910118</v>
      </c>
      <c r="AC46" s="87">
        <f>PARÁMETROS!$E$31*(AB$130/AB$135)</f>
        <v>1898989.8276386263</v>
      </c>
      <c r="AD46" s="87">
        <f>PARÁMETROS!$E$31*(AC$130/AC$135)</f>
        <v>1913726.357355315</v>
      </c>
      <c r="AE46" s="87">
        <f>PARÁMETROS!$E$31*(AD$130/AD$135)</f>
        <v>1940267.9218819987</v>
      </c>
      <c r="AF46" s="87">
        <f>PARÁMETROS!$E$31*(AE$130/AE$135)</f>
        <v>1953355.3306569778</v>
      </c>
      <c r="AG46" s="87">
        <f>PARÁMETROS!$E$31*(AF$130/AF$135)</f>
        <v>1965815.9548888868</v>
      </c>
      <c r="AH46" s="87">
        <f>PARÁMETROS!$E$31*(AG$130/AG$135)</f>
        <v>1977653.6502658131</v>
      </c>
      <c r="AI46" s="87">
        <f>PARÁMETROS!$E$31*(AH$130/AH$135)</f>
        <v>1988925.9974409507</v>
      </c>
      <c r="AJ46" s="87">
        <f>PARÁMETROS!$E$31*(AI$130/AI$135)</f>
        <v>2009524.9042108611</v>
      </c>
      <c r="AK46" s="87">
        <f>PARÁMETROS!$E$31*(AJ$130/AJ$135)</f>
        <v>2041448.9271525694</v>
      </c>
      <c r="AL46" s="87">
        <f>PARÁMETROS!$E$31*(AK$130/AK$135)</f>
        <v>2058609.2557453285</v>
      </c>
      <c r="AM46" s="87">
        <f>PARÁMETROS!$F$31*(AL$130/AL$135)</f>
        <v>2171470.0535941301</v>
      </c>
      <c r="AN46" s="87">
        <f>PARÁMETROS!$F$31*(AM$130/AM$135)</f>
        <v>2173600.9529448352</v>
      </c>
      <c r="AO46" s="87">
        <f>PARÁMETROS!$F$31*(AN$130/AN$135)</f>
        <v>2182512.305200913</v>
      </c>
      <c r="AP46" s="87">
        <f>PARÁMETROS!$F$31*(AO$130/AO$135)</f>
        <v>2190995.5415842473</v>
      </c>
      <c r="AQ46" s="87">
        <f>PARÁMETROS!$F$31*(AP$130/AP$135)</f>
        <v>2213279.1574295242</v>
      </c>
      <c r="AR46" s="87">
        <f>PARÁMETROS!$F$31*(AQ$130/AQ$135)</f>
        <v>2220659.1391574838</v>
      </c>
      <c r="AS46" s="87">
        <f>PARÁMETROS!$F$31*(AR$130/AR$135)</f>
        <v>2227683.032031198</v>
      </c>
      <c r="AT46" s="87">
        <f>PARÁMETROS!$F$31*(AS$130/AS$135)</f>
        <v>2234353.9557640217</v>
      </c>
      <c r="AU46" s="87">
        <f>PARÁMETROS!$F$31*(AT$130/AT$135)</f>
        <v>2240696.5299918326</v>
      </c>
      <c r="AV46" s="87">
        <f>PARÁMETROS!$F$31*(AU$130/AU$135)</f>
        <v>2253953.5343931234</v>
      </c>
      <c r="AW46" s="87">
        <f>PARÁMETROS!$F$31*(AV$130/AV$135)</f>
        <v>2280640.5830059876</v>
      </c>
      <c r="AX46" s="87">
        <f>PARÁMETROS!$F$31*(AW$130/AW$135)</f>
        <v>2291595.2700678892</v>
      </c>
      <c r="AY46" s="87">
        <f>PARÁMETROS!$G$31*(AX$130/AX$135)</f>
        <v>2415612.2147460543</v>
      </c>
      <c r="AZ46" s="87">
        <f>PARÁMETROS!$G$31*(AY$130/AY$135)</f>
        <v>2415426.3510496975</v>
      </c>
      <c r="BA46" s="87">
        <f>PARÁMETROS!$G$31*(AZ$130/AZ$135)</f>
        <v>2420333.3844702751</v>
      </c>
      <c r="BB46" s="87">
        <f>PARÁMETROS!$G$31*(BA$130/BA$135)</f>
        <v>2424988.5432346165</v>
      </c>
      <c r="BC46" s="87">
        <f>PARÁMETROS!$G$31*(BB$130/BB$135)</f>
        <v>2445044.8310323125</v>
      </c>
      <c r="BD46" s="87">
        <f>PARÁMETROS!$G$31*(BC$130/BC$135)</f>
        <v>2448891.8532891506</v>
      </c>
      <c r="BE46" s="87">
        <f>PARÁMETROS!$G$31*(BD$130/BD$135)</f>
        <v>2452531.6736029126</v>
      </c>
      <c r="BF46" s="87">
        <f>PARÁMETROS!$G$31*(BE$130/BE$135)</f>
        <v>2455967.4550870508</v>
      </c>
      <c r="BG46" s="87">
        <f>PARÁMETROS!$G$31*(BF$130/BF$135)</f>
        <v>2459207.2161144223</v>
      </c>
      <c r="BH46" s="87">
        <f>PARÁMETROS!$G$31*(BG$130/BG$135)</f>
        <v>2467909.175579234</v>
      </c>
      <c r="BI46" s="87">
        <f>PARÁMETROS!$G$31*(BH$130/BH$135)</f>
        <v>2476017.6405026475</v>
      </c>
      <c r="BJ46" s="87">
        <f>PARÁMETROS!$G$31*(BI$130/BI$135)</f>
        <v>2483575.6458220761</v>
      </c>
    </row>
    <row r="47" spans="1:62" s="55" customFormat="1" x14ac:dyDescent="0.2">
      <c r="A47" s="53" t="s">
        <v>11</v>
      </c>
      <c r="B47" s="113"/>
      <c r="C47" s="54">
        <f>+'Colocaciones 1er Año'!B5</f>
        <v>30000000</v>
      </c>
      <c r="D47" s="54">
        <f>+'Colocaciones 1er Año'!C5</f>
        <v>60000000</v>
      </c>
      <c r="E47" s="54">
        <f>+'Colocaciones 1er Año'!D5</f>
        <v>60000000</v>
      </c>
      <c r="F47" s="54">
        <f>+'Colocaciones 1er Año'!E5</f>
        <v>60000000</v>
      </c>
      <c r="G47" s="54">
        <f>+'Colocaciones 1er Año'!F5</f>
        <v>60000000</v>
      </c>
      <c r="H47" s="54">
        <f>+'Colocaciones 1er Año'!G5</f>
        <v>60000000</v>
      </c>
      <c r="I47" s="54">
        <f>+'Colocaciones 1er Año'!H5</f>
        <v>60000000</v>
      </c>
      <c r="J47" s="54">
        <f>+'Colocaciones 1er Año'!I5</f>
        <v>60000000</v>
      </c>
      <c r="K47" s="54">
        <f>+'Colocaciones 1er Año'!J5</f>
        <v>100000000</v>
      </c>
      <c r="L47" s="54">
        <f>+'Colocaciones 1er Año'!K5</f>
        <v>100000000</v>
      </c>
      <c r="M47" s="54">
        <f>+'Colocaciones 1er Año'!L5</f>
        <v>100000000</v>
      </c>
      <c r="N47" s="54">
        <f>+'Colocaciones 1er Año'!M5</f>
        <v>20000000</v>
      </c>
      <c r="O47" s="54">
        <f t="shared" ref="O47:Z47" si="77">+C47*(1+$O$2)</f>
        <v>33600000</v>
      </c>
      <c r="P47" s="54">
        <f t="shared" si="77"/>
        <v>67200000</v>
      </c>
      <c r="Q47" s="54">
        <f t="shared" si="77"/>
        <v>67200000</v>
      </c>
      <c r="R47" s="54">
        <f t="shared" si="77"/>
        <v>67200000</v>
      </c>
      <c r="S47" s="54">
        <f t="shared" si="77"/>
        <v>67200000</v>
      </c>
      <c r="T47" s="54">
        <f t="shared" si="77"/>
        <v>67200000</v>
      </c>
      <c r="U47" s="54">
        <f t="shared" si="77"/>
        <v>67200000</v>
      </c>
      <c r="V47" s="54">
        <f t="shared" si="77"/>
        <v>67200000</v>
      </c>
      <c r="W47" s="54">
        <f t="shared" si="77"/>
        <v>112000000.00000001</v>
      </c>
      <c r="X47" s="54">
        <f t="shared" si="77"/>
        <v>112000000.00000001</v>
      </c>
      <c r="Y47" s="54">
        <f t="shared" si="77"/>
        <v>112000000.00000001</v>
      </c>
      <c r="Z47" s="54">
        <f t="shared" si="77"/>
        <v>22400000.000000004</v>
      </c>
      <c r="AA47" s="54">
        <f t="shared" ref="AA47:AL47" si="78">+O47*(1+$AA$2)</f>
        <v>36624000</v>
      </c>
      <c r="AB47" s="54">
        <f t="shared" si="78"/>
        <v>73248000</v>
      </c>
      <c r="AC47" s="54">
        <f t="shared" si="78"/>
        <v>73248000</v>
      </c>
      <c r="AD47" s="54">
        <f t="shared" si="78"/>
        <v>73248000</v>
      </c>
      <c r="AE47" s="54">
        <f t="shared" si="78"/>
        <v>73248000</v>
      </c>
      <c r="AF47" s="54">
        <f t="shared" si="78"/>
        <v>73248000</v>
      </c>
      <c r="AG47" s="54">
        <f t="shared" si="78"/>
        <v>73248000</v>
      </c>
      <c r="AH47" s="54">
        <f t="shared" si="78"/>
        <v>73248000</v>
      </c>
      <c r="AI47" s="54">
        <f t="shared" si="78"/>
        <v>122080000.00000003</v>
      </c>
      <c r="AJ47" s="54">
        <f t="shared" si="78"/>
        <v>122080000.00000003</v>
      </c>
      <c r="AK47" s="54">
        <f t="shared" si="78"/>
        <v>122080000.00000003</v>
      </c>
      <c r="AL47" s="54">
        <f t="shared" si="78"/>
        <v>24416000.000000007</v>
      </c>
      <c r="AM47" s="54">
        <f t="shared" ref="AM47:AX47" si="79">+AA47*(1+$AM$2)</f>
        <v>38821440</v>
      </c>
      <c r="AN47" s="54">
        <f t="shared" si="79"/>
        <v>77642880</v>
      </c>
      <c r="AO47" s="54">
        <f t="shared" si="79"/>
        <v>77642880</v>
      </c>
      <c r="AP47" s="54">
        <f t="shared" si="79"/>
        <v>77642880</v>
      </c>
      <c r="AQ47" s="54">
        <f t="shared" si="79"/>
        <v>77642880</v>
      </c>
      <c r="AR47" s="54">
        <f t="shared" si="79"/>
        <v>77642880</v>
      </c>
      <c r="AS47" s="54">
        <f t="shared" si="79"/>
        <v>77642880</v>
      </c>
      <c r="AT47" s="54">
        <f t="shared" si="79"/>
        <v>77642880</v>
      </c>
      <c r="AU47" s="54">
        <f t="shared" si="79"/>
        <v>129404800.00000004</v>
      </c>
      <c r="AV47" s="54">
        <f t="shared" si="79"/>
        <v>129404800.00000004</v>
      </c>
      <c r="AW47" s="54">
        <f t="shared" si="79"/>
        <v>129404800.00000004</v>
      </c>
      <c r="AX47" s="54">
        <f t="shared" si="79"/>
        <v>25880960.000000007</v>
      </c>
      <c r="AY47" s="54">
        <f t="shared" ref="AY47:BJ47" si="80">+AM47*(1+$AY$2)</f>
        <v>41150726.399999999</v>
      </c>
      <c r="AZ47" s="54">
        <f t="shared" si="80"/>
        <v>82301452.799999997</v>
      </c>
      <c r="BA47" s="54">
        <f t="shared" si="80"/>
        <v>82301452.799999997</v>
      </c>
      <c r="BB47" s="54">
        <f t="shared" si="80"/>
        <v>82301452.799999997</v>
      </c>
      <c r="BC47" s="54">
        <f t="shared" si="80"/>
        <v>82301452.799999997</v>
      </c>
      <c r="BD47" s="54">
        <f t="shared" si="80"/>
        <v>82301452.799999997</v>
      </c>
      <c r="BE47" s="54">
        <f t="shared" si="80"/>
        <v>82301452.799999997</v>
      </c>
      <c r="BF47" s="54">
        <f t="shared" si="80"/>
        <v>82301452.799999997</v>
      </c>
      <c r="BG47" s="54">
        <f t="shared" si="80"/>
        <v>137169088.00000006</v>
      </c>
      <c r="BH47" s="54">
        <f t="shared" si="80"/>
        <v>137169088.00000006</v>
      </c>
      <c r="BI47" s="54">
        <f t="shared" si="80"/>
        <v>137169088.00000006</v>
      </c>
      <c r="BJ47" s="54">
        <f t="shared" si="80"/>
        <v>27433817.600000009</v>
      </c>
    </row>
    <row r="48" spans="1:62" s="55" customFormat="1" ht="13.5" thickBot="1" x14ac:dyDescent="0.25">
      <c r="A48" s="53" t="s">
        <v>136</v>
      </c>
      <c r="B48" s="113"/>
      <c r="C48" s="54">
        <f>+'Colocaciones 1er Año'!B17</f>
        <v>9000000</v>
      </c>
      <c r="D48" s="54">
        <f>+'Colocaciones 1er Año'!C17</f>
        <v>18000000</v>
      </c>
      <c r="E48" s="54">
        <f>+'Colocaciones 1er Año'!D17</f>
        <v>18000000</v>
      </c>
      <c r="F48" s="54">
        <f>+'Colocaciones 1er Año'!E17</f>
        <v>18000000</v>
      </c>
      <c r="G48" s="54">
        <f>+'Colocaciones 1er Año'!F17</f>
        <v>18000000</v>
      </c>
      <c r="H48" s="54">
        <f>+'Colocaciones 1er Año'!G17</f>
        <v>18000000</v>
      </c>
      <c r="I48" s="54">
        <f>+'Colocaciones 1er Año'!H17</f>
        <v>18000000</v>
      </c>
      <c r="J48" s="54">
        <f>+'Colocaciones 1er Año'!I17</f>
        <v>18000000</v>
      </c>
      <c r="K48" s="54">
        <f>+'Colocaciones 1er Año'!J17</f>
        <v>30000000</v>
      </c>
      <c r="L48" s="54">
        <f>+'Colocaciones 1er Año'!K17</f>
        <v>30000000</v>
      </c>
      <c r="M48" s="54">
        <f>+'Colocaciones 1er Año'!L17</f>
        <v>30000000</v>
      </c>
      <c r="N48" s="54">
        <f>+'Colocaciones 1er Año'!M17</f>
        <v>6000000</v>
      </c>
      <c r="O48" s="54">
        <f t="shared" ref="O48:Z48" si="81">+C48*(1+$O$2)</f>
        <v>10080000.000000002</v>
      </c>
      <c r="P48" s="54">
        <f t="shared" si="81"/>
        <v>20160000.000000004</v>
      </c>
      <c r="Q48" s="54">
        <f t="shared" si="81"/>
        <v>20160000.000000004</v>
      </c>
      <c r="R48" s="54">
        <f t="shared" si="81"/>
        <v>20160000.000000004</v>
      </c>
      <c r="S48" s="54">
        <f t="shared" si="81"/>
        <v>20160000.000000004</v>
      </c>
      <c r="T48" s="54">
        <f t="shared" si="81"/>
        <v>20160000.000000004</v>
      </c>
      <c r="U48" s="54">
        <f t="shared" si="81"/>
        <v>20160000.000000004</v>
      </c>
      <c r="V48" s="54">
        <f t="shared" si="81"/>
        <v>20160000.000000004</v>
      </c>
      <c r="W48" s="54">
        <f t="shared" si="81"/>
        <v>33600000</v>
      </c>
      <c r="X48" s="54">
        <f t="shared" si="81"/>
        <v>33600000</v>
      </c>
      <c r="Y48" s="54">
        <f t="shared" si="81"/>
        <v>33600000</v>
      </c>
      <c r="Z48" s="54">
        <f t="shared" si="81"/>
        <v>6720000.0000000009</v>
      </c>
      <c r="AA48" s="54">
        <f t="shared" ref="AA48:AL48" si="82">+O48*(1+$AA$2)</f>
        <v>10987200.000000004</v>
      </c>
      <c r="AB48" s="54">
        <f t="shared" si="82"/>
        <v>21974400.000000007</v>
      </c>
      <c r="AC48" s="54">
        <f t="shared" si="82"/>
        <v>21974400.000000007</v>
      </c>
      <c r="AD48" s="54">
        <f t="shared" si="82"/>
        <v>21974400.000000007</v>
      </c>
      <c r="AE48" s="54">
        <f t="shared" si="82"/>
        <v>21974400.000000007</v>
      </c>
      <c r="AF48" s="54">
        <f t="shared" si="82"/>
        <v>21974400.000000007</v>
      </c>
      <c r="AG48" s="54">
        <f t="shared" si="82"/>
        <v>21974400.000000007</v>
      </c>
      <c r="AH48" s="54">
        <f t="shared" si="82"/>
        <v>21974400.000000007</v>
      </c>
      <c r="AI48" s="54">
        <f t="shared" si="82"/>
        <v>36624000</v>
      </c>
      <c r="AJ48" s="54">
        <f t="shared" si="82"/>
        <v>36624000</v>
      </c>
      <c r="AK48" s="54">
        <f t="shared" si="82"/>
        <v>36624000</v>
      </c>
      <c r="AL48" s="54">
        <f t="shared" si="82"/>
        <v>7324800.0000000019</v>
      </c>
      <c r="AM48" s="54">
        <f t="shared" ref="AM48:AX48" si="83">+AA48*(1+$AM$2)</f>
        <v>11646432.000000004</v>
      </c>
      <c r="AN48" s="54">
        <f t="shared" si="83"/>
        <v>23292864.000000007</v>
      </c>
      <c r="AO48" s="54">
        <f t="shared" si="83"/>
        <v>23292864.000000007</v>
      </c>
      <c r="AP48" s="54">
        <f t="shared" si="83"/>
        <v>23292864.000000007</v>
      </c>
      <c r="AQ48" s="54">
        <f t="shared" si="83"/>
        <v>23292864.000000007</v>
      </c>
      <c r="AR48" s="54">
        <f t="shared" si="83"/>
        <v>23292864.000000007</v>
      </c>
      <c r="AS48" s="54">
        <f t="shared" si="83"/>
        <v>23292864.000000007</v>
      </c>
      <c r="AT48" s="54">
        <f t="shared" si="83"/>
        <v>23292864.000000007</v>
      </c>
      <c r="AU48" s="54">
        <f t="shared" si="83"/>
        <v>38821440</v>
      </c>
      <c r="AV48" s="54">
        <f t="shared" si="83"/>
        <v>38821440</v>
      </c>
      <c r="AW48" s="54">
        <f t="shared" si="83"/>
        <v>38821440</v>
      </c>
      <c r="AX48" s="54">
        <f t="shared" si="83"/>
        <v>7764288.0000000028</v>
      </c>
      <c r="AY48" s="54">
        <f t="shared" ref="AY48:BJ48" si="84">+AM48*(1+$AY$2)</f>
        <v>12345217.920000004</v>
      </c>
      <c r="AZ48" s="54">
        <f t="shared" si="84"/>
        <v>24690435.840000007</v>
      </c>
      <c r="BA48" s="54">
        <f t="shared" si="84"/>
        <v>24690435.840000007</v>
      </c>
      <c r="BB48" s="54">
        <f t="shared" si="84"/>
        <v>24690435.840000007</v>
      </c>
      <c r="BC48" s="54">
        <f t="shared" si="84"/>
        <v>24690435.840000007</v>
      </c>
      <c r="BD48" s="54">
        <f t="shared" si="84"/>
        <v>24690435.840000007</v>
      </c>
      <c r="BE48" s="54">
        <f t="shared" si="84"/>
        <v>24690435.840000007</v>
      </c>
      <c r="BF48" s="54">
        <f t="shared" si="84"/>
        <v>24690435.840000007</v>
      </c>
      <c r="BG48" s="54">
        <f t="shared" si="84"/>
        <v>41150726.399999999</v>
      </c>
      <c r="BH48" s="54">
        <f t="shared" si="84"/>
        <v>41150726.399999999</v>
      </c>
      <c r="BI48" s="54">
        <f t="shared" si="84"/>
        <v>41150726.399999999</v>
      </c>
      <c r="BJ48" s="54">
        <f t="shared" si="84"/>
        <v>8230145.2800000031</v>
      </c>
    </row>
    <row r="49" spans="1:62" s="7" customFormat="1" ht="13.5" thickBot="1" x14ac:dyDescent="0.25">
      <c r="A49" s="13" t="s">
        <v>12</v>
      </c>
      <c r="B49" s="114"/>
      <c r="C49" s="14">
        <f t="shared" ref="C49:AH49" si="85">+C40+C41+C47-C42-C43-C44-C45-C46-C48</f>
        <v>509723221.05634284</v>
      </c>
      <c r="D49" s="14">
        <f t="shared" si="85"/>
        <v>540176594.88810861</v>
      </c>
      <c r="E49" s="14">
        <f t="shared" si="85"/>
        <v>570005569.43035853</v>
      </c>
      <c r="F49" s="14">
        <f t="shared" si="85"/>
        <v>599228554.2569797</v>
      </c>
      <c r="G49" s="14">
        <f t="shared" si="85"/>
        <v>627863083.54351676</v>
      </c>
      <c r="H49" s="14">
        <f t="shared" si="85"/>
        <v>655925882.44827187</v>
      </c>
      <c r="I49" s="14">
        <f t="shared" si="85"/>
        <v>685671388.53802812</v>
      </c>
      <c r="J49" s="14">
        <f t="shared" si="85"/>
        <v>712507962.59258091</v>
      </c>
      <c r="K49" s="14">
        <f t="shared" si="85"/>
        <v>766820980.56641078</v>
      </c>
      <c r="L49" s="14">
        <f t="shared" si="85"/>
        <v>820203182.53870201</v>
      </c>
      <c r="M49" s="14">
        <f t="shared" si="85"/>
        <v>872691321.20153296</v>
      </c>
      <c r="N49" s="14">
        <f t="shared" si="85"/>
        <v>871168432.52121055</v>
      </c>
      <c r="O49" s="14">
        <f t="shared" si="85"/>
        <v>876144060.41107225</v>
      </c>
      <c r="P49" s="14">
        <f t="shared" si="85"/>
        <v>904479600.73554742</v>
      </c>
      <c r="Q49" s="14">
        <f t="shared" si="85"/>
        <v>932328196.15880179</v>
      </c>
      <c r="R49" s="14">
        <f t="shared" si="85"/>
        <v>959702725.87690008</v>
      </c>
      <c r="S49" s="14">
        <f t="shared" si="85"/>
        <v>986549820.05023277</v>
      </c>
      <c r="T49" s="14">
        <f t="shared" si="85"/>
        <v>1012948466.8498272</v>
      </c>
      <c r="U49" s="14">
        <f t="shared" si="85"/>
        <v>1042050419.5833728</v>
      </c>
      <c r="V49" s="14">
        <f t="shared" si="85"/>
        <v>1067554895.6537361</v>
      </c>
      <c r="W49" s="14">
        <f t="shared" si="85"/>
        <v>1124003970.8502274</v>
      </c>
      <c r="X49" s="14">
        <f t="shared" si="85"/>
        <v>1179642562.3519299</v>
      </c>
      <c r="Y49" s="14">
        <f t="shared" si="85"/>
        <v>1234424267.5154214</v>
      </c>
      <c r="Z49" s="14">
        <f t="shared" si="85"/>
        <v>1229219266.3612354</v>
      </c>
      <c r="AA49" s="14">
        <f t="shared" si="85"/>
        <v>1230626262.9457064</v>
      </c>
      <c r="AB49" s="14">
        <f t="shared" si="85"/>
        <v>1257585535.2473276</v>
      </c>
      <c r="AC49" s="14">
        <f t="shared" si="85"/>
        <v>1284145752.2638888</v>
      </c>
      <c r="AD49" s="14">
        <f t="shared" si="85"/>
        <v>1310315497.4671221</v>
      </c>
      <c r="AE49" s="14">
        <f t="shared" si="85"/>
        <v>1336021353.9959629</v>
      </c>
      <c r="AF49" s="14">
        <f t="shared" si="85"/>
        <v>1361355280.9265771</v>
      </c>
      <c r="AG49" s="14">
        <f t="shared" si="85"/>
        <v>1389921642.6375766</v>
      </c>
      <c r="AH49" s="14">
        <f t="shared" si="85"/>
        <v>1414499025.4198117</v>
      </c>
      <c r="AI49" s="14">
        <f t="shared" ref="AI49:BJ49" si="86">+AI40+AI41+AI47-AI42-AI43-AI44-AI45-AI46-AI48</f>
        <v>1472909481.1085732</v>
      </c>
      <c r="AJ49" s="14">
        <f t="shared" si="86"/>
        <v>1530575596.7185967</v>
      </c>
      <c r="AK49" s="14">
        <f t="shared" si="86"/>
        <v>1587429253.2873909</v>
      </c>
      <c r="AL49" s="14">
        <f t="shared" si="86"/>
        <v>1579062467.7900505</v>
      </c>
      <c r="AM49" s="14">
        <f t="shared" si="86"/>
        <v>1577275417.0083618</v>
      </c>
      <c r="AN49" s="14">
        <f t="shared" si="86"/>
        <v>1602635910.5668023</v>
      </c>
      <c r="AO49" s="14">
        <f t="shared" si="86"/>
        <v>1627659536.4770784</v>
      </c>
      <c r="AP49" s="14">
        <f t="shared" si="86"/>
        <v>1652352145.367625</v>
      </c>
      <c r="AQ49" s="14">
        <f t="shared" si="86"/>
        <v>1676630861.9913268</v>
      </c>
      <c r="AR49" s="14">
        <f t="shared" si="86"/>
        <v>1700592354.3513498</v>
      </c>
      <c r="AS49" s="14">
        <f t="shared" si="86"/>
        <v>1728097792.3513615</v>
      </c>
      <c r="AT49" s="14">
        <f t="shared" si="86"/>
        <v>1751402596.7693145</v>
      </c>
      <c r="AU49" s="14">
        <f t="shared" si="86"/>
        <v>1810639387.3150613</v>
      </c>
      <c r="AV49" s="14">
        <f t="shared" si="86"/>
        <v>1869177227.7865112</v>
      </c>
      <c r="AW49" s="14">
        <f t="shared" si="86"/>
        <v>1926937881.4411397</v>
      </c>
      <c r="AX49" s="14">
        <f t="shared" si="86"/>
        <v>1915609343.1513638</v>
      </c>
      <c r="AY49" s="14">
        <f t="shared" si="86"/>
        <v>1911353249.0003219</v>
      </c>
      <c r="AZ49" s="14">
        <f t="shared" si="86"/>
        <v>1935914538.3966756</v>
      </c>
      <c r="BA49" s="14">
        <f t="shared" si="86"/>
        <v>1960173789.4099467</v>
      </c>
      <c r="BB49" s="14">
        <f t="shared" si="86"/>
        <v>1984135332.5864191</v>
      </c>
      <c r="BC49" s="14">
        <f t="shared" si="86"/>
        <v>2007710691.8573275</v>
      </c>
      <c r="BD49" s="14">
        <f t="shared" si="86"/>
        <v>2030999426.1951964</v>
      </c>
      <c r="BE49" s="14">
        <f t="shared" si="86"/>
        <v>2057994179.0706933</v>
      </c>
      <c r="BF49" s="14">
        <f t="shared" si="86"/>
        <v>2080682175.1916797</v>
      </c>
      <c r="BG49" s="14">
        <f t="shared" si="86"/>
        <v>2141502951.1080837</v>
      </c>
      <c r="BH49" s="14">
        <f t="shared" si="86"/>
        <v>2201640729.9932885</v>
      </c>
      <c r="BI49" s="14">
        <f t="shared" si="86"/>
        <v>2261105571.602468</v>
      </c>
      <c r="BJ49" s="14">
        <f t="shared" si="86"/>
        <v>2247211887.9876876</v>
      </c>
    </row>
    <row r="50" spans="1:62" s="151" customFormat="1" ht="16.5" thickBot="1" x14ac:dyDescent="0.3">
      <c r="A50" s="150"/>
      <c r="B50" s="150"/>
      <c r="O50" s="151">
        <f>+$O$2</f>
        <v>0.12</v>
      </c>
      <c r="AA50" s="151">
        <f>+$AA$2</f>
        <v>0.09</v>
      </c>
      <c r="AM50" s="151">
        <f>+AM38</f>
        <v>0.06</v>
      </c>
      <c r="AY50" s="151">
        <f>+AY2</f>
        <v>0.06</v>
      </c>
    </row>
    <row r="51" spans="1:62" s="7" customFormat="1" ht="13.5" thickBot="1" x14ac:dyDescent="0.25">
      <c r="A51" s="8" t="str">
        <f>+PARÁMETROS!A43</f>
        <v>Educativo</v>
      </c>
      <c r="B51" s="107"/>
      <c r="C51" s="9">
        <f t="shared" ref="C51:BJ51" si="87">+C27</f>
        <v>44957</v>
      </c>
      <c r="D51" s="9">
        <f t="shared" si="87"/>
        <v>44985</v>
      </c>
      <c r="E51" s="9">
        <f t="shared" si="87"/>
        <v>45016</v>
      </c>
      <c r="F51" s="9">
        <f t="shared" si="87"/>
        <v>45046</v>
      </c>
      <c r="G51" s="9">
        <f t="shared" si="87"/>
        <v>45077</v>
      </c>
      <c r="H51" s="9">
        <f t="shared" si="87"/>
        <v>45107</v>
      </c>
      <c r="I51" s="9">
        <f t="shared" si="87"/>
        <v>45138</v>
      </c>
      <c r="J51" s="9">
        <f t="shared" si="87"/>
        <v>45169</v>
      </c>
      <c r="K51" s="9">
        <f t="shared" si="87"/>
        <v>45199</v>
      </c>
      <c r="L51" s="9">
        <f t="shared" si="87"/>
        <v>45230</v>
      </c>
      <c r="M51" s="9">
        <f t="shared" si="87"/>
        <v>45260</v>
      </c>
      <c r="N51" s="9">
        <f t="shared" si="87"/>
        <v>45291</v>
      </c>
      <c r="O51" s="9">
        <f t="shared" si="87"/>
        <v>45322</v>
      </c>
      <c r="P51" s="9">
        <f t="shared" si="87"/>
        <v>45351</v>
      </c>
      <c r="Q51" s="9">
        <f t="shared" si="87"/>
        <v>45382</v>
      </c>
      <c r="R51" s="9">
        <f t="shared" si="87"/>
        <v>45412</v>
      </c>
      <c r="S51" s="9">
        <f t="shared" si="87"/>
        <v>45443</v>
      </c>
      <c r="T51" s="9">
        <f t="shared" si="87"/>
        <v>45473</v>
      </c>
      <c r="U51" s="9">
        <f t="shared" si="87"/>
        <v>45504</v>
      </c>
      <c r="V51" s="9">
        <f t="shared" si="87"/>
        <v>45535</v>
      </c>
      <c r="W51" s="9">
        <f t="shared" si="87"/>
        <v>45565</v>
      </c>
      <c r="X51" s="9">
        <f t="shared" si="87"/>
        <v>45596</v>
      </c>
      <c r="Y51" s="9">
        <f t="shared" si="87"/>
        <v>45626</v>
      </c>
      <c r="Z51" s="9">
        <f t="shared" si="87"/>
        <v>45657</v>
      </c>
      <c r="AA51" s="9">
        <f t="shared" si="87"/>
        <v>45688</v>
      </c>
      <c r="AB51" s="9">
        <f t="shared" si="87"/>
        <v>45716</v>
      </c>
      <c r="AC51" s="9">
        <f t="shared" si="87"/>
        <v>45747</v>
      </c>
      <c r="AD51" s="9">
        <f t="shared" si="87"/>
        <v>45777</v>
      </c>
      <c r="AE51" s="9">
        <f t="shared" si="87"/>
        <v>45808</v>
      </c>
      <c r="AF51" s="9">
        <f t="shared" si="87"/>
        <v>45838</v>
      </c>
      <c r="AG51" s="9">
        <f t="shared" si="87"/>
        <v>45869</v>
      </c>
      <c r="AH51" s="9">
        <f t="shared" si="87"/>
        <v>45900</v>
      </c>
      <c r="AI51" s="9">
        <f t="shared" si="87"/>
        <v>45930</v>
      </c>
      <c r="AJ51" s="9">
        <f t="shared" si="87"/>
        <v>45961</v>
      </c>
      <c r="AK51" s="9">
        <f t="shared" si="87"/>
        <v>45991</v>
      </c>
      <c r="AL51" s="9">
        <f t="shared" si="87"/>
        <v>46022</v>
      </c>
      <c r="AM51" s="9">
        <f t="shared" si="87"/>
        <v>46053</v>
      </c>
      <c r="AN51" s="9">
        <f t="shared" si="87"/>
        <v>46081</v>
      </c>
      <c r="AO51" s="9">
        <f t="shared" si="87"/>
        <v>46112</v>
      </c>
      <c r="AP51" s="9">
        <f t="shared" si="87"/>
        <v>46142</v>
      </c>
      <c r="AQ51" s="9">
        <f t="shared" si="87"/>
        <v>46173</v>
      </c>
      <c r="AR51" s="9">
        <f t="shared" si="87"/>
        <v>46203</v>
      </c>
      <c r="AS51" s="9">
        <f t="shared" si="87"/>
        <v>46234</v>
      </c>
      <c r="AT51" s="9">
        <f t="shared" si="87"/>
        <v>46265</v>
      </c>
      <c r="AU51" s="9">
        <f t="shared" si="87"/>
        <v>46295</v>
      </c>
      <c r="AV51" s="9">
        <f t="shared" si="87"/>
        <v>46326</v>
      </c>
      <c r="AW51" s="9">
        <f t="shared" si="87"/>
        <v>46356</v>
      </c>
      <c r="AX51" s="9">
        <f t="shared" si="87"/>
        <v>46387</v>
      </c>
      <c r="AY51" s="9">
        <f t="shared" si="87"/>
        <v>46418</v>
      </c>
      <c r="AZ51" s="9">
        <f t="shared" si="87"/>
        <v>46446</v>
      </c>
      <c r="BA51" s="9">
        <f t="shared" si="87"/>
        <v>46477</v>
      </c>
      <c r="BB51" s="9">
        <f t="shared" si="87"/>
        <v>46507</v>
      </c>
      <c r="BC51" s="9">
        <f t="shared" si="87"/>
        <v>46538</v>
      </c>
      <c r="BD51" s="9">
        <f t="shared" si="87"/>
        <v>46568</v>
      </c>
      <c r="BE51" s="9">
        <f t="shared" si="87"/>
        <v>46599</v>
      </c>
      <c r="BF51" s="9">
        <f t="shared" si="87"/>
        <v>46630</v>
      </c>
      <c r="BG51" s="9">
        <f t="shared" si="87"/>
        <v>46660</v>
      </c>
      <c r="BH51" s="9">
        <f t="shared" si="87"/>
        <v>46691</v>
      </c>
      <c r="BI51" s="9">
        <f t="shared" si="87"/>
        <v>46721</v>
      </c>
      <c r="BJ51" s="9">
        <f t="shared" si="87"/>
        <v>46752</v>
      </c>
    </row>
    <row r="52" spans="1:62" s="7" customFormat="1" ht="13.5" thickTop="1" x14ac:dyDescent="0.2">
      <c r="A52" s="10" t="s">
        <v>9</v>
      </c>
      <c r="B52" s="108"/>
      <c r="C52" s="11">
        <f>+PARÁMETROS!$D$63</f>
        <v>50000000</v>
      </c>
      <c r="D52" s="11">
        <f t="shared" ref="D52:N52" si="88">+C61</f>
        <v>50574883.059352346</v>
      </c>
      <c r="E52" s="11">
        <f t="shared" si="88"/>
        <v>56340997.22627718</v>
      </c>
      <c r="F52" s="11">
        <f t="shared" si="88"/>
        <v>61574221.169899084</v>
      </c>
      <c r="G52" s="11">
        <f t="shared" si="88"/>
        <v>66325382.309657365</v>
      </c>
      <c r="H52" s="11">
        <f t="shared" si="88"/>
        <v>70640325.299335495</v>
      </c>
      <c r="I52" s="11">
        <f t="shared" si="88"/>
        <v>74560418.053849027</v>
      </c>
      <c r="J52" s="11">
        <f t="shared" si="88"/>
        <v>78377454.247653216</v>
      </c>
      <c r="K52" s="11">
        <f t="shared" si="88"/>
        <v>81583374.513156831</v>
      </c>
      <c r="L52" s="11">
        <f t="shared" si="88"/>
        <v>91498947.404036254</v>
      </c>
      <c r="M52" s="11">
        <f t="shared" si="88"/>
        <v>100524332.48753464</v>
      </c>
      <c r="N52" s="11">
        <f t="shared" si="88"/>
        <v>108745994.99875014</v>
      </c>
      <c r="O52" s="11">
        <f>+N61</f>
        <v>102596293.31924164</v>
      </c>
      <c r="P52" s="11">
        <f t="shared" ref="P52:Z52" si="89">+O61</f>
        <v>99013266.497755542</v>
      </c>
      <c r="Q52" s="11">
        <f t="shared" si="89"/>
        <v>101634600.12663187</v>
      </c>
      <c r="R52" s="11">
        <f t="shared" si="89"/>
        <v>104027248.62699719</v>
      </c>
      <c r="S52" s="11">
        <f t="shared" si="89"/>
        <v>106212409.72068088</v>
      </c>
      <c r="T52" s="11">
        <f t="shared" si="89"/>
        <v>108201975.46794812</v>
      </c>
      <c r="U52" s="11">
        <f t="shared" si="89"/>
        <v>110021292.36350089</v>
      </c>
      <c r="V52" s="11">
        <f t="shared" si="89"/>
        <v>112027076.65645486</v>
      </c>
      <c r="W52" s="11">
        <f t="shared" si="89"/>
        <v>113523685.74703482</v>
      </c>
      <c r="X52" s="11">
        <f t="shared" si="89"/>
        <v>122735059.38785821</v>
      </c>
      <c r="Y52" s="11">
        <f t="shared" si="89"/>
        <v>131141735.76937893</v>
      </c>
      <c r="Z52" s="12">
        <f t="shared" si="89"/>
        <v>138811726.1900298</v>
      </c>
      <c r="AA52" s="11">
        <f>+Z61</f>
        <v>130534672.92287232</v>
      </c>
      <c r="AB52" s="11">
        <f t="shared" ref="AB52:AL52" si="90">+AA61</f>
        <v>125109557.72416167</v>
      </c>
      <c r="AC52" s="11">
        <f t="shared" si="90"/>
        <v>126579711.72251447</v>
      </c>
      <c r="AD52" s="11">
        <f t="shared" si="90"/>
        <v>127929960.23584665</v>
      </c>
      <c r="AE52" s="11">
        <f t="shared" si="90"/>
        <v>129170973.8057918</v>
      </c>
      <c r="AF52" s="11">
        <f t="shared" si="90"/>
        <v>130304381.12571695</v>
      </c>
      <c r="AG52" s="11">
        <f t="shared" si="90"/>
        <v>131347904.74815664</v>
      </c>
      <c r="AH52" s="11">
        <f t="shared" si="90"/>
        <v>132656464.16751516</v>
      </c>
      <c r="AI52" s="11">
        <f t="shared" si="90"/>
        <v>133515117.78746742</v>
      </c>
      <c r="AJ52" s="11">
        <f t="shared" si="90"/>
        <v>142853543.41028199</v>
      </c>
      <c r="AK52" s="11">
        <f t="shared" si="90"/>
        <v>151386992.23988771</v>
      </c>
      <c r="AL52" s="12">
        <f t="shared" si="90"/>
        <v>159181253.76385602</v>
      </c>
      <c r="AM52" s="11">
        <f>+AL61</f>
        <v>149607509.73461276</v>
      </c>
      <c r="AN52" s="11">
        <f t="shared" ref="AN52:AX52" si="91">+AM61</f>
        <v>143042795.05099806</v>
      </c>
      <c r="AO52" s="11">
        <f t="shared" si="91"/>
        <v>143852533.07562178</v>
      </c>
      <c r="AP52" s="11">
        <f t="shared" si="91"/>
        <v>144601539.65881175</v>
      </c>
      <c r="AQ52" s="11">
        <f t="shared" si="91"/>
        <v>145294971.79770362</v>
      </c>
      <c r="AR52" s="11">
        <f t="shared" si="91"/>
        <v>145929738.93587568</v>
      </c>
      <c r="AS52" s="11">
        <f t="shared" si="91"/>
        <v>146518765.08858809</v>
      </c>
      <c r="AT52" s="11">
        <f t="shared" si="91"/>
        <v>147398079.92025411</v>
      </c>
      <c r="AU52" s="11">
        <f t="shared" si="91"/>
        <v>147879868.89950636</v>
      </c>
      <c r="AV52" s="11">
        <f t="shared" si="91"/>
        <v>157387061.47367918</v>
      </c>
      <c r="AW52" s="11">
        <f t="shared" si="91"/>
        <v>166080973.52001387</v>
      </c>
      <c r="AX52" s="12">
        <f t="shared" si="91"/>
        <v>174027193.08599585</v>
      </c>
      <c r="AY52" s="11">
        <f>+AX61</f>
        <v>163550063.92641503</v>
      </c>
      <c r="AZ52" s="11">
        <f t="shared" ref="AZ52:BJ52" si="92">+AY61</f>
        <v>156325044.21599847</v>
      </c>
      <c r="BA52" s="11">
        <f t="shared" si="92"/>
        <v>156933668.39142656</v>
      </c>
      <c r="BB52" s="11">
        <f t="shared" si="92"/>
        <v>157498530.69212401</v>
      </c>
      <c r="BC52" s="11">
        <f t="shared" si="92"/>
        <v>158023245.56806272</v>
      </c>
      <c r="BD52" s="11">
        <f t="shared" si="92"/>
        <v>158503728.3358542</v>
      </c>
      <c r="BE52" s="11">
        <f t="shared" si="92"/>
        <v>158951178.06770447</v>
      </c>
      <c r="BF52" s="11">
        <f t="shared" si="92"/>
        <v>159680433.34070036</v>
      </c>
      <c r="BG52" s="11">
        <f t="shared" si="92"/>
        <v>160044367.02614662</v>
      </c>
      <c r="BH52" s="11">
        <f t="shared" si="92"/>
        <v>169986635.25830033</v>
      </c>
      <c r="BI52" s="11">
        <f t="shared" si="92"/>
        <v>179082778.79145828</v>
      </c>
      <c r="BJ52" s="12">
        <f t="shared" si="92"/>
        <v>187408379.08949327</v>
      </c>
    </row>
    <row r="53" spans="1:62" s="57" customFormat="1" x14ac:dyDescent="0.2">
      <c r="A53" s="48" t="s">
        <v>1478</v>
      </c>
      <c r="B53" s="109"/>
      <c r="C53" s="56">
        <f>+C52*PARÁMETROS!$C$43*97%</f>
        <v>291000</v>
      </c>
      <c r="D53" s="56">
        <f>+D52*PARÁMETROS!$C$43*97%</f>
        <v>294345.81940543064</v>
      </c>
      <c r="E53" s="56">
        <f>+E52*PARÁMETROS!$C$43*97%</f>
        <v>327904.60385693319</v>
      </c>
      <c r="F53" s="56">
        <f>+F52*PARÁMETROS!$C$43*97%</f>
        <v>358361.96720881265</v>
      </c>
      <c r="G53" s="56">
        <f>+G52*PARÁMETROS!$C$43*97%</f>
        <v>386013.72504220589</v>
      </c>
      <c r="H53" s="56">
        <f>+H52*PARÁMETROS!$C$43*97%</f>
        <v>411126.69324213261</v>
      </c>
      <c r="I53" s="56">
        <f>+I52*PARÁMETROS!$C$43*97%</f>
        <v>433941.63307340135</v>
      </c>
      <c r="J53" s="56">
        <f>+J52*PARÁMETROS!$C$43*97%</f>
        <v>456156.78372134175</v>
      </c>
      <c r="K53" s="56">
        <f>+K52*PARÁMETROS!$C$43*97%</f>
        <v>474815.23966657271</v>
      </c>
      <c r="L53" s="56">
        <f>+L52*PARÁMETROS!$C$43*97%</f>
        <v>532523.87389149098</v>
      </c>
      <c r="M53" s="56">
        <f>+M52*PARÁMETROS!$C$43*97%</f>
        <v>585051.61507745169</v>
      </c>
      <c r="N53" s="56">
        <f>+N52*PARÁMETROS!$C$43*97%</f>
        <v>632901.69089272583</v>
      </c>
      <c r="O53" s="56">
        <f>+O52*PARÁMETROS!$D$43*97%</f>
        <v>597110.42711798637</v>
      </c>
      <c r="P53" s="56">
        <f>+P52*PARÁMETROS!$D$43*97%</f>
        <v>576257.21101693728</v>
      </c>
      <c r="Q53" s="56">
        <f>+Q52*PARÁMETROS!$D$43*97%</f>
        <v>591513.37273699744</v>
      </c>
      <c r="R53" s="56">
        <f>+R52*PARÁMETROS!$D$43*97%</f>
        <v>605438.58700912364</v>
      </c>
      <c r="S53" s="56">
        <f>+S52*PARÁMETROS!$D$43*97%</f>
        <v>618156.22457436263</v>
      </c>
      <c r="T53" s="56">
        <f>+T52*PARÁMETROS!$D$43*97%</f>
        <v>629735.49722345814</v>
      </c>
      <c r="U53" s="56">
        <f>+U52*PARÁMETROS!$D$43*97%</f>
        <v>640323.92155557522</v>
      </c>
      <c r="V53" s="56">
        <f>+V52*PARÁMETROS!$D$43*97%</f>
        <v>651997.58614056732</v>
      </c>
      <c r="W53" s="56">
        <f>+W52*PARÁMETROS!$D$43*97%</f>
        <v>660707.85104774265</v>
      </c>
      <c r="X53" s="56">
        <f>+X52*PARÁMETROS!$D$43*97%</f>
        <v>714318.04563733481</v>
      </c>
      <c r="Y53" s="56">
        <f>+Y52*PARÁMETROS!$D$43*97%</f>
        <v>763244.90217778541</v>
      </c>
      <c r="Z53" s="56">
        <f>+Z52*PARÁMETROS!$D$43*97%</f>
        <v>807884.24642597337</v>
      </c>
      <c r="AA53" s="56">
        <f>+AA52*PARÁMETROS!$E$43*97%</f>
        <v>759711.79641111684</v>
      </c>
      <c r="AB53" s="56">
        <f>+AB52*PARÁMETROS!$E$43*97%</f>
        <v>728137.62595462089</v>
      </c>
      <c r="AC53" s="56">
        <f>+AC52*PARÁMETROS!$E$43*97%</f>
        <v>736693.92222503421</v>
      </c>
      <c r="AD53" s="56">
        <f>+AD52*PARÁMETROS!$E$43*97%</f>
        <v>744552.36857262754</v>
      </c>
      <c r="AE53" s="56">
        <f>+AE52*PARÁMETROS!$E$43*97%</f>
        <v>751775.06754970818</v>
      </c>
      <c r="AF53" s="56">
        <f>+AF52*PARÁMETROS!$E$43*97%</f>
        <v>758371.49815167265</v>
      </c>
      <c r="AG53" s="56">
        <f>+AG52*PARÁMETROS!$E$43*97%</f>
        <v>764444.8056342717</v>
      </c>
      <c r="AH53" s="56">
        <f>+AH52*PARÁMETROS!$E$43*97%</f>
        <v>772060.6214549382</v>
      </c>
      <c r="AI53" s="56">
        <f>+AI52*PARÁMETROS!$E$43*97%</f>
        <v>777057.98552306043</v>
      </c>
      <c r="AJ53" s="56">
        <f>+AJ52*PARÁMETROS!$E$43*97%</f>
        <v>831407.62264784111</v>
      </c>
      <c r="AK53" s="56">
        <f>+AK52*PARÁMETROS!$E$43*97%</f>
        <v>881072.29483614641</v>
      </c>
      <c r="AL53" s="56">
        <f>+AL52*PARÁMETROS!$E$43*97%</f>
        <v>926434.89690564212</v>
      </c>
      <c r="AM53" s="56">
        <f>+AM52*PARÁMETROS!$F$43*97%</f>
        <v>870715.70665544632</v>
      </c>
      <c r="AN53" s="56">
        <f>+AN52*PARÁMETROS!$F$43*97%</f>
        <v>832509.06719680876</v>
      </c>
      <c r="AO53" s="56">
        <f>+AO52*PARÁMETROS!$F$43*97%</f>
        <v>837221.74250011868</v>
      </c>
      <c r="AP53" s="56">
        <f>+AP52*PARÁMETROS!$F$43*97%</f>
        <v>841580.96081428439</v>
      </c>
      <c r="AQ53" s="56">
        <f>+AQ52*PARÁMETROS!$F$43*97%</f>
        <v>845616.73586263508</v>
      </c>
      <c r="AR53" s="56">
        <f>+AR52*PARÁMETROS!$F$43*97%</f>
        <v>849311.08060679643</v>
      </c>
      <c r="AS53" s="56">
        <f>+AS52*PARÁMETROS!$F$43*97%</f>
        <v>852739.21281558275</v>
      </c>
      <c r="AT53" s="56">
        <f>+AT52*PARÁMETROS!$F$43*97%</f>
        <v>857856.82513587899</v>
      </c>
      <c r="AU53" s="56">
        <f>+AU52*PARÁMETROS!$F$43*97%</f>
        <v>860660.83699512703</v>
      </c>
      <c r="AV53" s="56">
        <f>+AV52*PARÁMETROS!$F$43*97%</f>
        <v>915992.69777681283</v>
      </c>
      <c r="AW53" s="56">
        <f>+AW52*PARÁMETROS!$F$43*97%</f>
        <v>966591.26588648069</v>
      </c>
      <c r="AX53" s="56">
        <f>+AX52*PARÁMETROS!$F$43*97%</f>
        <v>1012838.2637604958</v>
      </c>
      <c r="AY53" s="56">
        <f>+AY52*PARÁMETROS!$G$43*97%</f>
        <v>951861.37205173541</v>
      </c>
      <c r="AZ53" s="56">
        <f>+AZ52*PARÁMETROS!$G$43*97%</f>
        <v>909811.75733711116</v>
      </c>
      <c r="BA53" s="56">
        <f>+BA52*PARÁMETROS!$G$43*97%</f>
        <v>913353.95003810257</v>
      </c>
      <c r="BB53" s="56">
        <f>+BB52*PARÁMETROS!$G$43*97%</f>
        <v>916641.4486281618</v>
      </c>
      <c r="BC53" s="56">
        <f>+BC52*PARÁMETROS!$G$43*97%</f>
        <v>919695.28920612507</v>
      </c>
      <c r="BD53" s="56">
        <f>+BD52*PARÁMETROS!$G$43*97%</f>
        <v>922491.69891467143</v>
      </c>
      <c r="BE53" s="56">
        <f>+BE52*PARÁMETROS!$G$43*97%</f>
        <v>925095.85635403998</v>
      </c>
      <c r="BF53" s="56">
        <f>+BF52*PARÁMETROS!$G$43*97%</f>
        <v>929340.12204287609</v>
      </c>
      <c r="BG53" s="56">
        <f>+BG52*PARÁMETROS!$G$43*97%</f>
        <v>931458.21609217324</v>
      </c>
      <c r="BH53" s="56">
        <f>+BH52*PARÁMETROS!$G$43*97%</f>
        <v>989322.21720330801</v>
      </c>
      <c r="BI53" s="56">
        <f>+BI52*PARÁMETROS!$G$43*97%</f>
        <v>1042261.7725662871</v>
      </c>
      <c r="BJ53" s="56">
        <f>+BJ52*PARÁMETROS!$G$43*97%</f>
        <v>1090716.7663008508</v>
      </c>
    </row>
    <row r="54" spans="1:62" s="3" customFormat="1" x14ac:dyDescent="0.2">
      <c r="A54" s="52" t="s">
        <v>10</v>
      </c>
      <c r="B54" s="110"/>
      <c r="C54" s="50">
        <f>-PMT(PARÁMETROS!$C$43,PARÁMETROS!$C$53,C52,0)*1</f>
        <v>4330948.671416888</v>
      </c>
      <c r="D54" s="50">
        <f>-PMT(PARÁMETROS!$C$43,PARÁMETROS!$C$53,D52,0)*1</f>
        <v>4380744.4518593298</v>
      </c>
      <c r="E54" s="50">
        <f>-PMT(PARÁMETROS!$C$43,PARÁMETROS!$C$53,E52,0)*1</f>
        <v>4880199.3416689551</v>
      </c>
      <c r="F54" s="50">
        <f>-PMT(PARÁMETROS!$C$43,PARÁMETROS!$C$53,F52,0)*1</f>
        <v>5333495.8273860812</v>
      </c>
      <c r="G54" s="50">
        <f>-PMT(PARÁMETROS!$C$43,PARÁMETROS!$C$53,G52,0)*1</f>
        <v>5745036.5279045552</v>
      </c>
      <c r="H54" s="50">
        <f>-PMT(PARÁMETROS!$C$43,PARÁMETROS!$C$53,H52,0)*1</f>
        <v>6118792.4600722771</v>
      </c>
      <c r="I54" s="50">
        <f>-PMT(PARÁMETROS!$C$43,PARÁMETROS!$C$53,I52,0)*1</f>
        <v>6458346.8702121032</v>
      </c>
      <c r="J54" s="50">
        <f>-PMT(PARÁMETROS!$C$43,PARÁMETROS!$C$53,J52,0)*1</f>
        <v>6788974.6268582325</v>
      </c>
      <c r="K54" s="50">
        <f>-PMT(PARÁMETROS!$C$43,PARÁMETROS!$C$53,K52,0)*1</f>
        <v>7066668.1491492596</v>
      </c>
      <c r="L54" s="50">
        <f>-PMT(PARÁMETROS!$C$43,PARÁMETROS!$C$53,L52,0)*1</f>
        <v>7925544.8939110907</v>
      </c>
      <c r="M54" s="50">
        <f>-PMT(PARÁMETROS!$C$43,PARÁMETROS!$C$53,M52,0)*1</f>
        <v>8707314.4846391529</v>
      </c>
      <c r="N54" s="50">
        <f>-PMT(PARÁMETROS!$C$43,PARÁMETROS!$C$53,N52,0)*1</f>
        <v>9419466.4512348901</v>
      </c>
      <c r="O54" s="50">
        <f>-PMT(PARÁMETROS!$D$43,PARÁMETROS!$D$53,O52,0)*1</f>
        <v>8886785.6048653387</v>
      </c>
      <c r="P54" s="50">
        <f>-PMT(PARÁMETROS!$D$43,PARÁMETROS!$D$53,P52,0)*1</f>
        <v>8576427.4998220131</v>
      </c>
      <c r="Q54" s="50">
        <f>-PMT(PARÁMETROS!$D$43,PARÁMETROS!$D$53,Q52,0)*1</f>
        <v>8803484.7277684603</v>
      </c>
      <c r="R54" s="50">
        <f>-PMT(PARÁMETROS!$D$43,PARÁMETROS!$D$53,R52,0)*1</f>
        <v>9010733.484644955</v>
      </c>
      <c r="S54" s="50">
        <f>-PMT(PARÁMETROS!$D$43,PARÁMETROS!$D$53,S52,0)*1</f>
        <v>9200009.8953553811</v>
      </c>
      <c r="T54" s="50">
        <f>-PMT(PARÁMETROS!$D$43,PARÁMETROS!$D$53,T52,0)*1</f>
        <v>9372344.0379518531</v>
      </c>
      <c r="U54" s="50">
        <f>-PMT(PARÁMETROS!$D$43,PARÁMETROS!$D$53,U52,0)*1</f>
        <v>9529931.3997854646</v>
      </c>
      <c r="V54" s="50">
        <f>-PMT(PARÁMETROS!$D$43,PARÁMETROS!$D$53,V52,0)*1</f>
        <v>9703670.3761598207</v>
      </c>
      <c r="W54" s="50">
        <f>-PMT(PARÁMETROS!$D$43,PARÁMETROS!$D$53,W52,0)*1</f>
        <v>9833305.1192093752</v>
      </c>
      <c r="X54" s="50">
        <f>-PMT(PARÁMETROS!$D$43,PARÁMETROS!$D$53,X52,0)*1</f>
        <v>10631184.847842347</v>
      </c>
      <c r="Y54" s="50">
        <f>-PMT(PARÁMETROS!$D$43,PARÁMETROS!$D$53,Y52,0)*1</f>
        <v>11359362.525953926</v>
      </c>
      <c r="Z54" s="50">
        <f>-PMT(PARÁMETROS!$D$43,PARÁMETROS!$D$53,Z52,0)*1</f>
        <v>12023729.222395888</v>
      </c>
      <c r="AA54" s="50">
        <f>-PMT(PARÁMETROS!$E$43,PARÁMETROS!$E$53,AA52,0)*1</f>
        <v>11306779.365383038</v>
      </c>
      <c r="AB54" s="50">
        <f>-PMT(PARÁMETROS!$E$43,PARÁMETROS!$E$53,AB52,0)*1</f>
        <v>10836861.456140248</v>
      </c>
      <c r="AC54" s="50">
        <f>-PMT(PARÁMETROS!$E$43,PARÁMETROS!$E$53,AC52,0)*1</f>
        <v>10964204.686259136</v>
      </c>
      <c r="AD54" s="50">
        <f>-PMT(PARÁMETROS!$E$43,PARÁMETROS!$E$53,AD52,0)*1</f>
        <v>11081161.826357108</v>
      </c>
      <c r="AE54" s="50">
        <f>-PMT(PARÁMETROS!$E$43,PARÁMETROS!$E$53,AE52,0)*1</f>
        <v>11188657.147796392</v>
      </c>
      <c r="AF54" s="50">
        <f>-PMT(PARÁMETROS!$E$43,PARÁMETROS!$E$53,AF52,0)*1</f>
        <v>11286831.726324473</v>
      </c>
      <c r="AG54" s="50">
        <f>-PMT(PARÁMETROS!$E$43,PARÁMETROS!$E$53,AG52,0)*1</f>
        <v>11377220.671248419</v>
      </c>
      <c r="AH54" s="50">
        <f>-PMT(PARÁMETROS!$E$43,PARÁMETROS!$E$53,AH52,0)*1</f>
        <v>11490566.744823236</v>
      </c>
      <c r="AI54" s="50">
        <f>-PMT(PARÁMETROS!$E$43,PARÁMETROS!$E$53,AI52,0)*1</f>
        <v>11564942.439914027</v>
      </c>
      <c r="AJ54" s="50">
        <f>-PMT(PARÁMETROS!$E$43,PARÁMETROS!$E$53,AJ52,0)*1</f>
        <v>12373827.280799109</v>
      </c>
      <c r="AK54" s="50">
        <f>-PMT(PARÁMETROS!$E$43,PARÁMETROS!$E$53,AK52,0)*1</f>
        <v>13112985.858222809</v>
      </c>
      <c r="AL54" s="50">
        <f>-PMT(PARÁMETROS!$E$43,PARÁMETROS!$E$53,AL52,0)*1</f>
        <v>13788116.790060934</v>
      </c>
      <c r="AM54" s="50">
        <f>-PMT(PARÁMETROS!$F$43,PARÁMETROS!$F$53,AM52,0)*1</f>
        <v>12958848.910382206</v>
      </c>
      <c r="AN54" s="50">
        <f>-PMT(PARÁMETROS!$F$43,PARÁMETROS!$F$53,AN52,0)*1</f>
        <v>12390220.063637566</v>
      </c>
      <c r="AO54" s="50">
        <f>-PMT(PARÁMETROS!$F$43,PARÁMETROS!$F$53,AO52,0)*1</f>
        <v>12460358.740076363</v>
      </c>
      <c r="AP54" s="50">
        <f>-PMT(PARÁMETROS!$F$43,PARÁMETROS!$F$53,AP52,0)*1</f>
        <v>12525236.921403345</v>
      </c>
      <c r="AQ54" s="50">
        <f>-PMT(PARÁMETROS!$F$43,PARÁMETROS!$F$53,AQ52,0)*1</f>
        <v>12585301.301416375</v>
      </c>
      <c r="AR54" s="50">
        <f>-PMT(PARÁMETROS!$F$43,PARÁMETROS!$F$53,AR52,0)*1</f>
        <v>12640284.179290883</v>
      </c>
      <c r="AS54" s="50">
        <f>-PMT(PARÁMETROS!$F$43,PARÁMETROS!$F$53,AS52,0)*1</f>
        <v>12691305.019961275</v>
      </c>
      <c r="AT54" s="50">
        <f>-PMT(PARÁMETROS!$F$43,PARÁMETROS!$F$53,AT52,0)*1</f>
        <v>12767470.368000496</v>
      </c>
      <c r="AU54" s="50">
        <f>-PMT(PARÁMETROS!$F$43,PARÁMETROS!$F$53,AU52,0)*1</f>
        <v>12809202.434792412</v>
      </c>
      <c r="AV54" s="50">
        <f>-PMT(PARÁMETROS!$F$43,PARÁMETROS!$F$53,AV52,0)*1</f>
        <v>13632705.695752779</v>
      </c>
      <c r="AW54" s="50">
        <f>-PMT(PARÁMETROS!$F$43,PARÁMETROS!$F$53,AW52,0)*1</f>
        <v>14385763.432282548</v>
      </c>
      <c r="AX54" s="50">
        <f>-PMT(PARÁMETROS!$F$43,PARÁMETROS!$F$53,AX52,0)*1</f>
        <v>15074056.813724082</v>
      </c>
      <c r="AY54" s="50">
        <f>-PMT(PARÁMETROS!$G$43,PARÁMETROS!$G$53,AY52,0)*1</f>
        <v>14166538.641445087</v>
      </c>
      <c r="AZ54" s="50">
        <f>-PMT(PARÁMETROS!$G$43,PARÁMETROS!$G$53,AZ52,0)*1</f>
        <v>13540714.851129299</v>
      </c>
      <c r="BA54" s="50">
        <f>-PMT(PARÁMETROS!$G$43,PARÁMETROS!$G$53,BA52,0)*1</f>
        <v>13593433.252408547</v>
      </c>
      <c r="BB54" s="50">
        <f>-PMT(PARÁMETROS!$G$43,PARÁMETROS!$G$53,BB52,0)*1</f>
        <v>13642361.04502333</v>
      </c>
      <c r="BC54" s="50">
        <f>-PMT(PARÁMETROS!$G$43,PARÁMETROS!$G$53,BC52,0)*1</f>
        <v>13687811.308919718</v>
      </c>
      <c r="BD54" s="50">
        <f>-PMT(PARÁMETROS!$G$43,PARÁMETROS!$G$53,BD52,0)*1</f>
        <v>13729430.233015824</v>
      </c>
      <c r="BE54" s="50">
        <f>-PMT(PARÁMETROS!$G$43,PARÁMETROS!$G$53,BE52,0)*1</f>
        <v>13768187.869449478</v>
      </c>
      <c r="BF54" s="50">
        <f>-PMT(PARÁMETROS!$G$43,PARÁMETROS!$G$53,BF52,0)*1</f>
        <v>13831355.212563584</v>
      </c>
      <c r="BG54" s="50">
        <f>-PMT(PARÁMETROS!$G$43,PARÁMETROS!$G$53,BG52,0)*1</f>
        <v>13862878.774792932</v>
      </c>
      <c r="BH54" s="50">
        <f>-PMT(PARÁMETROS!$G$43,PARÁMETROS!$G$53,BH52,0)*1</f>
        <v>14724067.842611261</v>
      </c>
      <c r="BI54" s="50">
        <f>-PMT(PARÁMETROS!$G$43,PARÁMETROS!$G$53,BI52,0)*1</f>
        <v>15511966.457610214</v>
      </c>
      <c r="BJ54" s="50">
        <f>-PMT(PARÁMETROS!$G$43,PARÁMETROS!$G$53,BJ52,0)*1</f>
        <v>16233121.408600667</v>
      </c>
    </row>
    <row r="55" spans="1:62" s="51" customFormat="1" x14ac:dyDescent="0.2">
      <c r="A55" s="49" t="s">
        <v>55</v>
      </c>
      <c r="B55" s="110"/>
      <c r="C55" s="50">
        <f>+PARÁMETROS!$C$74</f>
        <v>0</v>
      </c>
      <c r="D55" s="50">
        <f>+C55</f>
        <v>0</v>
      </c>
      <c r="E55" s="50">
        <f t="shared" ref="E55:N55" si="93">+D55</f>
        <v>0</v>
      </c>
      <c r="F55" s="50">
        <f t="shared" si="93"/>
        <v>0</v>
      </c>
      <c r="G55" s="50">
        <f t="shared" si="93"/>
        <v>0</v>
      </c>
      <c r="H55" s="50">
        <f t="shared" si="93"/>
        <v>0</v>
      </c>
      <c r="I55" s="50">
        <f t="shared" si="93"/>
        <v>0</v>
      </c>
      <c r="J55" s="50">
        <f t="shared" si="93"/>
        <v>0</v>
      </c>
      <c r="K55" s="50">
        <f t="shared" si="93"/>
        <v>0</v>
      </c>
      <c r="L55" s="50">
        <f t="shared" si="93"/>
        <v>0</v>
      </c>
      <c r="M55" s="50">
        <f t="shared" si="93"/>
        <v>0</v>
      </c>
      <c r="N55" s="50">
        <f t="shared" si="93"/>
        <v>0</v>
      </c>
      <c r="O55" s="50">
        <f>+PARÁMETROS!$D$74</f>
        <v>0</v>
      </c>
      <c r="P55" s="50">
        <f>+O55</f>
        <v>0</v>
      </c>
      <c r="Q55" s="50">
        <f t="shared" ref="Q55:Z55" si="94">+P55</f>
        <v>0</v>
      </c>
      <c r="R55" s="50">
        <f t="shared" si="94"/>
        <v>0</v>
      </c>
      <c r="S55" s="50">
        <f t="shared" si="94"/>
        <v>0</v>
      </c>
      <c r="T55" s="50">
        <f t="shared" si="94"/>
        <v>0</v>
      </c>
      <c r="U55" s="50">
        <f t="shared" si="94"/>
        <v>0</v>
      </c>
      <c r="V55" s="50">
        <f t="shared" si="94"/>
        <v>0</v>
      </c>
      <c r="W55" s="50">
        <f t="shared" si="94"/>
        <v>0</v>
      </c>
      <c r="X55" s="50">
        <f t="shared" si="94"/>
        <v>0</v>
      </c>
      <c r="Y55" s="50">
        <f t="shared" si="94"/>
        <v>0</v>
      </c>
      <c r="Z55" s="50">
        <f t="shared" si="94"/>
        <v>0</v>
      </c>
      <c r="AA55" s="50">
        <f>+PARÁMETROS!$E$74</f>
        <v>0</v>
      </c>
      <c r="AB55" s="50">
        <f>+AA55</f>
        <v>0</v>
      </c>
      <c r="AC55" s="50">
        <f t="shared" ref="AC55:AL55" si="95">+AB55</f>
        <v>0</v>
      </c>
      <c r="AD55" s="50">
        <f t="shared" si="95"/>
        <v>0</v>
      </c>
      <c r="AE55" s="50">
        <f t="shared" si="95"/>
        <v>0</v>
      </c>
      <c r="AF55" s="50">
        <f t="shared" si="95"/>
        <v>0</v>
      </c>
      <c r="AG55" s="50">
        <f t="shared" si="95"/>
        <v>0</v>
      </c>
      <c r="AH55" s="50">
        <f t="shared" si="95"/>
        <v>0</v>
      </c>
      <c r="AI55" s="50">
        <f t="shared" si="95"/>
        <v>0</v>
      </c>
      <c r="AJ55" s="50">
        <f t="shared" si="95"/>
        <v>0</v>
      </c>
      <c r="AK55" s="50">
        <f t="shared" si="95"/>
        <v>0</v>
      </c>
      <c r="AL55" s="50">
        <f t="shared" si="95"/>
        <v>0</v>
      </c>
      <c r="AM55" s="50">
        <f>+PARÁMETROS!$F$74</f>
        <v>0</v>
      </c>
      <c r="AN55" s="50">
        <f>+AM55</f>
        <v>0</v>
      </c>
      <c r="AO55" s="50">
        <f t="shared" ref="AO55:AX55" si="96">+AN55</f>
        <v>0</v>
      </c>
      <c r="AP55" s="50">
        <f t="shared" si="96"/>
        <v>0</v>
      </c>
      <c r="AQ55" s="50">
        <f t="shared" si="96"/>
        <v>0</v>
      </c>
      <c r="AR55" s="50">
        <f t="shared" si="96"/>
        <v>0</v>
      </c>
      <c r="AS55" s="50">
        <f t="shared" si="96"/>
        <v>0</v>
      </c>
      <c r="AT55" s="50">
        <f t="shared" si="96"/>
        <v>0</v>
      </c>
      <c r="AU55" s="50">
        <f t="shared" si="96"/>
        <v>0</v>
      </c>
      <c r="AV55" s="50">
        <f t="shared" si="96"/>
        <v>0</v>
      </c>
      <c r="AW55" s="50">
        <f t="shared" si="96"/>
        <v>0</v>
      </c>
      <c r="AX55" s="50">
        <f t="shared" si="96"/>
        <v>0</v>
      </c>
      <c r="AY55" s="50">
        <f>+PARÁMETROS!$G$74</f>
        <v>0</v>
      </c>
      <c r="AZ55" s="50">
        <f>+AY55</f>
        <v>0</v>
      </c>
      <c r="BA55" s="50">
        <f t="shared" ref="BA55:BJ55" si="97">+AZ55</f>
        <v>0</v>
      </c>
      <c r="BB55" s="50">
        <f t="shared" si="97"/>
        <v>0</v>
      </c>
      <c r="BC55" s="50">
        <f t="shared" si="97"/>
        <v>0</v>
      </c>
      <c r="BD55" s="50">
        <f t="shared" si="97"/>
        <v>0</v>
      </c>
      <c r="BE55" s="50">
        <f t="shared" si="97"/>
        <v>0</v>
      </c>
      <c r="BF55" s="50">
        <f t="shared" si="97"/>
        <v>0</v>
      </c>
      <c r="BG55" s="50">
        <f t="shared" si="97"/>
        <v>0</v>
      </c>
      <c r="BH55" s="50">
        <f t="shared" si="97"/>
        <v>0</v>
      </c>
      <c r="BI55" s="50">
        <f t="shared" si="97"/>
        <v>0</v>
      </c>
      <c r="BJ55" s="50">
        <f t="shared" si="97"/>
        <v>0</v>
      </c>
    </row>
    <row r="56" spans="1:62" s="51" customFormat="1" x14ac:dyDescent="0.2">
      <c r="A56" s="49" t="s">
        <v>59</v>
      </c>
      <c r="B56" s="110"/>
      <c r="C56" s="50">
        <f>+(anexos!B$68+anexos!B$110)*1*(B$131/B$135)</f>
        <v>360937.5</v>
      </c>
      <c r="D56" s="50">
        <f>+(anexos!C$68+anexos!C$110)*1*(C$131/C$135)</f>
        <v>368894.84009299026</v>
      </c>
      <c r="E56" s="50">
        <f>+(anexos!D$68+anexos!D$110)*1*(D$131/D$135)</f>
        <v>408098.03006618412</v>
      </c>
      <c r="F56" s="50">
        <f>+(anexos!E$68+anexos!E$110)*1*(E$131/E$135)</f>
        <v>443022.76754289051</v>
      </c>
      <c r="G56" s="50">
        <f>+(anexos!F$68+anexos!F$110)*1*(F$131/F$135)</f>
        <v>474134.11969031661</v>
      </c>
      <c r="H56" s="50">
        <f>+(anexos!G$68+anexos!G$110)*1*(G$131/G$135)</f>
        <v>501843.90081858553</v>
      </c>
      <c r="I56" s="50">
        <f>+(anexos!H$68+anexos!H$110)*PARÁMETROS!C33*(H$131/H$135)</f>
        <v>266827.41128690843</v>
      </c>
      <c r="J56" s="50">
        <f>+(anexos!I$68+anexos!I$110)*1*(I$131/I$135)</f>
        <v>555600.16518834757</v>
      </c>
      <c r="K56" s="50">
        <f>+(anexos!J$68+anexos!J$110)*1*(J$131/J$135)</f>
        <v>574969.58070240938</v>
      </c>
      <c r="L56" s="50">
        <f>+(anexos!K$68+anexos!K$110)*1*(K$131/K$135)</f>
        <v>627893.63657103246</v>
      </c>
      <c r="M56" s="50">
        <f>+(anexos!L$68+anexos!L$110)*1*(L$131/L$135)</f>
        <v>672553.7264452338</v>
      </c>
      <c r="N56" s="50">
        <f>+(anexos!M$68+anexos!M$110)*PARÁMETROS!C33*(M$131/M$135)</f>
        <v>355089.97901295975</v>
      </c>
      <c r="O56" s="50">
        <f>+(anexos!N$68+anexos!N$110)*1*(N$131/N$135)</f>
        <v>654731.25474019605</v>
      </c>
      <c r="P56" s="50">
        <f>+(anexos!O$68+anexos!O$110)*1*(O$131/O$135)</f>
        <v>636831.40881225292</v>
      </c>
      <c r="Q56" s="50">
        <f>+(anexos!P$68+anexos!P$110)*1*(P$131/P$135)</f>
        <v>647820.38664447516</v>
      </c>
      <c r="R56" s="50">
        <f>+(anexos!Q$68+anexos!Q$110)*1*(Q$131/Q$135)</f>
        <v>657298.11596376589</v>
      </c>
      <c r="S56" s="50">
        <f>+(anexos!R$68+anexos!R$110)*1*(R$131/R$135)</f>
        <v>669530.65810704068</v>
      </c>
      <c r="T56" s="50">
        <f>+(anexos!S$68+anexos!S$110)*1*(S$131/S$135)</f>
        <v>676397.77942566318</v>
      </c>
      <c r="U56" s="50">
        <f>+(anexos!T$68+anexos!T$110)*PARÁMETROS!C33*(T$131/T$135)</f>
        <v>341106.93436897756</v>
      </c>
      <c r="V56" s="50">
        <f>+(anexos!U$68+anexos!U$110)*1*(U$131/U$135)</f>
        <v>687094.45992201031</v>
      </c>
      <c r="W56" s="50">
        <f>+(anexos!V$68+anexos!V$110)*1*(V$131/V$135)</f>
        <v>691002.88645679341</v>
      </c>
      <c r="X56" s="50">
        <f>+(anexos!W$68+anexos!W$110)*1*(W$131/W$135)</f>
        <v>726851.3282186084</v>
      </c>
      <c r="Y56" s="50">
        <f>+(anexos!X$68+anexos!X$110)*1*(X$131/X$135)</f>
        <v>761108.6529068331</v>
      </c>
      <c r="Z56" s="50">
        <f>+(anexos!Y$68+anexos!Y$110)*PARÁMETROS!C33*(Y$131/Y$135)</f>
        <v>392779.55847952509</v>
      </c>
      <c r="AA56" s="50">
        <f>+(anexos!Z$68+anexos!Z$110)*1*(Z$131/Z$135)</f>
        <v>708990.74418687075</v>
      </c>
      <c r="AB56" s="50">
        <f>+(anexos!AA$68+anexos!AA$110)*1*(AA$131/AA$135)</f>
        <v>684222.26603619801</v>
      </c>
      <c r="AC56" s="50">
        <f>+(anexos!AB$68+anexos!AB$110)*1*(AB$131/AB$135)</f>
        <v>686337.75332694966</v>
      </c>
      <c r="AD56" s="50">
        <f>+(anexos!AC$68+anexos!AC$110)*1*(AC$131/AC$135)</f>
        <v>687890.7321650784</v>
      </c>
      <c r="AE56" s="50">
        <f>+(anexos!AD$68+anexos!AD$110)*1*(AD$131/AD$135)</f>
        <v>693422.61631997116</v>
      </c>
      <c r="AF56" s="50">
        <f>+(anexos!AE$68+anexos!AE$110)*1*(AE$131/AE$135)</f>
        <v>693925.58141574601</v>
      </c>
      <c r="AG56" s="50">
        <f>+(anexos!AF$68+anexos!AF$110)*PARÁMETROS!C33*(AF$131/AF$135)</f>
        <v>347026.93268131436</v>
      </c>
      <c r="AH56" s="50">
        <f>+(anexos!AG$68+anexos!AG$110)*1*(AG$131/AG$135)</f>
        <v>693863.52379128395</v>
      </c>
      <c r="AI56" s="50">
        <f>+(anexos!AH$68+anexos!AH$110)*1*(AH$131/AH$135)</f>
        <v>693256.95837711939</v>
      </c>
      <c r="AJ56" s="50">
        <f>+(anexos!AI$68+anexos!AI$110)*1*(AI$131/AI$135)</f>
        <v>722926.05000859976</v>
      </c>
      <c r="AK56" s="50">
        <f>+(anexos!AJ$68+anexos!AJ$110)*1*(AJ$131/AJ$135)</f>
        <v>752266.40817712015</v>
      </c>
      <c r="AL56" s="50">
        <f>+(anexos!AK$68+anexos!AK$110)*PARÁMETROS!C33*(AK$131/AK$135)</f>
        <v>386216.99658563395</v>
      </c>
      <c r="AM56" s="50">
        <f>+(anexos!AL$68+anexos!AL$110)*1*(AL$131/AL$135)</f>
        <v>694275.81613936706</v>
      </c>
      <c r="AN56" s="50">
        <f>+(anexos!AM$68+anexos!AM$110)*1*(AM$131/AM$135)</f>
        <v>668109.34763390163</v>
      </c>
      <c r="AO56" s="50">
        <f>+(anexos!AN$68+anexos!AN$110)*1*(AN$131/AN$135)</f>
        <v>666834.21923723095</v>
      </c>
      <c r="AP56" s="50">
        <f>+(anexos!AO$68+anexos!AO$110)*1*(AO$131/AO$135)</f>
        <v>665400.37333065423</v>
      </c>
      <c r="AQ56" s="50">
        <f>+(anexos!AP$68+anexos!AP$110)*1*(AP$131/AP$135)</f>
        <v>668120.43398932379</v>
      </c>
      <c r="AR56" s="50">
        <f>+(anexos!AQ$68+anexos!AQ$110)*1*(AQ$131/AQ$135)</f>
        <v>666319.08620778914</v>
      </c>
      <c r="AS56" s="50">
        <f>+(anexos!AR$68+anexos!AR$110)*PARÁMETROS!C33*(AR$131/AR$135)</f>
        <v>332214.95471441717</v>
      </c>
      <c r="AT56" s="50">
        <f>+(anexos!AS$68+anexos!AS$110)*1*(AS$131/AS$135)</f>
        <v>662479.73707734514</v>
      </c>
      <c r="AU56" s="50">
        <f>+(anexos!AT$68+anexos!AT$110)*1*(AT$131/AT$135)</f>
        <v>660364.15287879342</v>
      </c>
      <c r="AV56" s="50">
        <f>+(anexos!AU$68+anexos!AU$110)*1*(AU$131/AU$135)</f>
        <v>686634.85040033492</v>
      </c>
      <c r="AW56" s="50">
        <f>+(anexos!AV$68+anexos!AV$110)*1*(AV$131/AV$135)</f>
        <v>713054.86725103064</v>
      </c>
      <c r="AX56" s="50">
        <f>+(anexos!AW$68+anexos!AW$110)*PARÁMETROS!C33*(AW$131/AW$135)</f>
        <v>365589.40559880179</v>
      </c>
      <c r="AY56" s="50">
        <f>+(anexos!AX$68+anexos!AX$110)*1*(AX$131/AX$135)</f>
        <v>654874.01179878681</v>
      </c>
      <c r="AZ56" s="50">
        <f>+(anexos!AY$68+anexos!AY$110)*1*(AY$131/AY$135)</f>
        <v>629836.60739203298</v>
      </c>
      <c r="BA56" s="50">
        <f>+(anexos!AZ$68+anexos!AZ$110)*1*(AZ$131/AZ$135)</f>
        <v>628065.15536804055</v>
      </c>
      <c r="BB56" s="50">
        <f>+(anexos!BA$68+anexos!BA$110)*1*(BA$131/BA$135)</f>
        <v>626235.41568980855</v>
      </c>
      <c r="BC56" s="50">
        <f>+(anexos!BB$68+anexos!BB$110)*1*(BB$131/BB$135)</f>
        <v>628380.03475169826</v>
      </c>
      <c r="BD56" s="50">
        <f>+(anexos!BC$68+anexos!BC$110)*1*(BC$131/BC$135)</f>
        <v>626364.51006668003</v>
      </c>
      <c r="BE56" s="50">
        <f>+(anexos!BD$68+anexos!BD$110)*PARÁMETROS!C33*(BD$131/BD$135)</f>
        <v>312165.27294266078</v>
      </c>
      <c r="BF56" s="50">
        <f>+(anexos!BE$68+anexos!BE$110)*1*(BE$131/BE$135)</f>
        <v>622295.33129523811</v>
      </c>
      <c r="BG56" s="50">
        <f>+(anexos!BF$68+anexos!BF$110)*1*(BF$131/BF$135)</f>
        <v>620169.06149788434</v>
      </c>
      <c r="BH56" s="50">
        <f>+(anexos!BG$68+anexos!BG$110)*1*(BG$131/BG$135)</f>
        <v>644782.40105182806</v>
      </c>
      <c r="BI56" s="50">
        <f>+(anexos!BH$68+anexos!BH$110)*1*(BH$131/BH$135)</f>
        <v>665503.36108223081</v>
      </c>
      <c r="BJ56" s="50">
        <f>+(anexos!BI$68+anexos!BI$110)*PARÁMETROS!C33*(BI$131/BI$135)</f>
        <v>341428.41018269345</v>
      </c>
    </row>
    <row r="57" spans="1:62" s="88" customFormat="1" x14ac:dyDescent="0.2">
      <c r="A57" s="86" t="s">
        <v>60</v>
      </c>
      <c r="B57" s="112"/>
      <c r="C57" s="87">
        <f>anexos!B54*(B$131/B$135)</f>
        <v>185769.23076923078</v>
      </c>
      <c r="D57" s="87">
        <f>anexos!C54*(C$131/C$135)</f>
        <v>188723.85713205574</v>
      </c>
      <c r="E57" s="87">
        <f>anexos!D54*(D$131/D$135)</f>
        <v>207549.96962896435</v>
      </c>
      <c r="F57" s="87">
        <f>anexos!E54*(E$131/E$135)</f>
        <v>224010.54461137668</v>
      </c>
      <c r="G57" s="87">
        <f>anexos!F54*(F$131/F$135)</f>
        <v>238383.93042430386</v>
      </c>
      <c r="H57" s="87">
        <f>anexos!G54*(G$131/G$135)</f>
        <v>250914.48821265603</v>
      </c>
      <c r="I57" s="87">
        <f>anexos!H54*(H$131/H$135)</f>
        <v>265366.2681669087</v>
      </c>
      <c r="J57" s="87">
        <f>anexos!I54*(I$131/I$135)</f>
        <v>274803.10482561128</v>
      </c>
      <c r="K57" s="87">
        <f>anexos!J54*(J$131/J$135)</f>
        <v>282893.45153693156</v>
      </c>
      <c r="L57" s="87">
        <f>anexos!K54*(K$131/K$135)</f>
        <v>307345.33735904633</v>
      </c>
      <c r="M57" s="87">
        <f>anexos!L54*(L$131/L$135)</f>
        <v>327546.41123642516</v>
      </c>
      <c r="N57" s="87">
        <f>anexos!M54*(M$131/M$135)</f>
        <v>344160.83042646619</v>
      </c>
      <c r="O57" s="87">
        <f>anexos!N54*(N$131/N$135)</f>
        <v>345746.92599903652</v>
      </c>
      <c r="P57" s="87">
        <f>anexos!O54*(O$131/O$135)</f>
        <v>334443.1156708948</v>
      </c>
      <c r="Q57" s="87">
        <f>anexos!P54*(P$131/P$135)</f>
        <v>338373.17197248345</v>
      </c>
      <c r="R57" s="87">
        <f>anexos!Q54*(Q$131/Q$135)</f>
        <v>341497.26181114063</v>
      </c>
      <c r="S57" s="87">
        <f>anexos!R54*(R$131/R$135)</f>
        <v>346033.28256312729</v>
      </c>
      <c r="T57" s="87">
        <f>anexos!S54*(S$131/S$135)</f>
        <v>347784.52286210057</v>
      </c>
      <c r="U57" s="87">
        <f>anexos!T54*(T$131/T$135)</f>
        <v>349000.86296478257</v>
      </c>
      <c r="V57" s="87">
        <f>anexos!U54*(U$131/U$135)</f>
        <v>349749.10631918756</v>
      </c>
      <c r="W57" s="87">
        <f>anexos!V54*(V$131/V$135)</f>
        <v>350017.46970545524</v>
      </c>
      <c r="X57" s="87">
        <f>anexos!W54*(W$131/W$135)</f>
        <v>366403.65870377602</v>
      </c>
      <c r="Y57" s="87">
        <f>anexos!X54*(X$131/X$135)</f>
        <v>381855.53511077678</v>
      </c>
      <c r="Z57" s="87">
        <f>anexos!Y54*(Y$131/Y$135)</f>
        <v>392285.82180537767</v>
      </c>
      <c r="AA57" s="87">
        <f>anexos!Z54*(Z$131/Z$135)</f>
        <v>378857.95949949953</v>
      </c>
      <c r="AB57" s="87">
        <f>anexos!AA54*(AA$131/AA$135)</f>
        <v>363817.17941664706</v>
      </c>
      <c r="AC57" s="87">
        <f>anexos!AB54*(AB$131/AB$135)</f>
        <v>363164.01437338459</v>
      </c>
      <c r="AD57" s="87">
        <f>anexos!AC54*(AC$131/AC$135)</f>
        <v>362235.81248279399</v>
      </c>
      <c r="AE57" s="87">
        <f>anexos!AD54*(AD$131/AD$135)</f>
        <v>363416.26505708031</v>
      </c>
      <c r="AF57" s="87">
        <f>anexos!AE54*(AE$131/AE$135)</f>
        <v>361976.57901598857</v>
      </c>
      <c r="AG57" s="87">
        <f>anexos!AF54*(AF$131/AF$135)</f>
        <v>360369.58153706853</v>
      </c>
      <c r="AH57" s="87">
        <f>anexos!AG54*(AG$131/AG$135)</f>
        <v>358626.13534051937</v>
      </c>
      <c r="AI57" s="87">
        <f>anexos!AH54*(AH$131/AH$135)</f>
        <v>356697.45944585232</v>
      </c>
      <c r="AJ57" s="87">
        <f>anexos!AI54*(AI$131/AI$135)</f>
        <v>370307.02698116424</v>
      </c>
      <c r="AK57" s="87">
        <f>anexos!AJ54*(AJ$131/AJ$135)</f>
        <v>383641.77878932108</v>
      </c>
      <c r="AL57" s="87">
        <f>anexos!AK54*(AK$131/AK$135)</f>
        <v>392215.78105325403</v>
      </c>
      <c r="AM57" s="87">
        <f>anexos!AL54*(AL$131/AL$135)</f>
        <v>370322.78383837576</v>
      </c>
      <c r="AN57" s="87">
        <f>anexos!AM54*(AM$131/AM$135)</f>
        <v>354822.19155107072</v>
      </c>
      <c r="AO57" s="87">
        <f>anexos!AN54*(AN$131/AN$135)</f>
        <v>352623.98571207008</v>
      </c>
      <c r="AP57" s="87">
        <f>anexos!AO54*(AO$131/AO$135)</f>
        <v>350367.12462111679</v>
      </c>
      <c r="AQ57" s="87">
        <f>anexos!AP54*(AP$131/AP$135)</f>
        <v>350313.34004030866</v>
      </c>
      <c r="AR57" s="87">
        <f>anexos!AQ54*(AQ$131/AQ$135)</f>
        <v>347905.06868296571</v>
      </c>
      <c r="AS57" s="87">
        <f>anexos!AR54*(AR$131/AR$135)</f>
        <v>345476.83273321349</v>
      </c>
      <c r="AT57" s="87">
        <f>anexos!AS54*(AS$131/AS$135)</f>
        <v>343042.54766085726</v>
      </c>
      <c r="AU57" s="87">
        <f>anexos!AT54*(AT$131/AT$135)</f>
        <v>340548.21973999124</v>
      </c>
      <c r="AV57" s="87">
        <f>anexos!AU54*(AU$131/AU$135)</f>
        <v>352658.63911438017</v>
      </c>
      <c r="AW57" s="87">
        <f>anexos!AV54*(AV$131/AV$135)</f>
        <v>364752.9002384498</v>
      </c>
      <c r="AX57" s="87">
        <f>anexos!AW54*(AW$131/AW$135)</f>
        <v>372528.77401187469</v>
      </c>
      <c r="AY57" s="87">
        <f>anexos!AX54*(AX$131/AX$135)</f>
        <v>350606.4569190605</v>
      </c>
      <c r="AZ57" s="87">
        <f>anexos!AY54*(AY$131/AY$135)</f>
        <v>335838.37694779562</v>
      </c>
      <c r="BA57" s="87">
        <f>anexos!AZ54*(AZ$131/AZ$135)</f>
        <v>333544.71061441983</v>
      </c>
      <c r="BB57" s="87">
        <f>anexos!BA54*(BA$131/BA$135)</f>
        <v>331238.29568877921</v>
      </c>
      <c r="BC57" s="87">
        <f>anexos!BB54*(BB$131/BB$135)</f>
        <v>331043.78154201939</v>
      </c>
      <c r="BD57" s="87">
        <f>anexos!BC54*(BC$131/BC$135)</f>
        <v>328667.58843303641</v>
      </c>
      <c r="BE57" s="87">
        <f>anexos!BD54*(BD$131/BD$135)</f>
        <v>326300.3176452539</v>
      </c>
      <c r="BF57" s="87">
        <f>anexos!BE54*(BE$131/BE$135)</f>
        <v>323950.82431636273</v>
      </c>
      <c r="BG57" s="87">
        <f>anexos!BF54*(BF$131/BF$135)</f>
        <v>321572.34481520049</v>
      </c>
      <c r="BH57" s="87">
        <f>anexos!BG54*(BG$131/BG$135)</f>
        <v>333022.97357406979</v>
      </c>
      <c r="BI57" s="87">
        <f>anexos!BH54*(BH$131/BH$135)</f>
        <v>342381.29441705084</v>
      </c>
      <c r="BJ57" s="87">
        <f>anexos!BI54*(BI$131/BI$135)</f>
        <v>349940.71765505738</v>
      </c>
    </row>
    <row r="58" spans="1:62" s="88" customFormat="1" x14ac:dyDescent="0.2">
      <c r="A58" s="86" t="s">
        <v>135</v>
      </c>
      <c r="B58" s="112"/>
      <c r="C58" s="87">
        <f>PARÁMETROS!$C$31*(B$131/B$135)</f>
        <v>88461.538461538468</v>
      </c>
      <c r="D58" s="87">
        <f>PARÁMETROS!$C$31*(C$131/C$135)</f>
        <v>89868.503396217027</v>
      </c>
      <c r="E58" s="87">
        <f>PARÁMETROS!$C$31*(D$131/D$135)</f>
        <v>98833.3188709354</v>
      </c>
      <c r="F58" s="87">
        <f>PARÁMETROS!$C$31*(E$131/E$135)</f>
        <v>106671.68791017937</v>
      </c>
      <c r="G58" s="87">
        <f>PARÁMETROS!$C$31*(F$131/F$135)</f>
        <v>113516.15734490661</v>
      </c>
      <c r="H58" s="87">
        <f>PARÁMETROS!$C$31*(G$131/G$135)</f>
        <v>119483.0896250743</v>
      </c>
      <c r="I58" s="87">
        <f>PARÁMETROS!$C$31*(H$131/H$135)</f>
        <v>126364.88960328985</v>
      </c>
      <c r="J58" s="87">
        <f>PARÁMETROS!$C$31*(I$131/I$135)</f>
        <v>130858.62134552919</v>
      </c>
      <c r="K58" s="87">
        <f>PARÁMETROS!$C$31*(J$131/J$135)</f>
        <v>134711.16739853885</v>
      </c>
      <c r="L58" s="87">
        <f>PARÁMETROS!$C$31*(K$131/K$135)</f>
        <v>146354.92255192681</v>
      </c>
      <c r="M58" s="87">
        <f>PARÁMETROS!$C$31*(L$131/L$135)</f>
        <v>155974.48154115482</v>
      </c>
      <c r="N58" s="87">
        <f>PARÁMETROS!$C$31*(M$131/M$135)</f>
        <v>163886.10972688868</v>
      </c>
      <c r="O58" s="87">
        <f>PARÁMETROS!$D$31*(N$131/N$135)</f>
        <v>172873.46299951826</v>
      </c>
      <c r="P58" s="87">
        <f>PARÁMETROS!$D$31*(O$131/O$135)</f>
        <v>167221.5578354474</v>
      </c>
      <c r="Q58" s="87">
        <f>PARÁMETROS!$D$31*(P$131/P$135)</f>
        <v>169186.58598624173</v>
      </c>
      <c r="R58" s="87">
        <f>PARÁMETROS!$D$31*(Q$131/Q$135)</f>
        <v>170748.63090557032</v>
      </c>
      <c r="S58" s="87">
        <f>PARÁMETROS!$D$31*(R$131/R$135)</f>
        <v>173016.64128156364</v>
      </c>
      <c r="T58" s="87">
        <f>PARÁMETROS!$D$31*(S$131/S$135)</f>
        <v>173892.26143105028</v>
      </c>
      <c r="U58" s="87">
        <f>PARÁMETROS!$D$31*(T$131/T$135)</f>
        <v>174500.43148239129</v>
      </c>
      <c r="V58" s="87">
        <f>PARÁMETROS!$D$31*(U$131/U$135)</f>
        <v>174874.55315959378</v>
      </c>
      <c r="W58" s="87">
        <f>PARÁMETROS!$D$31*(V$131/V$135)</f>
        <v>175008.73485272762</v>
      </c>
      <c r="X58" s="87">
        <f>PARÁMETROS!$D$31*(W$131/W$135)</f>
        <v>183201.82935188801</v>
      </c>
      <c r="Y58" s="87">
        <f>PARÁMETROS!$D$31*(X$131/X$135)</f>
        <v>190927.76755538839</v>
      </c>
      <c r="Z58" s="87">
        <f>PARÁMETROS!$D$31*(Y$131/Y$135)</f>
        <v>196142.91090268883</v>
      </c>
      <c r="AA58" s="87">
        <f>PARÁMETROS!$E$31*(Z$131/Z$135)</f>
        <v>199398.92605236819</v>
      </c>
      <c r="AB58" s="87">
        <f>PARÁMETROS!$E$31*(AA$131/AA$135)</f>
        <v>191482.72600876162</v>
      </c>
      <c r="AC58" s="87">
        <f>PARÁMETROS!$E$31*(AB$131/AB$135)</f>
        <v>191138.95493336031</v>
      </c>
      <c r="AD58" s="87">
        <f>PARÁMETROS!$E$31*(AC$131/AC$135)</f>
        <v>190650.42762252316</v>
      </c>
      <c r="AE58" s="87">
        <f>PARÁMETROS!$E$31*(AD$131/AD$135)</f>
        <v>191271.7184510949</v>
      </c>
      <c r="AF58" s="87">
        <f>PARÁMETROS!$E$31*(AE$131/AE$135)</f>
        <v>190513.98895578345</v>
      </c>
      <c r="AG58" s="87">
        <f>PARÁMETROS!$E$31*(AF$131/AF$135)</f>
        <v>189668.20080898344</v>
      </c>
      <c r="AH58" s="87">
        <f>PARÁMETROS!$E$31*(AG$131/AG$135)</f>
        <v>188750.59754764175</v>
      </c>
      <c r="AI58" s="87">
        <f>PARÁMETROS!$E$31*(AH$131/AH$135)</f>
        <v>187735.50497150124</v>
      </c>
      <c r="AJ58" s="87">
        <f>PARÁMETROS!$E$31*(AI$131/AI$135)</f>
        <v>194898.43525324433</v>
      </c>
      <c r="AK58" s="87">
        <f>PARÁMETROS!$E$31*(AJ$131/AJ$135)</f>
        <v>201916.72567859004</v>
      </c>
      <c r="AL58" s="87">
        <f>PARÁMETROS!$E$31*(AK$131/AK$135)</f>
        <v>206429.35844908108</v>
      </c>
      <c r="AM58" s="87">
        <f>PARÁMETROS!$F$31*(AL$131/AL$135)</f>
        <v>205734.87991020875</v>
      </c>
      <c r="AN58" s="87">
        <f>PARÁMETROS!$F$31*(AM$131/AM$135)</f>
        <v>197123.43975059484</v>
      </c>
      <c r="AO58" s="87">
        <f>PARÁMETROS!$F$31*(AN$131/AN$135)</f>
        <v>195902.21428448337</v>
      </c>
      <c r="AP58" s="87">
        <f>PARÁMETROS!$F$31*(AO$131/AO$135)</f>
        <v>194648.40256728709</v>
      </c>
      <c r="AQ58" s="87">
        <f>PARÁMETROS!$F$31*(AP$131/AP$135)</f>
        <v>194618.52224461592</v>
      </c>
      <c r="AR58" s="87">
        <f>PARÁMETROS!$F$31*(AQ$131/AQ$135)</f>
        <v>193280.59371275874</v>
      </c>
      <c r="AS58" s="87">
        <f>PARÁMETROS!$F$31*(AR$131/AR$135)</f>
        <v>191931.57374067415</v>
      </c>
      <c r="AT58" s="87">
        <f>PARÁMETROS!$F$31*(AS$131/AS$135)</f>
        <v>190579.19314492069</v>
      </c>
      <c r="AU58" s="87">
        <f>PARÁMETROS!$F$31*(AT$131/AT$135)</f>
        <v>189193.45541110623</v>
      </c>
      <c r="AV58" s="87">
        <f>PARÁMETROS!$F$31*(AU$131/AU$135)</f>
        <v>195921.46617465565</v>
      </c>
      <c r="AW58" s="87">
        <f>PARÁMETROS!$F$31*(AV$131/AV$135)</f>
        <v>202640.50013247211</v>
      </c>
      <c r="AX58" s="87">
        <f>PARÁMETROS!$F$31*(AW$131/AW$135)</f>
        <v>206960.43000659705</v>
      </c>
      <c r="AY58" s="87">
        <f>PARÁMETROS!$G$31*(AX$131/AX$135)</f>
        <v>206239.09230532972</v>
      </c>
      <c r="AZ58" s="87">
        <f>PARÁMETROS!$G$31*(AY$131/AY$135)</f>
        <v>197551.98643987978</v>
      </c>
      <c r="BA58" s="87">
        <f>PARÁMETROS!$G$31*(AZ$131/AZ$135)</f>
        <v>196202.77094965873</v>
      </c>
      <c r="BB58" s="87">
        <f>PARÁMETROS!$G$31*(BA$131/BA$135)</f>
        <v>194846.05628751719</v>
      </c>
      <c r="BC58" s="87">
        <f>PARÁMETROS!$G$31*(BB$131/BB$135)</f>
        <v>194731.63620118791</v>
      </c>
      <c r="BD58" s="87">
        <f>PARÁMETROS!$G$31*(BC$131/BC$135)</f>
        <v>193333.87554884498</v>
      </c>
      <c r="BE58" s="87">
        <f>PARÁMETROS!$G$31*(BD$131/BD$135)</f>
        <v>191941.36332073761</v>
      </c>
      <c r="BF58" s="87">
        <f>PARÁMETROS!$G$31*(BE$131/BE$135)</f>
        <v>190559.30842138987</v>
      </c>
      <c r="BG58" s="87">
        <f>PARÁMETROS!$G$31*(BF$131/BF$135)</f>
        <v>189160.20283247091</v>
      </c>
      <c r="BH58" s="87">
        <f>PARÁMETROS!$G$31*(BG$131/BG$135)</f>
        <v>195895.86680827636</v>
      </c>
      <c r="BI58" s="87">
        <f>PARÁMETROS!$G$31*(BH$131/BH$135)</f>
        <v>201400.76142179462</v>
      </c>
      <c r="BJ58" s="87">
        <f>PARÁMETROS!$G$31*(BI$131/BI$135)</f>
        <v>205847.48097356319</v>
      </c>
    </row>
    <row r="59" spans="1:62" s="55" customFormat="1" x14ac:dyDescent="0.2">
      <c r="A59" s="53" t="s">
        <v>11</v>
      </c>
      <c r="B59" s="113"/>
      <c r="C59" s="54">
        <f>+'Colocaciones 1er Año'!B6</f>
        <v>7500000</v>
      </c>
      <c r="D59" s="54">
        <f>+'Colocaciones 1er Año'!C6</f>
        <v>15000000</v>
      </c>
      <c r="E59" s="54">
        <f>+'Colocaciones 1er Año'!D6</f>
        <v>15000000</v>
      </c>
      <c r="F59" s="54">
        <f>+'Colocaciones 1er Año'!E6</f>
        <v>15000000</v>
      </c>
      <c r="G59" s="54">
        <f>+'Colocaciones 1er Año'!F6</f>
        <v>15000000</v>
      </c>
      <c r="H59" s="54">
        <f>+'Colocaciones 1er Año'!G6</f>
        <v>15000000</v>
      </c>
      <c r="I59" s="54">
        <f>+'Colocaciones 1er Año'!H6</f>
        <v>15000000</v>
      </c>
      <c r="J59" s="54">
        <f>+'Colocaciones 1er Año'!I6</f>
        <v>15000000</v>
      </c>
      <c r="K59" s="54">
        <f>+'Colocaciones 1er Año'!J6</f>
        <v>25000000</v>
      </c>
      <c r="L59" s="54">
        <f>+'Colocaciones 1er Año'!K6</f>
        <v>25000000</v>
      </c>
      <c r="M59" s="54">
        <f>+'Colocaciones 1er Año'!L6</f>
        <v>25000000</v>
      </c>
      <c r="N59" s="54">
        <f>+'Colocaciones 1er Año'!M6</f>
        <v>5000000</v>
      </c>
      <c r="O59" s="54">
        <f t="shared" ref="O59:Z59" si="98">+C59*(1+$O$2)</f>
        <v>8400000</v>
      </c>
      <c r="P59" s="54">
        <f t="shared" si="98"/>
        <v>16800000</v>
      </c>
      <c r="Q59" s="54">
        <f t="shared" si="98"/>
        <v>16800000</v>
      </c>
      <c r="R59" s="54">
        <f t="shared" si="98"/>
        <v>16800000</v>
      </c>
      <c r="S59" s="54">
        <f t="shared" si="98"/>
        <v>16800000</v>
      </c>
      <c r="T59" s="54">
        <f t="shared" si="98"/>
        <v>16800000</v>
      </c>
      <c r="U59" s="54">
        <f t="shared" si="98"/>
        <v>16800000</v>
      </c>
      <c r="V59" s="54">
        <f t="shared" si="98"/>
        <v>16800000</v>
      </c>
      <c r="W59" s="54">
        <f t="shared" si="98"/>
        <v>28000000.000000004</v>
      </c>
      <c r="X59" s="54">
        <f t="shared" si="98"/>
        <v>28000000.000000004</v>
      </c>
      <c r="Y59" s="54">
        <f t="shared" si="98"/>
        <v>28000000.000000004</v>
      </c>
      <c r="Z59" s="54">
        <f t="shared" si="98"/>
        <v>5600000.0000000009</v>
      </c>
      <c r="AA59" s="54">
        <f t="shared" ref="AA59:AL59" si="99">+O59*(1+$AA$2)</f>
        <v>9156000</v>
      </c>
      <c r="AB59" s="54">
        <f t="shared" si="99"/>
        <v>18312000</v>
      </c>
      <c r="AC59" s="54">
        <f t="shared" si="99"/>
        <v>18312000</v>
      </c>
      <c r="AD59" s="54">
        <f t="shared" si="99"/>
        <v>18312000</v>
      </c>
      <c r="AE59" s="54">
        <f t="shared" si="99"/>
        <v>18312000</v>
      </c>
      <c r="AF59" s="54">
        <f t="shared" si="99"/>
        <v>18312000</v>
      </c>
      <c r="AG59" s="54">
        <f t="shared" si="99"/>
        <v>18312000</v>
      </c>
      <c r="AH59" s="54">
        <f t="shared" si="99"/>
        <v>18312000</v>
      </c>
      <c r="AI59" s="54">
        <f t="shared" si="99"/>
        <v>30520000.000000007</v>
      </c>
      <c r="AJ59" s="54">
        <f t="shared" si="99"/>
        <v>30520000.000000007</v>
      </c>
      <c r="AK59" s="54">
        <f t="shared" si="99"/>
        <v>30520000.000000007</v>
      </c>
      <c r="AL59" s="54">
        <f t="shared" si="99"/>
        <v>6104000.0000000019</v>
      </c>
      <c r="AM59" s="54">
        <f t="shared" ref="AM59:AX59" si="100">+AA59*(1+$AM$2)</f>
        <v>9705360</v>
      </c>
      <c r="AN59" s="54">
        <f t="shared" si="100"/>
        <v>19410720</v>
      </c>
      <c r="AO59" s="54">
        <f t="shared" si="100"/>
        <v>19410720</v>
      </c>
      <c r="AP59" s="54">
        <f t="shared" si="100"/>
        <v>19410720</v>
      </c>
      <c r="AQ59" s="54">
        <f t="shared" si="100"/>
        <v>19410720</v>
      </c>
      <c r="AR59" s="54">
        <f t="shared" si="100"/>
        <v>19410720</v>
      </c>
      <c r="AS59" s="54">
        <f t="shared" si="100"/>
        <v>19410720</v>
      </c>
      <c r="AT59" s="54">
        <f t="shared" si="100"/>
        <v>19410720</v>
      </c>
      <c r="AU59" s="54">
        <f t="shared" si="100"/>
        <v>32351200.000000011</v>
      </c>
      <c r="AV59" s="54">
        <f t="shared" si="100"/>
        <v>32351200.000000011</v>
      </c>
      <c r="AW59" s="54">
        <f t="shared" si="100"/>
        <v>32351200.000000011</v>
      </c>
      <c r="AX59" s="54">
        <f t="shared" si="100"/>
        <v>6470240.0000000019</v>
      </c>
      <c r="AY59" s="54">
        <f t="shared" ref="AY59:BJ59" si="101">+AM59*(1+$AY$2)</f>
        <v>10287681.6</v>
      </c>
      <c r="AZ59" s="54">
        <f t="shared" si="101"/>
        <v>20575363.199999999</v>
      </c>
      <c r="BA59" s="54">
        <f t="shared" si="101"/>
        <v>20575363.199999999</v>
      </c>
      <c r="BB59" s="54">
        <f t="shared" si="101"/>
        <v>20575363.199999999</v>
      </c>
      <c r="BC59" s="54">
        <f t="shared" si="101"/>
        <v>20575363.199999999</v>
      </c>
      <c r="BD59" s="54">
        <f t="shared" si="101"/>
        <v>20575363.199999999</v>
      </c>
      <c r="BE59" s="54">
        <f t="shared" si="101"/>
        <v>20575363.199999999</v>
      </c>
      <c r="BF59" s="54">
        <f t="shared" si="101"/>
        <v>20575363.199999999</v>
      </c>
      <c r="BG59" s="54">
        <f t="shared" si="101"/>
        <v>34292272.000000015</v>
      </c>
      <c r="BH59" s="54">
        <f t="shared" si="101"/>
        <v>34292272.000000015</v>
      </c>
      <c r="BI59" s="54">
        <f t="shared" si="101"/>
        <v>34292272.000000015</v>
      </c>
      <c r="BJ59" s="54">
        <f t="shared" si="101"/>
        <v>6858454.4000000022</v>
      </c>
    </row>
    <row r="60" spans="1:62" s="55" customFormat="1" ht="13.5" thickBot="1" x14ac:dyDescent="0.25">
      <c r="A60" s="53" t="s">
        <v>136</v>
      </c>
      <c r="B60" s="113"/>
      <c r="C60" s="54">
        <f>+'Colocaciones 1er Año'!B18</f>
        <v>2250000</v>
      </c>
      <c r="D60" s="54">
        <f>+'Colocaciones 1er Año'!C18</f>
        <v>4500000</v>
      </c>
      <c r="E60" s="54">
        <f>+'Colocaciones 1er Año'!D18</f>
        <v>4500000</v>
      </c>
      <c r="F60" s="54">
        <f>+'Colocaciones 1er Año'!E18</f>
        <v>4500000</v>
      </c>
      <c r="G60" s="54">
        <f>+'Colocaciones 1er Año'!F18</f>
        <v>4500000</v>
      </c>
      <c r="H60" s="54">
        <f>+'Colocaciones 1er Año'!G18</f>
        <v>4500000</v>
      </c>
      <c r="I60" s="54">
        <f>+'Colocaciones 1er Año'!H18</f>
        <v>4500000</v>
      </c>
      <c r="J60" s="54">
        <f>+'Colocaciones 1er Año'!I18</f>
        <v>4500000</v>
      </c>
      <c r="K60" s="54">
        <f>+'Colocaciones 1er Año'!J18</f>
        <v>7500000</v>
      </c>
      <c r="L60" s="54">
        <f>+'Colocaciones 1er Año'!K18</f>
        <v>7500000</v>
      </c>
      <c r="M60" s="54">
        <f>+'Colocaciones 1er Año'!L18</f>
        <v>7500000</v>
      </c>
      <c r="N60" s="54">
        <f>+'Colocaciones 1er Año'!M18</f>
        <v>1500000</v>
      </c>
      <c r="O60" s="54">
        <f t="shared" ref="O60:Z60" si="102">+C60*(1+$O$2)</f>
        <v>2520000.0000000005</v>
      </c>
      <c r="P60" s="54">
        <f t="shared" si="102"/>
        <v>5040000.0000000009</v>
      </c>
      <c r="Q60" s="54">
        <f t="shared" si="102"/>
        <v>5040000.0000000009</v>
      </c>
      <c r="R60" s="54">
        <f t="shared" si="102"/>
        <v>5040000.0000000009</v>
      </c>
      <c r="S60" s="54">
        <f t="shared" si="102"/>
        <v>5040000.0000000009</v>
      </c>
      <c r="T60" s="54">
        <f t="shared" si="102"/>
        <v>5040000.0000000009</v>
      </c>
      <c r="U60" s="54">
        <f t="shared" si="102"/>
        <v>5040000.0000000009</v>
      </c>
      <c r="V60" s="54">
        <f t="shared" si="102"/>
        <v>5040000.0000000009</v>
      </c>
      <c r="W60" s="54">
        <f t="shared" si="102"/>
        <v>8400000</v>
      </c>
      <c r="X60" s="54">
        <f t="shared" si="102"/>
        <v>8400000</v>
      </c>
      <c r="Y60" s="54">
        <f t="shared" si="102"/>
        <v>8400000</v>
      </c>
      <c r="Z60" s="54">
        <f t="shared" si="102"/>
        <v>1680000.0000000002</v>
      </c>
      <c r="AA60" s="54">
        <f t="shared" ref="AA60:AL60" si="103">+O60*(1+$AA$2)</f>
        <v>2746800.0000000009</v>
      </c>
      <c r="AB60" s="54">
        <f t="shared" si="103"/>
        <v>5493600.0000000019</v>
      </c>
      <c r="AC60" s="54">
        <f t="shared" si="103"/>
        <v>5493600.0000000019</v>
      </c>
      <c r="AD60" s="54">
        <f t="shared" si="103"/>
        <v>5493600.0000000019</v>
      </c>
      <c r="AE60" s="54">
        <f t="shared" si="103"/>
        <v>5493600.0000000019</v>
      </c>
      <c r="AF60" s="54">
        <f t="shared" si="103"/>
        <v>5493600.0000000019</v>
      </c>
      <c r="AG60" s="54">
        <f t="shared" si="103"/>
        <v>5493600.0000000019</v>
      </c>
      <c r="AH60" s="54">
        <f t="shared" si="103"/>
        <v>5493600.0000000019</v>
      </c>
      <c r="AI60" s="54">
        <f t="shared" si="103"/>
        <v>9156000</v>
      </c>
      <c r="AJ60" s="54">
        <f t="shared" si="103"/>
        <v>9156000</v>
      </c>
      <c r="AK60" s="54">
        <f t="shared" si="103"/>
        <v>9156000</v>
      </c>
      <c r="AL60" s="54">
        <f t="shared" si="103"/>
        <v>1831200.0000000005</v>
      </c>
      <c r="AM60" s="54">
        <f t="shared" ref="AM60:AX60" si="104">+AA60*(1+$AM$2)</f>
        <v>2911608.0000000009</v>
      </c>
      <c r="AN60" s="54">
        <f t="shared" si="104"/>
        <v>5823216.0000000019</v>
      </c>
      <c r="AO60" s="54">
        <f t="shared" si="104"/>
        <v>5823216.0000000019</v>
      </c>
      <c r="AP60" s="54">
        <f t="shared" si="104"/>
        <v>5823216.0000000019</v>
      </c>
      <c r="AQ60" s="54">
        <f t="shared" si="104"/>
        <v>5823216.0000000019</v>
      </c>
      <c r="AR60" s="54">
        <f t="shared" si="104"/>
        <v>5823216.0000000019</v>
      </c>
      <c r="AS60" s="54">
        <f t="shared" si="104"/>
        <v>5823216.0000000019</v>
      </c>
      <c r="AT60" s="54">
        <f t="shared" si="104"/>
        <v>5823216.0000000019</v>
      </c>
      <c r="AU60" s="54">
        <f t="shared" si="104"/>
        <v>9705360</v>
      </c>
      <c r="AV60" s="54">
        <f t="shared" si="104"/>
        <v>9705360</v>
      </c>
      <c r="AW60" s="54">
        <f t="shared" si="104"/>
        <v>9705360</v>
      </c>
      <c r="AX60" s="54">
        <f t="shared" si="104"/>
        <v>1941072.0000000007</v>
      </c>
      <c r="AY60" s="54">
        <f t="shared" ref="AY60:BJ60" si="105">+AM60*(1+$AY$2)</f>
        <v>3086304.4800000009</v>
      </c>
      <c r="AZ60" s="54">
        <f t="shared" si="105"/>
        <v>6172608.9600000018</v>
      </c>
      <c r="BA60" s="54">
        <f t="shared" si="105"/>
        <v>6172608.9600000018</v>
      </c>
      <c r="BB60" s="54">
        <f t="shared" si="105"/>
        <v>6172608.9600000018</v>
      </c>
      <c r="BC60" s="54">
        <f t="shared" si="105"/>
        <v>6172608.9600000018</v>
      </c>
      <c r="BD60" s="54">
        <f t="shared" si="105"/>
        <v>6172608.9600000018</v>
      </c>
      <c r="BE60" s="54">
        <f t="shared" si="105"/>
        <v>6172608.9600000018</v>
      </c>
      <c r="BF60" s="54">
        <f t="shared" si="105"/>
        <v>6172608.9600000018</v>
      </c>
      <c r="BG60" s="54">
        <f t="shared" si="105"/>
        <v>10287681.6</v>
      </c>
      <c r="BH60" s="54">
        <f t="shared" si="105"/>
        <v>10287681.6</v>
      </c>
      <c r="BI60" s="54">
        <f t="shared" si="105"/>
        <v>10287681.6</v>
      </c>
      <c r="BJ60" s="54">
        <f t="shared" si="105"/>
        <v>2057536.3200000008</v>
      </c>
    </row>
    <row r="61" spans="1:62" s="7" customFormat="1" ht="13.5" thickBot="1" x14ac:dyDescent="0.25">
      <c r="A61" s="13" t="s">
        <v>12</v>
      </c>
      <c r="B61" s="114"/>
      <c r="C61" s="14">
        <f t="shared" ref="C61:AH61" si="106">+C52+C53+C59-C54-C55-C56-C57-C58-C60</f>
        <v>50574883.059352346</v>
      </c>
      <c r="D61" s="14">
        <f t="shared" si="106"/>
        <v>56340997.22627718</v>
      </c>
      <c r="E61" s="14">
        <f t="shared" si="106"/>
        <v>61574221.169899084</v>
      </c>
      <c r="F61" s="14">
        <f t="shared" si="106"/>
        <v>66325382.309657365</v>
      </c>
      <c r="G61" s="14">
        <f t="shared" si="106"/>
        <v>70640325.299335495</v>
      </c>
      <c r="H61" s="14">
        <f t="shared" si="106"/>
        <v>74560418.053849027</v>
      </c>
      <c r="I61" s="14">
        <f t="shared" si="106"/>
        <v>78377454.247653216</v>
      </c>
      <c r="J61" s="14">
        <f t="shared" si="106"/>
        <v>81583374.513156831</v>
      </c>
      <c r="K61" s="14">
        <f t="shared" si="106"/>
        <v>91498947.404036254</v>
      </c>
      <c r="L61" s="14">
        <f t="shared" si="106"/>
        <v>100524332.48753464</v>
      </c>
      <c r="M61" s="14">
        <f t="shared" si="106"/>
        <v>108745994.99875014</v>
      </c>
      <c r="N61" s="14">
        <f t="shared" si="106"/>
        <v>102596293.31924164</v>
      </c>
      <c r="O61" s="14">
        <f t="shared" si="106"/>
        <v>99013266.497755542</v>
      </c>
      <c r="P61" s="14">
        <f t="shared" si="106"/>
        <v>101634600.12663187</v>
      </c>
      <c r="Q61" s="14">
        <f t="shared" si="106"/>
        <v>104027248.62699719</v>
      </c>
      <c r="R61" s="14">
        <f t="shared" si="106"/>
        <v>106212409.72068088</v>
      </c>
      <c r="S61" s="14">
        <f t="shared" si="106"/>
        <v>108201975.46794812</v>
      </c>
      <c r="T61" s="14">
        <f t="shared" si="106"/>
        <v>110021292.36350089</v>
      </c>
      <c r="U61" s="14">
        <f t="shared" si="106"/>
        <v>112027076.65645486</v>
      </c>
      <c r="V61" s="14">
        <f t="shared" si="106"/>
        <v>113523685.74703482</v>
      </c>
      <c r="W61" s="14">
        <f t="shared" si="106"/>
        <v>122735059.38785821</v>
      </c>
      <c r="X61" s="14">
        <f t="shared" si="106"/>
        <v>131141735.76937893</v>
      </c>
      <c r="Y61" s="14">
        <f t="shared" si="106"/>
        <v>138811726.1900298</v>
      </c>
      <c r="Z61" s="14">
        <f t="shared" si="106"/>
        <v>130534672.92287232</v>
      </c>
      <c r="AA61" s="14">
        <f t="shared" si="106"/>
        <v>125109557.72416167</v>
      </c>
      <c r="AB61" s="14">
        <f t="shared" si="106"/>
        <v>126579711.72251447</v>
      </c>
      <c r="AC61" s="14">
        <f t="shared" si="106"/>
        <v>127929960.23584665</v>
      </c>
      <c r="AD61" s="14">
        <f t="shared" si="106"/>
        <v>129170973.8057918</v>
      </c>
      <c r="AE61" s="14">
        <f t="shared" si="106"/>
        <v>130304381.12571695</v>
      </c>
      <c r="AF61" s="14">
        <f t="shared" si="106"/>
        <v>131347904.74815664</v>
      </c>
      <c r="AG61" s="14">
        <f t="shared" si="106"/>
        <v>132656464.16751516</v>
      </c>
      <c r="AH61" s="14">
        <f t="shared" si="106"/>
        <v>133515117.78746742</v>
      </c>
      <c r="AI61" s="14">
        <f t="shared" ref="AI61:BJ61" si="107">+AI52+AI53+AI59-AI54-AI55-AI56-AI57-AI58-AI60</f>
        <v>142853543.41028199</v>
      </c>
      <c r="AJ61" s="14">
        <f t="shared" si="107"/>
        <v>151386992.23988771</v>
      </c>
      <c r="AK61" s="14">
        <f t="shared" si="107"/>
        <v>159181253.76385602</v>
      </c>
      <c r="AL61" s="14">
        <f t="shared" si="107"/>
        <v>149607509.73461276</v>
      </c>
      <c r="AM61" s="14">
        <f t="shared" si="107"/>
        <v>143042795.05099806</v>
      </c>
      <c r="AN61" s="14">
        <f t="shared" si="107"/>
        <v>143852533.07562178</v>
      </c>
      <c r="AO61" s="14">
        <f t="shared" si="107"/>
        <v>144601539.65881175</v>
      </c>
      <c r="AP61" s="14">
        <f t="shared" si="107"/>
        <v>145294971.79770362</v>
      </c>
      <c r="AQ61" s="14">
        <f t="shared" si="107"/>
        <v>145929738.93587568</v>
      </c>
      <c r="AR61" s="14">
        <f t="shared" si="107"/>
        <v>146518765.08858809</v>
      </c>
      <c r="AS61" s="14">
        <f t="shared" si="107"/>
        <v>147398079.92025411</v>
      </c>
      <c r="AT61" s="14">
        <f t="shared" si="107"/>
        <v>147879868.89950636</v>
      </c>
      <c r="AU61" s="14">
        <f t="shared" si="107"/>
        <v>157387061.47367918</v>
      </c>
      <c r="AV61" s="14">
        <f t="shared" si="107"/>
        <v>166080973.52001387</v>
      </c>
      <c r="AW61" s="14">
        <f t="shared" si="107"/>
        <v>174027193.08599585</v>
      </c>
      <c r="AX61" s="14">
        <f t="shared" si="107"/>
        <v>163550063.92641503</v>
      </c>
      <c r="AY61" s="14">
        <f t="shared" si="107"/>
        <v>156325044.21599847</v>
      </c>
      <c r="AZ61" s="14">
        <f t="shared" si="107"/>
        <v>156933668.39142656</v>
      </c>
      <c r="BA61" s="14">
        <f t="shared" si="107"/>
        <v>157498530.69212401</v>
      </c>
      <c r="BB61" s="14">
        <f t="shared" si="107"/>
        <v>158023245.56806272</v>
      </c>
      <c r="BC61" s="14">
        <f t="shared" si="107"/>
        <v>158503728.3358542</v>
      </c>
      <c r="BD61" s="14">
        <f t="shared" si="107"/>
        <v>158951178.06770447</v>
      </c>
      <c r="BE61" s="14">
        <f t="shared" si="107"/>
        <v>159680433.34070036</v>
      </c>
      <c r="BF61" s="14">
        <f t="shared" si="107"/>
        <v>160044367.02614662</v>
      </c>
      <c r="BG61" s="14">
        <f t="shared" si="107"/>
        <v>169986635.25830033</v>
      </c>
      <c r="BH61" s="14">
        <f t="shared" si="107"/>
        <v>179082778.79145828</v>
      </c>
      <c r="BI61" s="14">
        <f t="shared" si="107"/>
        <v>187408379.08949327</v>
      </c>
      <c r="BJ61" s="14">
        <f t="shared" si="107"/>
        <v>176169675.91838217</v>
      </c>
    </row>
    <row r="62" spans="1:62" s="151" customFormat="1" ht="16.5" thickBot="1" x14ac:dyDescent="0.3">
      <c r="A62" s="150"/>
      <c r="B62" s="150"/>
      <c r="O62" s="151">
        <f>+$O$2</f>
        <v>0.12</v>
      </c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AA62" s="151">
        <f>+$AA$2</f>
        <v>0.09</v>
      </c>
      <c r="AB62" s="153"/>
      <c r="AC62" s="153"/>
      <c r="AD62" s="153"/>
      <c r="AE62" s="153"/>
      <c r="AF62" s="153"/>
      <c r="AG62" s="153"/>
      <c r="AH62" s="153"/>
      <c r="AI62" s="153"/>
      <c r="AJ62" s="153"/>
      <c r="AK62" s="153"/>
      <c r="AL62" s="153"/>
      <c r="AM62" s="151">
        <f>+AM50</f>
        <v>0.06</v>
      </c>
      <c r="AN62" s="153"/>
      <c r="AO62" s="153"/>
      <c r="AP62" s="153"/>
      <c r="AQ62" s="153"/>
      <c r="AR62" s="153"/>
      <c r="AS62" s="153"/>
      <c r="AT62" s="153"/>
      <c r="AU62" s="153"/>
      <c r="AV62" s="153"/>
      <c r="AW62" s="153"/>
      <c r="AX62" s="153"/>
      <c r="AY62" s="151">
        <f>+AY2</f>
        <v>0.06</v>
      </c>
      <c r="AZ62" s="153"/>
      <c r="BA62" s="153"/>
      <c r="BB62" s="153"/>
      <c r="BC62" s="153"/>
      <c r="BD62" s="153"/>
      <c r="BE62" s="153"/>
      <c r="BF62" s="153"/>
      <c r="BG62" s="153"/>
      <c r="BH62" s="153"/>
      <c r="BI62" s="153"/>
      <c r="BJ62" s="153"/>
    </row>
    <row r="63" spans="1:62" s="7" customFormat="1" ht="13.5" thickBot="1" x14ac:dyDescent="0.25">
      <c r="A63" s="8" t="str">
        <f>+PARÁMETROS!A44</f>
        <v>Solidaridad</v>
      </c>
      <c r="B63" s="107"/>
      <c r="C63" s="9">
        <f t="shared" ref="C63:BJ63" si="108">+C39</f>
        <v>44957</v>
      </c>
      <c r="D63" s="9">
        <f t="shared" si="108"/>
        <v>44985</v>
      </c>
      <c r="E63" s="9">
        <f t="shared" si="108"/>
        <v>45016</v>
      </c>
      <c r="F63" s="9">
        <f t="shared" si="108"/>
        <v>45046</v>
      </c>
      <c r="G63" s="9">
        <f t="shared" si="108"/>
        <v>45077</v>
      </c>
      <c r="H63" s="9">
        <f t="shared" si="108"/>
        <v>45107</v>
      </c>
      <c r="I63" s="9">
        <f t="shared" si="108"/>
        <v>45138</v>
      </c>
      <c r="J63" s="9">
        <f t="shared" si="108"/>
        <v>45169</v>
      </c>
      <c r="K63" s="9">
        <f t="shared" si="108"/>
        <v>45199</v>
      </c>
      <c r="L63" s="9">
        <f t="shared" si="108"/>
        <v>45230</v>
      </c>
      <c r="M63" s="9">
        <f t="shared" si="108"/>
        <v>45260</v>
      </c>
      <c r="N63" s="9">
        <f t="shared" si="108"/>
        <v>45291</v>
      </c>
      <c r="O63" s="9">
        <f t="shared" si="108"/>
        <v>45322</v>
      </c>
      <c r="P63" s="9">
        <f t="shared" si="108"/>
        <v>45351</v>
      </c>
      <c r="Q63" s="9">
        <f t="shared" si="108"/>
        <v>45382</v>
      </c>
      <c r="R63" s="9">
        <f t="shared" si="108"/>
        <v>45412</v>
      </c>
      <c r="S63" s="9">
        <f t="shared" si="108"/>
        <v>45443</v>
      </c>
      <c r="T63" s="9">
        <f t="shared" si="108"/>
        <v>45473</v>
      </c>
      <c r="U63" s="9">
        <f t="shared" si="108"/>
        <v>45504</v>
      </c>
      <c r="V63" s="9">
        <f t="shared" si="108"/>
        <v>45535</v>
      </c>
      <c r="W63" s="9">
        <f t="shared" si="108"/>
        <v>45565</v>
      </c>
      <c r="X63" s="9">
        <f t="shared" si="108"/>
        <v>45596</v>
      </c>
      <c r="Y63" s="9">
        <f t="shared" si="108"/>
        <v>45626</v>
      </c>
      <c r="Z63" s="9">
        <f t="shared" si="108"/>
        <v>45657</v>
      </c>
      <c r="AA63" s="9">
        <f t="shared" si="108"/>
        <v>45688</v>
      </c>
      <c r="AB63" s="9">
        <f t="shared" si="108"/>
        <v>45716</v>
      </c>
      <c r="AC63" s="9">
        <f t="shared" si="108"/>
        <v>45747</v>
      </c>
      <c r="AD63" s="9">
        <f t="shared" si="108"/>
        <v>45777</v>
      </c>
      <c r="AE63" s="9">
        <f t="shared" si="108"/>
        <v>45808</v>
      </c>
      <c r="AF63" s="9">
        <f t="shared" si="108"/>
        <v>45838</v>
      </c>
      <c r="AG63" s="9">
        <f t="shared" si="108"/>
        <v>45869</v>
      </c>
      <c r="AH63" s="9">
        <f t="shared" si="108"/>
        <v>45900</v>
      </c>
      <c r="AI63" s="9">
        <f t="shared" si="108"/>
        <v>45930</v>
      </c>
      <c r="AJ63" s="9">
        <f t="shared" si="108"/>
        <v>45961</v>
      </c>
      <c r="AK63" s="9">
        <f t="shared" si="108"/>
        <v>45991</v>
      </c>
      <c r="AL63" s="9">
        <f t="shared" si="108"/>
        <v>46022</v>
      </c>
      <c r="AM63" s="9">
        <f t="shared" si="108"/>
        <v>46053</v>
      </c>
      <c r="AN63" s="9">
        <f t="shared" si="108"/>
        <v>46081</v>
      </c>
      <c r="AO63" s="9">
        <f t="shared" si="108"/>
        <v>46112</v>
      </c>
      <c r="AP63" s="9">
        <f t="shared" si="108"/>
        <v>46142</v>
      </c>
      <c r="AQ63" s="9">
        <f t="shared" si="108"/>
        <v>46173</v>
      </c>
      <c r="AR63" s="9">
        <f t="shared" si="108"/>
        <v>46203</v>
      </c>
      <c r="AS63" s="9">
        <f t="shared" si="108"/>
        <v>46234</v>
      </c>
      <c r="AT63" s="9">
        <f t="shared" si="108"/>
        <v>46265</v>
      </c>
      <c r="AU63" s="9">
        <f t="shared" si="108"/>
        <v>46295</v>
      </c>
      <c r="AV63" s="9">
        <f t="shared" si="108"/>
        <v>46326</v>
      </c>
      <c r="AW63" s="9">
        <f t="shared" si="108"/>
        <v>46356</v>
      </c>
      <c r="AX63" s="9">
        <f t="shared" si="108"/>
        <v>46387</v>
      </c>
      <c r="AY63" s="9">
        <f t="shared" si="108"/>
        <v>46418</v>
      </c>
      <c r="AZ63" s="9">
        <f t="shared" si="108"/>
        <v>46446</v>
      </c>
      <c r="BA63" s="9">
        <f t="shared" si="108"/>
        <v>46477</v>
      </c>
      <c r="BB63" s="9">
        <f t="shared" si="108"/>
        <v>46507</v>
      </c>
      <c r="BC63" s="9">
        <f t="shared" si="108"/>
        <v>46538</v>
      </c>
      <c r="BD63" s="9">
        <f t="shared" si="108"/>
        <v>46568</v>
      </c>
      <c r="BE63" s="9">
        <f t="shared" si="108"/>
        <v>46599</v>
      </c>
      <c r="BF63" s="9">
        <f t="shared" si="108"/>
        <v>46630</v>
      </c>
      <c r="BG63" s="9">
        <f t="shared" si="108"/>
        <v>46660</v>
      </c>
      <c r="BH63" s="9">
        <f t="shared" si="108"/>
        <v>46691</v>
      </c>
      <c r="BI63" s="9">
        <f t="shared" si="108"/>
        <v>46721</v>
      </c>
      <c r="BJ63" s="9">
        <f t="shared" si="108"/>
        <v>46752</v>
      </c>
    </row>
    <row r="64" spans="1:62" s="7" customFormat="1" ht="13.5" thickTop="1" x14ac:dyDescent="0.2">
      <c r="A64" s="10" t="s">
        <v>9</v>
      </c>
      <c r="B64" s="108"/>
      <c r="C64" s="11">
        <f>+PARÁMETROS!$D$64</f>
        <v>50000000</v>
      </c>
      <c r="D64" s="11">
        <f t="shared" ref="D64:N64" si="109">+C73</f>
        <v>50574883.059352346</v>
      </c>
      <c r="E64" s="11">
        <f t="shared" si="109"/>
        <v>56340997.22627718</v>
      </c>
      <c r="F64" s="11">
        <f t="shared" si="109"/>
        <v>61574221.169899084</v>
      </c>
      <c r="G64" s="11">
        <f t="shared" si="109"/>
        <v>66325382.309657365</v>
      </c>
      <c r="H64" s="11">
        <f t="shared" si="109"/>
        <v>70640325.299335495</v>
      </c>
      <c r="I64" s="11">
        <f t="shared" si="109"/>
        <v>74560418.053849027</v>
      </c>
      <c r="J64" s="11">
        <f t="shared" si="109"/>
        <v>78377454.247653216</v>
      </c>
      <c r="K64" s="11">
        <f t="shared" si="109"/>
        <v>81583374.513156831</v>
      </c>
      <c r="L64" s="11">
        <f t="shared" si="109"/>
        <v>91498947.404036254</v>
      </c>
      <c r="M64" s="11">
        <f t="shared" si="109"/>
        <v>100524332.48753464</v>
      </c>
      <c r="N64" s="11">
        <f t="shared" si="109"/>
        <v>108745994.99875014</v>
      </c>
      <c r="O64" s="11">
        <f>+N73</f>
        <v>102596293.31924164</v>
      </c>
      <c r="P64" s="11">
        <f t="shared" ref="P64:Z64" si="110">+O73</f>
        <v>99013266.497755542</v>
      </c>
      <c r="Q64" s="11">
        <f t="shared" si="110"/>
        <v>101634600.12663187</v>
      </c>
      <c r="R64" s="11">
        <f t="shared" si="110"/>
        <v>104027248.62699719</v>
      </c>
      <c r="S64" s="11">
        <f t="shared" si="110"/>
        <v>106212409.72068088</v>
      </c>
      <c r="T64" s="11">
        <f t="shared" si="110"/>
        <v>108201975.46794812</v>
      </c>
      <c r="U64" s="11">
        <f t="shared" si="110"/>
        <v>110021292.36350089</v>
      </c>
      <c r="V64" s="11">
        <f t="shared" si="110"/>
        <v>112027076.65645486</v>
      </c>
      <c r="W64" s="11">
        <f t="shared" si="110"/>
        <v>113523685.74703482</v>
      </c>
      <c r="X64" s="11">
        <f t="shared" si="110"/>
        <v>122735059.38785821</v>
      </c>
      <c r="Y64" s="11">
        <f t="shared" si="110"/>
        <v>131141735.76937893</v>
      </c>
      <c r="Z64" s="12">
        <f t="shared" si="110"/>
        <v>138811726.1900298</v>
      </c>
      <c r="AA64" s="11">
        <f>+Z73</f>
        <v>130534672.92287232</v>
      </c>
      <c r="AB64" s="11">
        <f t="shared" ref="AB64:AL64" si="111">+AA73</f>
        <v>125109557.72416167</v>
      </c>
      <c r="AC64" s="11">
        <f t="shared" si="111"/>
        <v>126579711.72251447</v>
      </c>
      <c r="AD64" s="11">
        <f t="shared" si="111"/>
        <v>127929960.23584665</v>
      </c>
      <c r="AE64" s="11">
        <f t="shared" si="111"/>
        <v>129170973.8057918</v>
      </c>
      <c r="AF64" s="11">
        <f t="shared" si="111"/>
        <v>130304381.12571695</v>
      </c>
      <c r="AG64" s="11">
        <f t="shared" si="111"/>
        <v>131347904.74815664</v>
      </c>
      <c r="AH64" s="11">
        <f t="shared" si="111"/>
        <v>132656464.16751516</v>
      </c>
      <c r="AI64" s="11">
        <f t="shared" si="111"/>
        <v>133515117.78746742</v>
      </c>
      <c r="AJ64" s="11">
        <f t="shared" si="111"/>
        <v>142853543.41028199</v>
      </c>
      <c r="AK64" s="11">
        <f t="shared" si="111"/>
        <v>151386992.23988771</v>
      </c>
      <c r="AL64" s="12">
        <f t="shared" si="111"/>
        <v>159181253.76385602</v>
      </c>
      <c r="AM64" s="11">
        <f>+AL73</f>
        <v>149607509.73461276</v>
      </c>
      <c r="AN64" s="11">
        <f t="shared" ref="AN64:AX64" si="112">+AM73</f>
        <v>143042795.05099806</v>
      </c>
      <c r="AO64" s="11">
        <f t="shared" si="112"/>
        <v>143852533.07562178</v>
      </c>
      <c r="AP64" s="11">
        <f t="shared" si="112"/>
        <v>144601539.65881175</v>
      </c>
      <c r="AQ64" s="11">
        <f t="shared" si="112"/>
        <v>145294971.79770362</v>
      </c>
      <c r="AR64" s="11">
        <f t="shared" si="112"/>
        <v>145929738.93587568</v>
      </c>
      <c r="AS64" s="11">
        <f t="shared" si="112"/>
        <v>146518765.08858809</v>
      </c>
      <c r="AT64" s="11">
        <f t="shared" si="112"/>
        <v>147398079.92025411</v>
      </c>
      <c r="AU64" s="11">
        <f t="shared" si="112"/>
        <v>147879868.89950636</v>
      </c>
      <c r="AV64" s="11">
        <f t="shared" si="112"/>
        <v>157387061.47367918</v>
      </c>
      <c r="AW64" s="11">
        <f t="shared" si="112"/>
        <v>166080973.52001387</v>
      </c>
      <c r="AX64" s="12">
        <f t="shared" si="112"/>
        <v>174027193.08599585</v>
      </c>
      <c r="AY64" s="11">
        <f>+AX73</f>
        <v>163550063.92641503</v>
      </c>
      <c r="AZ64" s="11">
        <f t="shared" ref="AZ64:BJ64" si="113">+AY73</f>
        <v>156325044.21599847</v>
      </c>
      <c r="BA64" s="11">
        <f t="shared" si="113"/>
        <v>156933668.39142656</v>
      </c>
      <c r="BB64" s="11">
        <f t="shared" si="113"/>
        <v>157498530.69212401</v>
      </c>
      <c r="BC64" s="11">
        <f t="shared" si="113"/>
        <v>158023245.56806272</v>
      </c>
      <c r="BD64" s="11">
        <f t="shared" si="113"/>
        <v>158503728.3358542</v>
      </c>
      <c r="BE64" s="11">
        <f t="shared" si="113"/>
        <v>158951178.06770447</v>
      </c>
      <c r="BF64" s="11">
        <f t="shared" si="113"/>
        <v>159680433.34070036</v>
      </c>
      <c r="BG64" s="11">
        <f t="shared" si="113"/>
        <v>160044367.02614662</v>
      </c>
      <c r="BH64" s="11">
        <f t="shared" si="113"/>
        <v>169986635.25830033</v>
      </c>
      <c r="BI64" s="11">
        <f t="shared" si="113"/>
        <v>179082778.79145828</v>
      </c>
      <c r="BJ64" s="12">
        <f t="shared" si="113"/>
        <v>187408379.08949327</v>
      </c>
    </row>
    <row r="65" spans="1:62" s="57" customFormat="1" x14ac:dyDescent="0.2">
      <c r="A65" s="48" t="s">
        <v>1478</v>
      </c>
      <c r="B65" s="109"/>
      <c r="C65" s="56">
        <f>+C64*PARÁMETROS!$C$44*97%</f>
        <v>291000</v>
      </c>
      <c r="D65" s="56">
        <f>+D64*PARÁMETROS!$C$44*97%</f>
        <v>294345.81940543064</v>
      </c>
      <c r="E65" s="56">
        <f>+E64*PARÁMETROS!$C$44*97%</f>
        <v>327904.60385693319</v>
      </c>
      <c r="F65" s="56">
        <f>+F64*PARÁMETROS!$C$44*97%</f>
        <v>358361.96720881265</v>
      </c>
      <c r="G65" s="56">
        <f>+G64*PARÁMETROS!$C$44*97%</f>
        <v>386013.72504220589</v>
      </c>
      <c r="H65" s="56">
        <f>+H64*PARÁMETROS!$C$44*97%</f>
        <v>411126.69324213261</v>
      </c>
      <c r="I65" s="56">
        <f>+I64*PARÁMETROS!$C$44*97%</f>
        <v>433941.63307340135</v>
      </c>
      <c r="J65" s="56">
        <f>+J64*PARÁMETROS!$C$44*97%</f>
        <v>456156.78372134175</v>
      </c>
      <c r="K65" s="56">
        <f>+K64*PARÁMETROS!$C$44*97%</f>
        <v>474815.23966657271</v>
      </c>
      <c r="L65" s="56">
        <f>+L64*PARÁMETROS!$C$44*97%</f>
        <v>532523.87389149098</v>
      </c>
      <c r="M65" s="56">
        <f>+M64*PARÁMETROS!$C$44*97%</f>
        <v>585051.61507745169</v>
      </c>
      <c r="N65" s="56">
        <f>+N64*PARÁMETROS!$C$44*97%</f>
        <v>632901.69089272583</v>
      </c>
      <c r="O65" s="56">
        <f>+O64*PARÁMETROS!$D$44*97%</f>
        <v>597110.42711798637</v>
      </c>
      <c r="P65" s="56">
        <f>+P64*PARÁMETROS!$D$44*97%</f>
        <v>576257.21101693728</v>
      </c>
      <c r="Q65" s="56">
        <f>+Q64*PARÁMETROS!$D$44*97%</f>
        <v>591513.37273699744</v>
      </c>
      <c r="R65" s="56">
        <f>+R64*PARÁMETROS!$D$44*97%</f>
        <v>605438.58700912364</v>
      </c>
      <c r="S65" s="56">
        <f>+S64*PARÁMETROS!$D$44*97%</f>
        <v>618156.22457436263</v>
      </c>
      <c r="T65" s="56">
        <f>+T64*PARÁMETROS!$D$44*97%</f>
        <v>629735.49722345814</v>
      </c>
      <c r="U65" s="56">
        <f>+U64*PARÁMETROS!$D$44*97%</f>
        <v>640323.92155557522</v>
      </c>
      <c r="V65" s="56">
        <f>+V64*PARÁMETROS!$D$44*97%</f>
        <v>651997.58614056732</v>
      </c>
      <c r="W65" s="56">
        <f>+W64*PARÁMETROS!$D$44*97%</f>
        <v>660707.85104774265</v>
      </c>
      <c r="X65" s="56">
        <f>+X64*PARÁMETROS!$D$44*97%</f>
        <v>714318.04563733481</v>
      </c>
      <c r="Y65" s="56">
        <f>+Y64*PARÁMETROS!$D$44*97%</f>
        <v>763244.90217778541</v>
      </c>
      <c r="Z65" s="56">
        <f>+Z64*PARÁMETROS!$D$44*97%</f>
        <v>807884.24642597337</v>
      </c>
      <c r="AA65" s="56">
        <f>+AA64*PARÁMETROS!$E$44*97%</f>
        <v>759711.79641111684</v>
      </c>
      <c r="AB65" s="56">
        <f>+AB64*PARÁMETROS!$E$44*97%</f>
        <v>728137.62595462089</v>
      </c>
      <c r="AC65" s="56">
        <f>+AC64*PARÁMETROS!$E$44*97%</f>
        <v>736693.92222503421</v>
      </c>
      <c r="AD65" s="56">
        <f>+AD64*PARÁMETROS!$E$44*97%</f>
        <v>744552.36857262754</v>
      </c>
      <c r="AE65" s="56">
        <f>+AE64*PARÁMETROS!$E$44*97%</f>
        <v>751775.06754970818</v>
      </c>
      <c r="AF65" s="56">
        <f>+AF64*PARÁMETROS!$E$44*97%</f>
        <v>758371.49815167265</v>
      </c>
      <c r="AG65" s="56">
        <f>+AG64*PARÁMETROS!$E$44*97%</f>
        <v>764444.8056342717</v>
      </c>
      <c r="AH65" s="56">
        <f>+AH64*PARÁMETROS!$E$44*97%</f>
        <v>772060.6214549382</v>
      </c>
      <c r="AI65" s="56">
        <f>+AI64*PARÁMETROS!$E$44*97%</f>
        <v>777057.98552306043</v>
      </c>
      <c r="AJ65" s="56">
        <f>+AJ64*PARÁMETROS!$E$44*97%</f>
        <v>831407.62264784111</v>
      </c>
      <c r="AK65" s="56">
        <f>+AK64*PARÁMETROS!$E$44*97%</f>
        <v>881072.29483614641</v>
      </c>
      <c r="AL65" s="56">
        <f>+AL64*PARÁMETROS!$E$44*97%</f>
        <v>926434.89690564212</v>
      </c>
      <c r="AM65" s="56">
        <f>+AM64*PARÁMETROS!$F$44*97%</f>
        <v>870715.70665544632</v>
      </c>
      <c r="AN65" s="56">
        <f>+AN64*PARÁMETROS!$F$44*97%</f>
        <v>832509.06719680876</v>
      </c>
      <c r="AO65" s="56">
        <f>+AO64*PARÁMETROS!$F$44*97%</f>
        <v>837221.74250011868</v>
      </c>
      <c r="AP65" s="56">
        <f>+AP64*PARÁMETROS!$F$44*97%</f>
        <v>841580.96081428439</v>
      </c>
      <c r="AQ65" s="56">
        <f>+AQ64*PARÁMETROS!$F$44*97%</f>
        <v>845616.73586263508</v>
      </c>
      <c r="AR65" s="56">
        <f>+AR64*PARÁMETROS!$F$44*97%</f>
        <v>849311.08060679643</v>
      </c>
      <c r="AS65" s="56">
        <f>+AS64*PARÁMETROS!$F$44*97%</f>
        <v>852739.21281558275</v>
      </c>
      <c r="AT65" s="56">
        <f>+AT64*PARÁMETROS!$F$44*97%</f>
        <v>857856.82513587899</v>
      </c>
      <c r="AU65" s="56">
        <f>+AU64*PARÁMETROS!$F$44*97%</f>
        <v>860660.83699512703</v>
      </c>
      <c r="AV65" s="56">
        <f>+AV64*PARÁMETROS!$F$44*97%</f>
        <v>915992.69777681283</v>
      </c>
      <c r="AW65" s="56">
        <f>+AW64*PARÁMETROS!$F$44*97%</f>
        <v>966591.26588648069</v>
      </c>
      <c r="AX65" s="56">
        <f>+AX64*PARÁMETROS!$F$44*97%</f>
        <v>1012838.2637604958</v>
      </c>
      <c r="AY65" s="56">
        <f>+AY64*PARÁMETROS!$G$44*97%</f>
        <v>951861.37205173541</v>
      </c>
      <c r="AZ65" s="56">
        <f>+AZ64*PARÁMETROS!$G$44*97%</f>
        <v>909811.75733711116</v>
      </c>
      <c r="BA65" s="56">
        <f>+BA64*PARÁMETROS!$G$44*97%</f>
        <v>913353.95003810257</v>
      </c>
      <c r="BB65" s="56">
        <f>+BB64*PARÁMETROS!$G$44*97%</f>
        <v>916641.4486281618</v>
      </c>
      <c r="BC65" s="56">
        <f>+BC64*PARÁMETROS!$G$44*97%</f>
        <v>919695.28920612507</v>
      </c>
      <c r="BD65" s="56">
        <f>+BD64*PARÁMETROS!$G$44*97%</f>
        <v>922491.69891467143</v>
      </c>
      <c r="BE65" s="56">
        <f>+BE64*PARÁMETROS!$G$44*97%</f>
        <v>925095.85635403998</v>
      </c>
      <c r="BF65" s="56">
        <f>+BF64*PARÁMETROS!$G$44*97%</f>
        <v>929340.12204287609</v>
      </c>
      <c r="BG65" s="56">
        <f>+BG64*PARÁMETROS!$G$44*97%</f>
        <v>931458.21609217324</v>
      </c>
      <c r="BH65" s="56">
        <f>+BH64*PARÁMETROS!$G$44*97%</f>
        <v>989322.21720330801</v>
      </c>
      <c r="BI65" s="56">
        <f>+BI64*PARÁMETROS!$G$44*97%</f>
        <v>1042261.7725662871</v>
      </c>
      <c r="BJ65" s="56">
        <f>+BJ64*PARÁMETROS!$G$44*97%</f>
        <v>1090716.7663008508</v>
      </c>
    </row>
    <row r="66" spans="1:62" s="51" customFormat="1" x14ac:dyDescent="0.2">
      <c r="A66" s="49" t="s">
        <v>10</v>
      </c>
      <c r="B66" s="110"/>
      <c r="C66" s="50">
        <f>-PMT(PARÁMETROS!$C$44,PARÁMETROS!$C$54,C64,0)*1</f>
        <v>4330948.671416888</v>
      </c>
      <c r="D66" s="50">
        <f>-PMT(PARÁMETROS!$C$44,PARÁMETROS!$C$54,D64,0)*1</f>
        <v>4380744.4518593298</v>
      </c>
      <c r="E66" s="50">
        <f>-PMT(PARÁMETROS!$C$44,PARÁMETROS!$C$54,E64,0)*1</f>
        <v>4880199.3416689551</v>
      </c>
      <c r="F66" s="50">
        <f>-PMT(PARÁMETROS!$C$44,PARÁMETROS!$C$54,F64,0)*1</f>
        <v>5333495.8273860812</v>
      </c>
      <c r="G66" s="50">
        <f>-PMT(PARÁMETROS!$C$44,PARÁMETROS!$C$54,G64,0)*1</f>
        <v>5745036.5279045552</v>
      </c>
      <c r="H66" s="50">
        <f>-PMT(PARÁMETROS!$C$44,PARÁMETROS!$C$54,H64,0)*1</f>
        <v>6118792.4600722771</v>
      </c>
      <c r="I66" s="50">
        <f>-PMT(PARÁMETROS!$C$44,PARÁMETROS!$C$54,I64,0)*1</f>
        <v>6458346.8702121032</v>
      </c>
      <c r="J66" s="50">
        <f>-PMT(PARÁMETROS!$C$44,PARÁMETROS!$C$54,J64,0)*1</f>
        <v>6788974.6268582325</v>
      </c>
      <c r="K66" s="50">
        <f>-PMT(PARÁMETROS!$C$44,PARÁMETROS!$C$54,K64,0)*1</f>
        <v>7066668.1491492596</v>
      </c>
      <c r="L66" s="50">
        <f>-PMT(PARÁMETROS!$C$44,PARÁMETROS!$C$54,L64,0)*1</f>
        <v>7925544.8939110907</v>
      </c>
      <c r="M66" s="50">
        <f>-PMT(PARÁMETROS!$C$44,PARÁMETROS!$C$54,M64,0)*1</f>
        <v>8707314.4846391529</v>
      </c>
      <c r="N66" s="50">
        <f>-PMT(PARÁMETROS!$C$44,PARÁMETROS!$C$54,N64,0)*1</f>
        <v>9419466.4512348901</v>
      </c>
      <c r="O66" s="50">
        <f>-PMT(PARÁMETROS!$D$44,PARÁMETROS!$D$54,O64,0)*1</f>
        <v>8886785.6048653387</v>
      </c>
      <c r="P66" s="50">
        <f>-PMT(PARÁMETROS!$D$44,PARÁMETROS!$D$54,P64,0)*1</f>
        <v>8576427.4998220131</v>
      </c>
      <c r="Q66" s="50">
        <f>-PMT(PARÁMETROS!$D$44,PARÁMETROS!$D$54,Q64,0)*1</f>
        <v>8803484.7277684603</v>
      </c>
      <c r="R66" s="50">
        <f>-PMT(PARÁMETROS!$D$44,PARÁMETROS!$D$54,R64,0)*1</f>
        <v>9010733.484644955</v>
      </c>
      <c r="S66" s="50">
        <f>-PMT(PARÁMETROS!$D$44,PARÁMETROS!$D$54,S64,0)*1</f>
        <v>9200009.8953553811</v>
      </c>
      <c r="T66" s="50">
        <f>-PMT(PARÁMETROS!$D$44,PARÁMETROS!$D$54,T64,0)*1</f>
        <v>9372344.0379518531</v>
      </c>
      <c r="U66" s="50">
        <f>-PMT(PARÁMETROS!$D$44,PARÁMETROS!$D$54,U64,0)*1</f>
        <v>9529931.3997854646</v>
      </c>
      <c r="V66" s="50">
        <f>-PMT(PARÁMETROS!$D$44,PARÁMETROS!$D$54,V64,0)*1</f>
        <v>9703670.3761598207</v>
      </c>
      <c r="W66" s="50">
        <f>-PMT(PARÁMETROS!$D$44,PARÁMETROS!$D$54,W64,0)*1</f>
        <v>9833305.1192093752</v>
      </c>
      <c r="X66" s="50">
        <f>-PMT(PARÁMETROS!$D$44,PARÁMETROS!$D$54,X64,0)*1</f>
        <v>10631184.847842347</v>
      </c>
      <c r="Y66" s="50">
        <f>-PMT(PARÁMETROS!$D$44,PARÁMETROS!$D$54,Y64,0)*1</f>
        <v>11359362.525953926</v>
      </c>
      <c r="Z66" s="50">
        <f>-PMT(PARÁMETROS!$D$44,PARÁMETROS!$D$54,Z64,0)*1</f>
        <v>12023729.222395888</v>
      </c>
      <c r="AA66" s="50">
        <f>-PMT(PARÁMETROS!$E$44,PARÁMETROS!$E$54,AA64,0)*1</f>
        <v>11306779.365383038</v>
      </c>
      <c r="AB66" s="50">
        <f>-PMT(PARÁMETROS!$E$44,PARÁMETROS!$E$54,AB64,0)*1</f>
        <v>10836861.456140248</v>
      </c>
      <c r="AC66" s="50">
        <f>-PMT(PARÁMETROS!$E$44,PARÁMETROS!$E$54,AC64,0)*1</f>
        <v>10964204.686259136</v>
      </c>
      <c r="AD66" s="50">
        <f>-PMT(PARÁMETROS!$E$44,PARÁMETROS!$E$54,AD64,0)*1</f>
        <v>11081161.826357108</v>
      </c>
      <c r="AE66" s="50">
        <f>-PMT(PARÁMETROS!$E$44,PARÁMETROS!$E$54,AE64,0)*1</f>
        <v>11188657.147796392</v>
      </c>
      <c r="AF66" s="50">
        <f>-PMT(PARÁMETROS!$E$44,PARÁMETROS!$E$54,AF64,0)*1</f>
        <v>11286831.726324473</v>
      </c>
      <c r="AG66" s="50">
        <f>-PMT(PARÁMETROS!$E$44,PARÁMETROS!$E$54,AG64,0)*1</f>
        <v>11377220.671248419</v>
      </c>
      <c r="AH66" s="50">
        <f>-PMT(PARÁMETROS!$E$44,PARÁMETROS!$E$54,AH64,0)*1</f>
        <v>11490566.744823236</v>
      </c>
      <c r="AI66" s="50">
        <f>-PMT(PARÁMETROS!$E$44,PARÁMETROS!$E$54,AI64,0)*1</f>
        <v>11564942.439914027</v>
      </c>
      <c r="AJ66" s="50">
        <f>-PMT(PARÁMETROS!$E$44,PARÁMETROS!$E$54,AJ64,0)*1</f>
        <v>12373827.280799109</v>
      </c>
      <c r="AK66" s="50">
        <f>-PMT(PARÁMETROS!$E$44,PARÁMETROS!$E$54,AK64,0)*1</f>
        <v>13112985.858222809</v>
      </c>
      <c r="AL66" s="50">
        <f>-PMT(PARÁMETROS!$E$44,PARÁMETROS!$E$54,AL64,0)*1</f>
        <v>13788116.790060934</v>
      </c>
      <c r="AM66" s="50">
        <f>-PMT(PARÁMETROS!$F$44,PARÁMETROS!$F$54,AM64,0)*1</f>
        <v>12958848.910382206</v>
      </c>
      <c r="AN66" s="50">
        <f>-PMT(PARÁMETROS!$F$44,PARÁMETROS!$F$54,AN64,0)*1</f>
        <v>12390220.063637566</v>
      </c>
      <c r="AO66" s="50">
        <f>-PMT(PARÁMETROS!$F$44,PARÁMETROS!$F$54,AO64,0)*1</f>
        <v>12460358.740076363</v>
      </c>
      <c r="AP66" s="50">
        <f>-PMT(PARÁMETROS!$F$44,PARÁMETROS!$F$54,AP64,0)*1</f>
        <v>12525236.921403345</v>
      </c>
      <c r="AQ66" s="50">
        <f>-PMT(PARÁMETROS!$F$44,PARÁMETROS!$F$54,AQ64,0)*1</f>
        <v>12585301.301416375</v>
      </c>
      <c r="AR66" s="50">
        <f>-PMT(PARÁMETROS!$F$44,PARÁMETROS!$F$54,AR64,0)*1</f>
        <v>12640284.179290883</v>
      </c>
      <c r="AS66" s="50">
        <f>-PMT(PARÁMETROS!$F$44,PARÁMETROS!$F$54,AS64,0)*1</f>
        <v>12691305.019961275</v>
      </c>
      <c r="AT66" s="50">
        <f>-PMT(PARÁMETROS!$F$44,PARÁMETROS!$F$54,AT64,0)*1</f>
        <v>12767470.368000496</v>
      </c>
      <c r="AU66" s="50">
        <f>-PMT(PARÁMETROS!$F$44,PARÁMETROS!$F$54,AU64,0)*1</f>
        <v>12809202.434792412</v>
      </c>
      <c r="AV66" s="50">
        <f>-PMT(PARÁMETROS!$F$44,PARÁMETROS!$F$54,AV64,0)*1</f>
        <v>13632705.695752779</v>
      </c>
      <c r="AW66" s="50">
        <f>-PMT(PARÁMETROS!$F$44,PARÁMETROS!$F$54,AW64,0)*1</f>
        <v>14385763.432282548</v>
      </c>
      <c r="AX66" s="50">
        <f>-PMT(PARÁMETROS!$F$44,PARÁMETROS!$F$54,AX64,0)*1</f>
        <v>15074056.813724082</v>
      </c>
      <c r="AY66" s="50">
        <f>-PMT(PARÁMETROS!$G$44,PARÁMETROS!$G$54,AY64,0)*1</f>
        <v>14166538.641445087</v>
      </c>
      <c r="AZ66" s="50">
        <f>-PMT(PARÁMETROS!$G$44,PARÁMETROS!$G$54,AZ64,0)*1</f>
        <v>13540714.851129299</v>
      </c>
      <c r="BA66" s="50">
        <f>-PMT(PARÁMETROS!$G$44,PARÁMETROS!$G$54,BA64,0)*1</f>
        <v>13593433.252408547</v>
      </c>
      <c r="BB66" s="50">
        <f>-PMT(PARÁMETROS!$G$44,PARÁMETROS!$G$54,BB64,0)*1</f>
        <v>13642361.04502333</v>
      </c>
      <c r="BC66" s="50">
        <f>-PMT(PARÁMETROS!$G$44,PARÁMETROS!$G$54,BC64,0)*1</f>
        <v>13687811.308919718</v>
      </c>
      <c r="BD66" s="50">
        <f>-PMT(PARÁMETROS!$G$44,PARÁMETROS!$G$54,BD64,0)*1</f>
        <v>13729430.233015824</v>
      </c>
      <c r="BE66" s="50">
        <f>-PMT(PARÁMETROS!$G$44,PARÁMETROS!$G$54,BE64,0)*1</f>
        <v>13768187.869449478</v>
      </c>
      <c r="BF66" s="50">
        <f>-PMT(PARÁMETROS!$G$44,PARÁMETROS!$G$54,BF64,0)*1</f>
        <v>13831355.212563584</v>
      </c>
      <c r="BG66" s="50">
        <f>-PMT(PARÁMETROS!$G$44,PARÁMETROS!$G$54,BG64,0)*1</f>
        <v>13862878.774792932</v>
      </c>
      <c r="BH66" s="50">
        <f>-PMT(PARÁMETROS!$G$44,PARÁMETROS!$G$54,BH64,0)*1</f>
        <v>14724067.842611261</v>
      </c>
      <c r="BI66" s="50">
        <f>-PMT(PARÁMETROS!$G$44,PARÁMETROS!$G$54,BI64,0)*1</f>
        <v>15511966.457610214</v>
      </c>
      <c r="BJ66" s="50">
        <f>-PMT(PARÁMETROS!$G$44,PARÁMETROS!$G$54,BJ64,0)*1</f>
        <v>16233121.408600667</v>
      </c>
    </row>
    <row r="67" spans="1:62" s="51" customFormat="1" x14ac:dyDescent="0.2">
      <c r="A67" s="49" t="s">
        <v>55</v>
      </c>
      <c r="B67" s="110"/>
      <c r="C67" s="50">
        <f>+PARÁMETROS!$C$75</f>
        <v>0</v>
      </c>
      <c r="D67" s="50">
        <f>+C67</f>
        <v>0</v>
      </c>
      <c r="E67" s="50">
        <f t="shared" ref="E67:N67" si="114">+D67</f>
        <v>0</v>
      </c>
      <c r="F67" s="50">
        <f t="shared" si="114"/>
        <v>0</v>
      </c>
      <c r="G67" s="50">
        <f t="shared" si="114"/>
        <v>0</v>
      </c>
      <c r="H67" s="50">
        <f t="shared" si="114"/>
        <v>0</v>
      </c>
      <c r="I67" s="50">
        <f t="shared" si="114"/>
        <v>0</v>
      </c>
      <c r="J67" s="50">
        <f t="shared" si="114"/>
        <v>0</v>
      </c>
      <c r="K67" s="50">
        <f t="shared" si="114"/>
        <v>0</v>
      </c>
      <c r="L67" s="50">
        <f t="shared" si="114"/>
        <v>0</v>
      </c>
      <c r="M67" s="50">
        <f t="shared" si="114"/>
        <v>0</v>
      </c>
      <c r="N67" s="50">
        <f t="shared" si="114"/>
        <v>0</v>
      </c>
      <c r="O67" s="50">
        <f>+PARÁMETROS!$D$75</f>
        <v>0</v>
      </c>
      <c r="P67" s="50">
        <f>+O67</f>
        <v>0</v>
      </c>
      <c r="Q67" s="50">
        <f t="shared" ref="Q67:Z67" si="115">+P67</f>
        <v>0</v>
      </c>
      <c r="R67" s="50">
        <f t="shared" si="115"/>
        <v>0</v>
      </c>
      <c r="S67" s="50">
        <f t="shared" si="115"/>
        <v>0</v>
      </c>
      <c r="T67" s="50">
        <f t="shared" si="115"/>
        <v>0</v>
      </c>
      <c r="U67" s="50">
        <f t="shared" si="115"/>
        <v>0</v>
      </c>
      <c r="V67" s="50">
        <f t="shared" si="115"/>
        <v>0</v>
      </c>
      <c r="W67" s="50">
        <f t="shared" si="115"/>
        <v>0</v>
      </c>
      <c r="X67" s="50">
        <f t="shared" si="115"/>
        <v>0</v>
      </c>
      <c r="Y67" s="50">
        <f t="shared" si="115"/>
        <v>0</v>
      </c>
      <c r="Z67" s="50">
        <f t="shared" si="115"/>
        <v>0</v>
      </c>
      <c r="AA67" s="50">
        <f>+PARÁMETROS!$E$75</f>
        <v>0</v>
      </c>
      <c r="AB67" s="50">
        <f>+AA67</f>
        <v>0</v>
      </c>
      <c r="AC67" s="50">
        <f t="shared" ref="AC67:AL67" si="116">+AB67</f>
        <v>0</v>
      </c>
      <c r="AD67" s="50">
        <f t="shared" si="116"/>
        <v>0</v>
      </c>
      <c r="AE67" s="50">
        <f t="shared" si="116"/>
        <v>0</v>
      </c>
      <c r="AF67" s="50">
        <f t="shared" si="116"/>
        <v>0</v>
      </c>
      <c r="AG67" s="50">
        <f t="shared" si="116"/>
        <v>0</v>
      </c>
      <c r="AH67" s="50">
        <f t="shared" si="116"/>
        <v>0</v>
      </c>
      <c r="AI67" s="50">
        <f t="shared" si="116"/>
        <v>0</v>
      </c>
      <c r="AJ67" s="50">
        <f t="shared" si="116"/>
        <v>0</v>
      </c>
      <c r="AK67" s="50">
        <f t="shared" si="116"/>
        <v>0</v>
      </c>
      <c r="AL67" s="50">
        <f t="shared" si="116"/>
        <v>0</v>
      </c>
      <c r="AM67" s="50">
        <f>+PARÁMETROS!$F$75</f>
        <v>0</v>
      </c>
      <c r="AN67" s="50">
        <f>+AM67</f>
        <v>0</v>
      </c>
      <c r="AO67" s="50">
        <f t="shared" ref="AO67:AX67" si="117">+AN67</f>
        <v>0</v>
      </c>
      <c r="AP67" s="50">
        <f t="shared" si="117"/>
        <v>0</v>
      </c>
      <c r="AQ67" s="50">
        <f t="shared" si="117"/>
        <v>0</v>
      </c>
      <c r="AR67" s="50">
        <f t="shared" si="117"/>
        <v>0</v>
      </c>
      <c r="AS67" s="50">
        <f t="shared" si="117"/>
        <v>0</v>
      </c>
      <c r="AT67" s="50">
        <f t="shared" si="117"/>
        <v>0</v>
      </c>
      <c r="AU67" s="50">
        <f t="shared" si="117"/>
        <v>0</v>
      </c>
      <c r="AV67" s="50">
        <f t="shared" si="117"/>
        <v>0</v>
      </c>
      <c r="AW67" s="50">
        <f t="shared" si="117"/>
        <v>0</v>
      </c>
      <c r="AX67" s="50">
        <f t="shared" si="117"/>
        <v>0</v>
      </c>
      <c r="AY67" s="50">
        <f>+PARÁMETROS!$G$75</f>
        <v>0</v>
      </c>
      <c r="AZ67" s="50">
        <f>+AY67</f>
        <v>0</v>
      </c>
      <c r="BA67" s="50">
        <f t="shared" ref="BA67:BJ67" si="118">+AZ67</f>
        <v>0</v>
      </c>
      <c r="BB67" s="50">
        <f t="shared" si="118"/>
        <v>0</v>
      </c>
      <c r="BC67" s="50">
        <f t="shared" si="118"/>
        <v>0</v>
      </c>
      <c r="BD67" s="50">
        <f t="shared" si="118"/>
        <v>0</v>
      </c>
      <c r="BE67" s="50">
        <f t="shared" si="118"/>
        <v>0</v>
      </c>
      <c r="BF67" s="50">
        <f t="shared" si="118"/>
        <v>0</v>
      </c>
      <c r="BG67" s="50">
        <f t="shared" si="118"/>
        <v>0</v>
      </c>
      <c r="BH67" s="50">
        <f t="shared" si="118"/>
        <v>0</v>
      </c>
      <c r="BI67" s="50">
        <f t="shared" si="118"/>
        <v>0</v>
      </c>
      <c r="BJ67" s="50">
        <f t="shared" si="118"/>
        <v>0</v>
      </c>
    </row>
    <row r="68" spans="1:62" s="51" customFormat="1" x14ac:dyDescent="0.2">
      <c r="A68" s="49" t="s">
        <v>59</v>
      </c>
      <c r="B68" s="110"/>
      <c r="C68" s="50">
        <f>+(anexos!B$68+anexos!B$110)*1*(B$132/B$135)</f>
        <v>360937.5</v>
      </c>
      <c r="D68" s="50">
        <f>+(anexos!C$68+anexos!C$110)*1*(C$132/C$135)</f>
        <v>368894.84009299026</v>
      </c>
      <c r="E68" s="50">
        <f>+(anexos!D$68+anexos!D$110)*1*(D$132/D$135)</f>
        <v>408098.03006618412</v>
      </c>
      <c r="F68" s="50">
        <f>+(anexos!E$68+anexos!E$110)*1*(E$132/E$135)</f>
        <v>443022.76754289051</v>
      </c>
      <c r="G68" s="50">
        <f>+(anexos!F$68+anexos!F$110)*1*(F$132/F$135)</f>
        <v>474134.11969031661</v>
      </c>
      <c r="H68" s="50">
        <f>+(anexos!G$68+anexos!G$110)*1*(G$132/G$135)</f>
        <v>501843.90081858553</v>
      </c>
      <c r="I68" s="50">
        <f>+(anexos!H$68+anexos!H$110)*PARÁMETROS!C33*(H$132/H$135)</f>
        <v>266827.41128690843</v>
      </c>
      <c r="J68" s="50">
        <f>+(anexos!I$68+anexos!I$110)*1*(I$132/I$135)</f>
        <v>555600.16518834757</v>
      </c>
      <c r="K68" s="50">
        <f>+(anexos!J$68+anexos!J$110)*1*(J$132/J$135)</f>
        <v>574969.58070240938</v>
      </c>
      <c r="L68" s="50">
        <f>+(anexos!K$68+anexos!K$110)*1*(K$132/K$135)</f>
        <v>627893.63657103246</v>
      </c>
      <c r="M68" s="50">
        <f>+(anexos!L$68+anexos!L$110)*1*(L$132/L$135)</f>
        <v>672553.7264452338</v>
      </c>
      <c r="N68" s="50">
        <f>+(anexos!M$68+anexos!M$110)*PARÁMETROS!C33*(M$132/M$135)</f>
        <v>355089.97901295975</v>
      </c>
      <c r="O68" s="50">
        <f>+(anexos!N$68+anexos!N$110)*1*(N$132/N$135)</f>
        <v>654731.25474019605</v>
      </c>
      <c r="P68" s="50">
        <f>+(anexos!O$68+anexos!O$110)*1*(O$132/O$135)</f>
        <v>636831.40881225292</v>
      </c>
      <c r="Q68" s="50">
        <f>+(anexos!P$68+anexos!P$110)*1*(P$132/P$135)</f>
        <v>647820.38664447516</v>
      </c>
      <c r="R68" s="50">
        <f>+(anexos!Q$68+anexos!Q$110)*1*(Q$132/Q$135)</f>
        <v>657298.11596376589</v>
      </c>
      <c r="S68" s="50">
        <f>+(anexos!R$68+anexos!R$110)*1*(R$132/R$135)</f>
        <v>669530.65810704068</v>
      </c>
      <c r="T68" s="50">
        <f>+(anexos!S$68+anexos!S$110)*1*(S$132/S$135)</f>
        <v>676397.77942566318</v>
      </c>
      <c r="U68" s="50">
        <f>+(anexos!T$68+anexos!T$110)*PARÁMETROS!C33*(T$132/T$135)</f>
        <v>341106.93436897756</v>
      </c>
      <c r="V68" s="50">
        <f>+(anexos!U$68+anexos!U$110)*1*(U$132/U$135)</f>
        <v>687094.45992201031</v>
      </c>
      <c r="W68" s="50">
        <f>+(anexos!V$68+anexos!V$110)*1*(V$132/V$135)</f>
        <v>691002.88645679341</v>
      </c>
      <c r="X68" s="50">
        <f>+(anexos!W$68+anexos!W$110)*1*(W$132/W$135)</f>
        <v>726851.3282186084</v>
      </c>
      <c r="Y68" s="50">
        <f>+(anexos!X$68+anexos!X$110)*1*(X$132/X$135)</f>
        <v>761108.6529068331</v>
      </c>
      <c r="Z68" s="50">
        <f>+(anexos!Y$68+anexos!Y$110)*PARÁMETROS!C33*(Y$132/Y$135)</f>
        <v>392779.55847952509</v>
      </c>
      <c r="AA68" s="50">
        <f>+(anexos!Z$68+anexos!Z$110)*1*(Z$132/Z$135)</f>
        <v>708990.74418687075</v>
      </c>
      <c r="AB68" s="50">
        <f>+(anexos!AA$68+anexos!AA$110)*1*(AA$132/AA$135)</f>
        <v>684222.26603619801</v>
      </c>
      <c r="AC68" s="50">
        <f>+(anexos!AB$68+anexos!AB$110)*1*(AB$132/AB$135)</f>
        <v>686337.75332694966</v>
      </c>
      <c r="AD68" s="50">
        <f>+(anexos!AC$68+anexos!AC$110)*1*(AC$132/AC$135)</f>
        <v>687890.7321650784</v>
      </c>
      <c r="AE68" s="50">
        <f>+(anexos!AD$68+anexos!AD$110)*1*(AD$132/AD$135)</f>
        <v>693422.61631997116</v>
      </c>
      <c r="AF68" s="50">
        <f>+(anexos!AE$68+anexos!AE$110)*1*(AE$132/AE$135)</f>
        <v>693925.58141574601</v>
      </c>
      <c r="AG68" s="50">
        <f>+(anexos!AF$68+anexos!AF$110)*PARÁMETROS!C33*(AF$132/AF$135)</f>
        <v>347026.93268131436</v>
      </c>
      <c r="AH68" s="50">
        <f>+(anexos!AG$68+anexos!AG$110)*1*(AG$132/AG$135)</f>
        <v>693863.52379128395</v>
      </c>
      <c r="AI68" s="50">
        <f>+(anexos!AH$68+anexos!AH$110)*1*(AH$132/AH$135)</f>
        <v>693256.95837711939</v>
      </c>
      <c r="AJ68" s="50">
        <f>+(anexos!AI$68+anexos!AI$110)*1*(AI$132/AI$135)</f>
        <v>722926.05000859976</v>
      </c>
      <c r="AK68" s="50">
        <f>+(anexos!AJ$68+anexos!AJ$110)*1*(AJ$132/AJ$135)</f>
        <v>752266.40817712015</v>
      </c>
      <c r="AL68" s="50">
        <f>+(anexos!AK$68+anexos!AK$110)*PARÁMETROS!C33*(AK$132/AK$135)</f>
        <v>386216.99658563395</v>
      </c>
      <c r="AM68" s="50">
        <f>+(anexos!AL$68+anexos!AL$110)*1*(AL$132/AL$135)</f>
        <v>694275.81613936706</v>
      </c>
      <c r="AN68" s="50">
        <f>+(anexos!AM$68+anexos!AM$110)*1*(AM$132/AM$135)</f>
        <v>668109.34763390163</v>
      </c>
      <c r="AO68" s="50">
        <f>+(anexos!AN$68+anexos!AN$110)*1*(AN$132/AN$135)</f>
        <v>666834.21923723095</v>
      </c>
      <c r="AP68" s="50">
        <f>+(anexos!AO$68+anexos!AO$110)*1*(AO$132/AO$135)</f>
        <v>665400.37333065423</v>
      </c>
      <c r="AQ68" s="50">
        <f>+(anexos!AP$68+anexos!AP$110)*1*(AP$132/AP$135)</f>
        <v>668120.43398932379</v>
      </c>
      <c r="AR68" s="50">
        <f>+(anexos!AQ$68+anexos!AQ$110)*1*(AQ$132/AQ$135)</f>
        <v>666319.08620778914</v>
      </c>
      <c r="AS68" s="50">
        <f>+(anexos!AR$68+anexos!AR$110)*PARÁMETROS!C33*(AR$132/AR$135)</f>
        <v>332214.95471441717</v>
      </c>
      <c r="AT68" s="50">
        <f>+(anexos!AS$68+anexos!AS$110)*1*(AS$132/AS$135)</f>
        <v>662479.73707734514</v>
      </c>
      <c r="AU68" s="50">
        <f>+(anexos!AT$68+anexos!AT$110)*1*(AT$132/AT$135)</f>
        <v>660364.15287879342</v>
      </c>
      <c r="AV68" s="50">
        <f>+(anexos!AU$68+anexos!AU$110)*1*(AU$132/AU$135)</f>
        <v>686634.85040033492</v>
      </c>
      <c r="AW68" s="50">
        <f>+(anexos!AV$68+anexos!AV$110)*1*(AV$132/AV$135)</f>
        <v>713054.86725103064</v>
      </c>
      <c r="AX68" s="50">
        <f>+(anexos!AW$68+anexos!AW$110)*PARÁMETROS!C33*(AW$132/AW$135)</f>
        <v>365589.40559880179</v>
      </c>
      <c r="AY68" s="50">
        <f>+(anexos!AX$68+anexos!AX$110)*1*(AX$132/AX$135)</f>
        <v>654874.01179878681</v>
      </c>
      <c r="AZ68" s="50">
        <f>+(anexos!AY$68+anexos!AY$110)*1*(AY$132/AY$135)</f>
        <v>629836.60739203298</v>
      </c>
      <c r="BA68" s="50">
        <f>+(anexos!AZ$68+anexos!AZ$110)*1*(AZ$132/AZ$135)</f>
        <v>628065.15536804055</v>
      </c>
      <c r="BB68" s="50">
        <f>+(anexos!BA$68+anexos!BA$110)*1*(BA$132/BA$135)</f>
        <v>626235.41568980855</v>
      </c>
      <c r="BC68" s="50">
        <f>+(anexos!BB$68+anexos!BB$110)*1*(BB$132/BB$135)</f>
        <v>628380.03475169826</v>
      </c>
      <c r="BD68" s="50">
        <f>+(anexos!BC$68+anexos!BC$110)*1*(BC$132/BC$135)</f>
        <v>626364.51006668003</v>
      </c>
      <c r="BE68" s="50">
        <f>+(anexos!BD$68+anexos!BD$110)*PARÁMETROS!C33*(BD$132/BD$135)</f>
        <v>312165.27294266078</v>
      </c>
      <c r="BF68" s="50">
        <f>+(anexos!BE$68+anexos!BE$110)*1*(BE$132/BE$135)</f>
        <v>622295.33129523811</v>
      </c>
      <c r="BG68" s="50">
        <f>+(anexos!BF$68+anexos!BF$110)*1*(BF$132/BF$135)</f>
        <v>620169.06149788434</v>
      </c>
      <c r="BH68" s="50">
        <f>+(anexos!BG$68+anexos!BG$110)*1*(BG$132/BG$135)</f>
        <v>644782.40105182806</v>
      </c>
      <c r="BI68" s="50">
        <f>+(anexos!BH$68+anexos!BH$110)*1*(BH$132/BH$135)</f>
        <v>665503.36108223081</v>
      </c>
      <c r="BJ68" s="50">
        <f>+(anexos!BI$68+anexos!BI$110)*PARÁMETROS!C33*(BI$132/BI$135)</f>
        <v>341428.41018269345</v>
      </c>
    </row>
    <row r="69" spans="1:62" s="88" customFormat="1" x14ac:dyDescent="0.2">
      <c r="A69" s="86" t="s">
        <v>60</v>
      </c>
      <c r="B69" s="112"/>
      <c r="C69" s="87">
        <f>anexos!B54*(B$132/B$135)</f>
        <v>185769.23076923078</v>
      </c>
      <c r="D69" s="87">
        <f>anexos!C54*(C$132/C$135)</f>
        <v>188723.85713205574</v>
      </c>
      <c r="E69" s="87">
        <f>anexos!D54*(D$132/D$135)</f>
        <v>207549.96962896435</v>
      </c>
      <c r="F69" s="87">
        <f>anexos!E54*(E$132/E$135)</f>
        <v>224010.54461137668</v>
      </c>
      <c r="G69" s="87">
        <f>anexos!F54*(F$132/F$135)</f>
        <v>238383.93042430386</v>
      </c>
      <c r="H69" s="87">
        <f>anexos!G54*(G$132/G$135)</f>
        <v>250914.48821265603</v>
      </c>
      <c r="I69" s="87">
        <f>anexos!H54*(H$132/H$135)</f>
        <v>265366.2681669087</v>
      </c>
      <c r="J69" s="87">
        <f>anexos!I54*(I$132/I$135)</f>
        <v>274803.10482561128</v>
      </c>
      <c r="K69" s="87">
        <f>anexos!J54*(J$132/J$135)</f>
        <v>282893.45153693156</v>
      </c>
      <c r="L69" s="87">
        <f>anexos!K54*(K$132/K$135)</f>
        <v>307345.33735904633</v>
      </c>
      <c r="M69" s="87">
        <f>anexos!L54*(L$132/L$135)</f>
        <v>327546.41123642516</v>
      </c>
      <c r="N69" s="87">
        <f>anexos!M54*(M$132/M$135)</f>
        <v>344160.83042646619</v>
      </c>
      <c r="O69" s="87">
        <f>anexos!N54*(N$132/N$135)</f>
        <v>345746.92599903652</v>
      </c>
      <c r="P69" s="87">
        <f>anexos!O54*(O$132/O$135)</f>
        <v>334443.1156708948</v>
      </c>
      <c r="Q69" s="87">
        <f>anexos!P54*(P$132/P$135)</f>
        <v>338373.17197248345</v>
      </c>
      <c r="R69" s="87">
        <f>anexos!Q54*(Q$132/Q$135)</f>
        <v>341497.26181114063</v>
      </c>
      <c r="S69" s="87">
        <f>anexos!R54*(R$132/R$135)</f>
        <v>346033.28256312729</v>
      </c>
      <c r="T69" s="87">
        <f>anexos!S54*(S$132/S$135)</f>
        <v>347784.52286210057</v>
      </c>
      <c r="U69" s="87">
        <f>anexos!T54*(T$132/T$135)</f>
        <v>349000.86296478257</v>
      </c>
      <c r="V69" s="87">
        <f>anexos!U54*(U$132/U$135)</f>
        <v>349749.10631918756</v>
      </c>
      <c r="W69" s="87">
        <f>anexos!V54*(V$132/V$135)</f>
        <v>350017.46970545524</v>
      </c>
      <c r="X69" s="87">
        <f>anexos!W54*(W$132/W$135)</f>
        <v>366403.65870377602</v>
      </c>
      <c r="Y69" s="87">
        <f>anexos!X54*(X$132/X$135)</f>
        <v>381855.53511077678</v>
      </c>
      <c r="Z69" s="87">
        <f>anexos!Y54*(Y$132/Y$135)</f>
        <v>392285.82180537767</v>
      </c>
      <c r="AA69" s="87">
        <f>anexos!Z54*(Z$132/Z$135)</f>
        <v>378857.95949949953</v>
      </c>
      <c r="AB69" s="87">
        <f>anexos!AA54*(AA$132/AA$135)</f>
        <v>363817.17941664706</v>
      </c>
      <c r="AC69" s="87">
        <f>anexos!AB54*(AB$132/AB$135)</f>
        <v>363164.01437338459</v>
      </c>
      <c r="AD69" s="87">
        <f>anexos!AC54*(AC$132/AC$135)</f>
        <v>362235.81248279399</v>
      </c>
      <c r="AE69" s="87">
        <f>anexos!AD54*(AD$132/AD$135)</f>
        <v>363416.26505708031</v>
      </c>
      <c r="AF69" s="87">
        <f>anexos!AE54*(AE$132/AE$135)</f>
        <v>361976.57901598857</v>
      </c>
      <c r="AG69" s="87">
        <f>anexos!AF54*(AF$132/AF$135)</f>
        <v>360369.58153706853</v>
      </c>
      <c r="AH69" s="87">
        <f>anexos!AG54*(AG$132/AG$135)</f>
        <v>358626.13534051937</v>
      </c>
      <c r="AI69" s="87">
        <f>anexos!AH54*(AH$132/AH$135)</f>
        <v>356697.45944585232</v>
      </c>
      <c r="AJ69" s="87">
        <f>anexos!AI54*(AI$132/AI$135)</f>
        <v>370307.02698116424</v>
      </c>
      <c r="AK69" s="87">
        <f>anexos!AJ54*(AJ$132/AJ$135)</f>
        <v>383641.77878932108</v>
      </c>
      <c r="AL69" s="87">
        <f>anexos!AK54*(AK$132/AK$135)</f>
        <v>392215.78105325403</v>
      </c>
      <c r="AM69" s="87">
        <f>anexos!AL54*(AL$132/AL$135)</f>
        <v>370322.78383837576</v>
      </c>
      <c r="AN69" s="87">
        <f>anexos!AM54*(AM$132/AM$135)</f>
        <v>354822.19155107072</v>
      </c>
      <c r="AO69" s="87">
        <f>anexos!AN54*(AN$132/AN$135)</f>
        <v>352623.98571207008</v>
      </c>
      <c r="AP69" s="87">
        <f>anexos!AO54*(AO$132/AO$135)</f>
        <v>350367.12462111679</v>
      </c>
      <c r="AQ69" s="87">
        <f>anexos!AP54*(AP$132/AP$135)</f>
        <v>350313.34004030866</v>
      </c>
      <c r="AR69" s="87">
        <f>anexos!AQ54*(AQ$132/AQ$135)</f>
        <v>347905.06868296571</v>
      </c>
      <c r="AS69" s="87">
        <f>anexos!AR54*(AR$132/AR$135)</f>
        <v>345476.83273321349</v>
      </c>
      <c r="AT69" s="87">
        <f>anexos!AS54*(AS$132/AS$135)</f>
        <v>343042.54766085726</v>
      </c>
      <c r="AU69" s="87">
        <f>anexos!AT54*(AT$132/AT$135)</f>
        <v>340548.21973999124</v>
      </c>
      <c r="AV69" s="87">
        <f>anexos!AU54*(AU$132/AU$135)</f>
        <v>352658.63911438017</v>
      </c>
      <c r="AW69" s="87">
        <f>anexos!AV54*(AV$132/AV$135)</f>
        <v>364752.9002384498</v>
      </c>
      <c r="AX69" s="87">
        <f>anexos!AW54*(AW$132/AW$135)</f>
        <v>372528.77401187469</v>
      </c>
      <c r="AY69" s="87">
        <f>anexos!AX54*(AX$132/AX$135)</f>
        <v>350606.4569190605</v>
      </c>
      <c r="AZ69" s="87">
        <f>anexos!AY54*(AY$132/AY$135)</f>
        <v>335838.37694779562</v>
      </c>
      <c r="BA69" s="87">
        <f>anexos!AZ54*(AZ$132/AZ$135)</f>
        <v>333544.71061441983</v>
      </c>
      <c r="BB69" s="87">
        <f>anexos!BA54*(BA$132/BA$135)</f>
        <v>331238.29568877921</v>
      </c>
      <c r="BC69" s="87">
        <f>anexos!BB54*(BB$132/BB$135)</f>
        <v>331043.78154201939</v>
      </c>
      <c r="BD69" s="87">
        <f>anexos!BC54*(BC$132/BC$135)</f>
        <v>328667.58843303641</v>
      </c>
      <c r="BE69" s="87">
        <f>anexos!BD54*(BD$132/BD$135)</f>
        <v>326300.3176452539</v>
      </c>
      <c r="BF69" s="87">
        <f>anexos!BE54*(BE$132/BE$135)</f>
        <v>323950.82431636273</v>
      </c>
      <c r="BG69" s="87">
        <f>anexos!BF54*(BF$132/BF$135)</f>
        <v>321572.34481520049</v>
      </c>
      <c r="BH69" s="87">
        <f>anexos!BG54*(BG$132/BG$135)</f>
        <v>333022.97357406979</v>
      </c>
      <c r="BI69" s="87">
        <f>anexos!BH54*(BH$132/BH$135)</f>
        <v>342381.29441705084</v>
      </c>
      <c r="BJ69" s="87">
        <f>anexos!BI54*(BI$132/BI$135)</f>
        <v>349940.71765505738</v>
      </c>
    </row>
    <row r="70" spans="1:62" s="88" customFormat="1" x14ac:dyDescent="0.2">
      <c r="A70" s="86" t="s">
        <v>135</v>
      </c>
      <c r="B70" s="112"/>
      <c r="C70" s="87">
        <f>PARÁMETROS!$C$31*(B$132/B$135)</f>
        <v>88461.538461538468</v>
      </c>
      <c r="D70" s="87">
        <f>PARÁMETROS!$C$31*(C$132/C$135)</f>
        <v>89868.503396217027</v>
      </c>
      <c r="E70" s="87">
        <f>PARÁMETROS!$C$31*(D$132/D$135)</f>
        <v>98833.3188709354</v>
      </c>
      <c r="F70" s="87">
        <f>PARÁMETROS!$C$31*(E$132/E$135)</f>
        <v>106671.68791017937</v>
      </c>
      <c r="G70" s="87">
        <f>PARÁMETROS!$C$31*(F$132/F$135)</f>
        <v>113516.15734490661</v>
      </c>
      <c r="H70" s="87">
        <f>PARÁMETROS!$C$31*(G$132/G$135)</f>
        <v>119483.0896250743</v>
      </c>
      <c r="I70" s="87">
        <f>PARÁMETROS!$C$31*(H$132/H$135)</f>
        <v>126364.88960328985</v>
      </c>
      <c r="J70" s="87">
        <f>PARÁMETROS!$C$31*(I$132/I$135)</f>
        <v>130858.62134552919</v>
      </c>
      <c r="K70" s="87">
        <f>PARÁMETROS!$C$31*(J$132/J$135)</f>
        <v>134711.16739853885</v>
      </c>
      <c r="L70" s="87">
        <f>PARÁMETROS!$C$31*(K$132/K$135)</f>
        <v>146354.92255192681</v>
      </c>
      <c r="M70" s="87">
        <f>PARÁMETROS!$C$31*(L$132/L$135)</f>
        <v>155974.48154115482</v>
      </c>
      <c r="N70" s="87">
        <f>PARÁMETROS!$C$31*(M$132/M$135)</f>
        <v>163886.10972688868</v>
      </c>
      <c r="O70" s="87">
        <f>PARÁMETROS!$D$31*(N$132/N$135)</f>
        <v>172873.46299951826</v>
      </c>
      <c r="P70" s="87">
        <f>PARÁMETROS!$D$31*(O$132/O$135)</f>
        <v>167221.5578354474</v>
      </c>
      <c r="Q70" s="87">
        <f>PARÁMETROS!$D$31*(P$132/P$135)</f>
        <v>169186.58598624173</v>
      </c>
      <c r="R70" s="87">
        <f>PARÁMETROS!$D$31*(Q$132/Q$135)</f>
        <v>170748.63090557032</v>
      </c>
      <c r="S70" s="87">
        <f>PARÁMETROS!$D$31*(R$132/R$135)</f>
        <v>173016.64128156364</v>
      </c>
      <c r="T70" s="87">
        <f>PARÁMETROS!$D$31*(S$132/S$135)</f>
        <v>173892.26143105028</v>
      </c>
      <c r="U70" s="87">
        <f>PARÁMETROS!$D$31*(T$132/T$135)</f>
        <v>174500.43148239129</v>
      </c>
      <c r="V70" s="87">
        <f>PARÁMETROS!$D$31*(U$132/U$135)</f>
        <v>174874.55315959378</v>
      </c>
      <c r="W70" s="87">
        <f>PARÁMETROS!$D$31*(V$132/V$135)</f>
        <v>175008.73485272762</v>
      </c>
      <c r="X70" s="87">
        <f>PARÁMETROS!$D$31*(W$132/W$135)</f>
        <v>183201.82935188801</v>
      </c>
      <c r="Y70" s="87">
        <f>PARÁMETROS!$D$31*(X$132/X$135)</f>
        <v>190927.76755538839</v>
      </c>
      <c r="Z70" s="87">
        <f>PARÁMETROS!$D$31*(Y$132/Y$135)</f>
        <v>196142.91090268883</v>
      </c>
      <c r="AA70" s="87">
        <f>PARÁMETROS!$E$31*(Z$132/Z$135)</f>
        <v>199398.92605236819</v>
      </c>
      <c r="AB70" s="87">
        <f>PARÁMETROS!$E$31*(AA$132/AA$135)</f>
        <v>191482.72600876162</v>
      </c>
      <c r="AC70" s="87">
        <f>PARÁMETROS!$E$31*(AB$132/AB$135)</f>
        <v>191138.95493336031</v>
      </c>
      <c r="AD70" s="87">
        <f>PARÁMETROS!$E$31*(AC$132/AC$135)</f>
        <v>190650.42762252316</v>
      </c>
      <c r="AE70" s="87">
        <f>PARÁMETROS!$E$31*(AD$132/AD$135)</f>
        <v>191271.7184510949</v>
      </c>
      <c r="AF70" s="87">
        <f>PARÁMETROS!$E$31*(AE$132/AE$135)</f>
        <v>190513.98895578345</v>
      </c>
      <c r="AG70" s="87">
        <f>PARÁMETROS!$E$31*(AF$132/AF$135)</f>
        <v>189668.20080898344</v>
      </c>
      <c r="AH70" s="87">
        <f>PARÁMETROS!$E$31*(AG$132/AG$135)</f>
        <v>188750.59754764175</v>
      </c>
      <c r="AI70" s="87">
        <f>PARÁMETROS!$E$31*(AH$132/AH$135)</f>
        <v>187735.50497150124</v>
      </c>
      <c r="AJ70" s="87">
        <f>PARÁMETROS!$E$31*(AI$132/AI$135)</f>
        <v>194898.43525324433</v>
      </c>
      <c r="AK70" s="87">
        <f>PARÁMETROS!$E$31*(AJ$132/AJ$135)</f>
        <v>201916.72567859004</v>
      </c>
      <c r="AL70" s="87">
        <f>PARÁMETROS!$E$31*(AK$132/AK$135)</f>
        <v>206429.35844908108</v>
      </c>
      <c r="AM70" s="87">
        <f>PARÁMETROS!$F$31*(AL$132/AL$135)</f>
        <v>205734.87991020875</v>
      </c>
      <c r="AN70" s="87">
        <f>PARÁMETROS!$F$31*(AM$132/AM$135)</f>
        <v>197123.43975059484</v>
      </c>
      <c r="AO70" s="87">
        <f>PARÁMETROS!$F$31*(AN$132/AN$135)</f>
        <v>195902.21428448337</v>
      </c>
      <c r="AP70" s="87">
        <f>PARÁMETROS!$F$31*(AO$132/AO$135)</f>
        <v>194648.40256728709</v>
      </c>
      <c r="AQ70" s="87">
        <f>PARÁMETROS!$F$31*(AP$132/AP$135)</f>
        <v>194618.52224461592</v>
      </c>
      <c r="AR70" s="87">
        <f>PARÁMETROS!$F$31*(AQ$132/AQ$135)</f>
        <v>193280.59371275874</v>
      </c>
      <c r="AS70" s="87">
        <f>PARÁMETROS!$F$31*(AR$132/AR$135)</f>
        <v>191931.57374067415</v>
      </c>
      <c r="AT70" s="87">
        <f>PARÁMETROS!$F$31*(AS$132/AS$135)</f>
        <v>190579.19314492069</v>
      </c>
      <c r="AU70" s="87">
        <f>PARÁMETROS!$F$31*(AT$132/AT$135)</f>
        <v>189193.45541110623</v>
      </c>
      <c r="AV70" s="87">
        <f>PARÁMETROS!$F$31*(AU$132/AU$135)</f>
        <v>195921.46617465565</v>
      </c>
      <c r="AW70" s="87">
        <f>PARÁMETROS!$F$31*(AV$132/AV$135)</f>
        <v>202640.50013247211</v>
      </c>
      <c r="AX70" s="87">
        <f>PARÁMETROS!$F$31*(AW$132/AW$135)</f>
        <v>206960.43000659705</v>
      </c>
      <c r="AY70" s="87">
        <f>PARÁMETROS!$G$31*(AX$132/AX$135)</f>
        <v>206239.09230532972</v>
      </c>
      <c r="AZ70" s="87">
        <f>PARÁMETROS!$G$31*(AY$132/AY$135)</f>
        <v>197551.98643987978</v>
      </c>
      <c r="BA70" s="87">
        <f>PARÁMETROS!$G$31*(AZ$132/AZ$135)</f>
        <v>196202.77094965873</v>
      </c>
      <c r="BB70" s="87">
        <f>PARÁMETROS!$G$31*(BA$132/BA$135)</f>
        <v>194846.05628751719</v>
      </c>
      <c r="BC70" s="87">
        <f>PARÁMETROS!$G$31*(BB$132/BB$135)</f>
        <v>194731.63620118791</v>
      </c>
      <c r="BD70" s="87">
        <f>PARÁMETROS!$G$31*(BC$132/BC$135)</f>
        <v>193333.87554884498</v>
      </c>
      <c r="BE70" s="87">
        <f>PARÁMETROS!$G$31*(BD$132/BD$135)</f>
        <v>191941.36332073761</v>
      </c>
      <c r="BF70" s="87">
        <f>PARÁMETROS!$G$31*(BE$132/BE$135)</f>
        <v>190559.30842138987</v>
      </c>
      <c r="BG70" s="87">
        <f>PARÁMETROS!$G$31*(BF$132/BF$135)</f>
        <v>189160.20283247091</v>
      </c>
      <c r="BH70" s="87">
        <f>PARÁMETROS!$G$31*(BG$132/BG$135)</f>
        <v>195895.86680827636</v>
      </c>
      <c r="BI70" s="87">
        <f>PARÁMETROS!$G$31*(BH$132/BH$135)</f>
        <v>201400.76142179462</v>
      </c>
      <c r="BJ70" s="87">
        <f>PARÁMETROS!$G$31*(BI$132/BI$135)</f>
        <v>205847.48097356319</v>
      </c>
    </row>
    <row r="71" spans="1:62" s="55" customFormat="1" x14ac:dyDescent="0.2">
      <c r="A71" s="53" t="s">
        <v>11</v>
      </c>
      <c r="B71" s="113"/>
      <c r="C71" s="54">
        <f>+'Colocaciones 1er Año'!B7</f>
        <v>7500000</v>
      </c>
      <c r="D71" s="54">
        <f>+'Colocaciones 1er Año'!C7</f>
        <v>15000000</v>
      </c>
      <c r="E71" s="54">
        <f>+'Colocaciones 1er Año'!D7</f>
        <v>15000000</v>
      </c>
      <c r="F71" s="54">
        <f>+'Colocaciones 1er Año'!E7</f>
        <v>15000000</v>
      </c>
      <c r="G71" s="54">
        <f>+'Colocaciones 1er Año'!F7</f>
        <v>15000000</v>
      </c>
      <c r="H71" s="54">
        <f>+'Colocaciones 1er Año'!G7</f>
        <v>15000000</v>
      </c>
      <c r="I71" s="54">
        <f>+'Colocaciones 1er Año'!H7</f>
        <v>15000000</v>
      </c>
      <c r="J71" s="54">
        <f>+'Colocaciones 1er Año'!I7</f>
        <v>15000000</v>
      </c>
      <c r="K71" s="54">
        <f>+'Colocaciones 1er Año'!J7</f>
        <v>25000000</v>
      </c>
      <c r="L71" s="54">
        <f>+'Colocaciones 1er Año'!K7</f>
        <v>25000000</v>
      </c>
      <c r="M71" s="54">
        <f>+'Colocaciones 1er Año'!L7</f>
        <v>25000000</v>
      </c>
      <c r="N71" s="54">
        <f>+'Colocaciones 1er Año'!M7</f>
        <v>5000000</v>
      </c>
      <c r="O71" s="54">
        <f t="shared" ref="O71:Z71" si="119">+C71*(1+$O$2)</f>
        <v>8400000</v>
      </c>
      <c r="P71" s="54">
        <f t="shared" si="119"/>
        <v>16800000</v>
      </c>
      <c r="Q71" s="54">
        <f t="shared" si="119"/>
        <v>16800000</v>
      </c>
      <c r="R71" s="54">
        <f t="shared" si="119"/>
        <v>16800000</v>
      </c>
      <c r="S71" s="54">
        <f t="shared" si="119"/>
        <v>16800000</v>
      </c>
      <c r="T71" s="54">
        <f t="shared" si="119"/>
        <v>16800000</v>
      </c>
      <c r="U71" s="54">
        <f t="shared" si="119"/>
        <v>16800000</v>
      </c>
      <c r="V71" s="54">
        <f t="shared" si="119"/>
        <v>16800000</v>
      </c>
      <c r="W71" s="54">
        <f t="shared" si="119"/>
        <v>28000000.000000004</v>
      </c>
      <c r="X71" s="54">
        <f t="shared" si="119"/>
        <v>28000000.000000004</v>
      </c>
      <c r="Y71" s="54">
        <f t="shared" si="119"/>
        <v>28000000.000000004</v>
      </c>
      <c r="Z71" s="54">
        <f t="shared" si="119"/>
        <v>5600000.0000000009</v>
      </c>
      <c r="AA71" s="54">
        <f t="shared" ref="AA71:AL71" si="120">+O71*(1+$AA$2)</f>
        <v>9156000</v>
      </c>
      <c r="AB71" s="54">
        <f t="shared" si="120"/>
        <v>18312000</v>
      </c>
      <c r="AC71" s="54">
        <f t="shared" si="120"/>
        <v>18312000</v>
      </c>
      <c r="AD71" s="54">
        <f t="shared" si="120"/>
        <v>18312000</v>
      </c>
      <c r="AE71" s="54">
        <f t="shared" si="120"/>
        <v>18312000</v>
      </c>
      <c r="AF71" s="54">
        <f t="shared" si="120"/>
        <v>18312000</v>
      </c>
      <c r="AG71" s="54">
        <f t="shared" si="120"/>
        <v>18312000</v>
      </c>
      <c r="AH71" s="54">
        <f t="shared" si="120"/>
        <v>18312000</v>
      </c>
      <c r="AI71" s="54">
        <f t="shared" si="120"/>
        <v>30520000.000000007</v>
      </c>
      <c r="AJ71" s="54">
        <f t="shared" si="120"/>
        <v>30520000.000000007</v>
      </c>
      <c r="AK71" s="54">
        <f t="shared" si="120"/>
        <v>30520000.000000007</v>
      </c>
      <c r="AL71" s="54">
        <f t="shared" si="120"/>
        <v>6104000.0000000019</v>
      </c>
      <c r="AM71" s="54">
        <f t="shared" ref="AM71:AX71" si="121">+AA71*(1+$AM$2)</f>
        <v>9705360</v>
      </c>
      <c r="AN71" s="54">
        <f t="shared" si="121"/>
        <v>19410720</v>
      </c>
      <c r="AO71" s="54">
        <f t="shared" si="121"/>
        <v>19410720</v>
      </c>
      <c r="AP71" s="54">
        <f t="shared" si="121"/>
        <v>19410720</v>
      </c>
      <c r="AQ71" s="54">
        <f t="shared" si="121"/>
        <v>19410720</v>
      </c>
      <c r="AR71" s="54">
        <f t="shared" si="121"/>
        <v>19410720</v>
      </c>
      <c r="AS71" s="54">
        <f t="shared" si="121"/>
        <v>19410720</v>
      </c>
      <c r="AT71" s="54">
        <f t="shared" si="121"/>
        <v>19410720</v>
      </c>
      <c r="AU71" s="54">
        <f t="shared" si="121"/>
        <v>32351200.000000011</v>
      </c>
      <c r="AV71" s="54">
        <f t="shared" si="121"/>
        <v>32351200.000000011</v>
      </c>
      <c r="AW71" s="54">
        <f t="shared" si="121"/>
        <v>32351200.000000011</v>
      </c>
      <c r="AX71" s="54">
        <f t="shared" si="121"/>
        <v>6470240.0000000019</v>
      </c>
      <c r="AY71" s="54">
        <f t="shared" ref="AY71:BJ71" si="122">+AM71*(1+$AY$2)</f>
        <v>10287681.6</v>
      </c>
      <c r="AZ71" s="54">
        <f t="shared" si="122"/>
        <v>20575363.199999999</v>
      </c>
      <c r="BA71" s="54">
        <f t="shared" si="122"/>
        <v>20575363.199999999</v>
      </c>
      <c r="BB71" s="54">
        <f t="shared" si="122"/>
        <v>20575363.199999999</v>
      </c>
      <c r="BC71" s="54">
        <f t="shared" si="122"/>
        <v>20575363.199999999</v>
      </c>
      <c r="BD71" s="54">
        <f t="shared" si="122"/>
        <v>20575363.199999999</v>
      </c>
      <c r="BE71" s="54">
        <f t="shared" si="122"/>
        <v>20575363.199999999</v>
      </c>
      <c r="BF71" s="54">
        <f t="shared" si="122"/>
        <v>20575363.199999999</v>
      </c>
      <c r="BG71" s="54">
        <f t="shared" si="122"/>
        <v>34292272.000000015</v>
      </c>
      <c r="BH71" s="54">
        <f t="shared" si="122"/>
        <v>34292272.000000015</v>
      </c>
      <c r="BI71" s="54">
        <f t="shared" si="122"/>
        <v>34292272.000000015</v>
      </c>
      <c r="BJ71" s="54">
        <f t="shared" si="122"/>
        <v>6858454.4000000022</v>
      </c>
    </row>
    <row r="72" spans="1:62" s="55" customFormat="1" ht="13.5" thickBot="1" x14ac:dyDescent="0.25">
      <c r="A72" s="53" t="s">
        <v>136</v>
      </c>
      <c r="B72" s="113"/>
      <c r="C72" s="54">
        <f>+'Colocaciones 1er Año'!B19</f>
        <v>2250000</v>
      </c>
      <c r="D72" s="54">
        <f>+'Colocaciones 1er Año'!C19</f>
        <v>4500000</v>
      </c>
      <c r="E72" s="54">
        <f>+'Colocaciones 1er Año'!D19</f>
        <v>4500000</v>
      </c>
      <c r="F72" s="54">
        <f>+'Colocaciones 1er Año'!E19</f>
        <v>4500000</v>
      </c>
      <c r="G72" s="54">
        <f>+'Colocaciones 1er Año'!F19</f>
        <v>4500000</v>
      </c>
      <c r="H72" s="54">
        <f>+'Colocaciones 1er Año'!G19</f>
        <v>4500000</v>
      </c>
      <c r="I72" s="54">
        <f>+'Colocaciones 1er Año'!H19</f>
        <v>4500000</v>
      </c>
      <c r="J72" s="54">
        <f>+'Colocaciones 1er Año'!I19</f>
        <v>4500000</v>
      </c>
      <c r="K72" s="54">
        <f>+'Colocaciones 1er Año'!J19</f>
        <v>7500000</v>
      </c>
      <c r="L72" s="54">
        <f>+'Colocaciones 1er Año'!K19</f>
        <v>7500000</v>
      </c>
      <c r="M72" s="54">
        <f>+'Colocaciones 1er Año'!L19</f>
        <v>7500000</v>
      </c>
      <c r="N72" s="54">
        <f>+'Colocaciones 1er Año'!M19</f>
        <v>1500000</v>
      </c>
      <c r="O72" s="54">
        <f t="shared" ref="O72:Z72" si="123">+C72*(1+$O$2)</f>
        <v>2520000.0000000005</v>
      </c>
      <c r="P72" s="54">
        <f t="shared" si="123"/>
        <v>5040000.0000000009</v>
      </c>
      <c r="Q72" s="54">
        <f t="shared" si="123"/>
        <v>5040000.0000000009</v>
      </c>
      <c r="R72" s="54">
        <f t="shared" si="123"/>
        <v>5040000.0000000009</v>
      </c>
      <c r="S72" s="54">
        <f t="shared" si="123"/>
        <v>5040000.0000000009</v>
      </c>
      <c r="T72" s="54">
        <f t="shared" si="123"/>
        <v>5040000.0000000009</v>
      </c>
      <c r="U72" s="54">
        <f t="shared" si="123"/>
        <v>5040000.0000000009</v>
      </c>
      <c r="V72" s="54">
        <f t="shared" si="123"/>
        <v>5040000.0000000009</v>
      </c>
      <c r="W72" s="54">
        <f t="shared" si="123"/>
        <v>8400000</v>
      </c>
      <c r="X72" s="54">
        <f t="shared" si="123"/>
        <v>8400000</v>
      </c>
      <c r="Y72" s="54">
        <f t="shared" si="123"/>
        <v>8400000</v>
      </c>
      <c r="Z72" s="54">
        <f t="shared" si="123"/>
        <v>1680000.0000000002</v>
      </c>
      <c r="AA72" s="54">
        <f t="shared" ref="AA72:AL72" si="124">+O72*(1+$AA$2)</f>
        <v>2746800.0000000009</v>
      </c>
      <c r="AB72" s="54">
        <f t="shared" si="124"/>
        <v>5493600.0000000019</v>
      </c>
      <c r="AC72" s="54">
        <f t="shared" si="124"/>
        <v>5493600.0000000019</v>
      </c>
      <c r="AD72" s="54">
        <f t="shared" si="124"/>
        <v>5493600.0000000019</v>
      </c>
      <c r="AE72" s="54">
        <f t="shared" si="124"/>
        <v>5493600.0000000019</v>
      </c>
      <c r="AF72" s="54">
        <f t="shared" si="124"/>
        <v>5493600.0000000019</v>
      </c>
      <c r="AG72" s="54">
        <f t="shared" si="124"/>
        <v>5493600.0000000019</v>
      </c>
      <c r="AH72" s="54">
        <f t="shared" si="124"/>
        <v>5493600.0000000019</v>
      </c>
      <c r="AI72" s="54">
        <f t="shared" si="124"/>
        <v>9156000</v>
      </c>
      <c r="AJ72" s="54">
        <f t="shared" si="124"/>
        <v>9156000</v>
      </c>
      <c r="AK72" s="54">
        <f t="shared" si="124"/>
        <v>9156000</v>
      </c>
      <c r="AL72" s="54">
        <f t="shared" si="124"/>
        <v>1831200.0000000005</v>
      </c>
      <c r="AM72" s="54">
        <f t="shared" ref="AM72:AX72" si="125">+AA72*(1+$AM$2)</f>
        <v>2911608.0000000009</v>
      </c>
      <c r="AN72" s="54">
        <f t="shared" si="125"/>
        <v>5823216.0000000019</v>
      </c>
      <c r="AO72" s="54">
        <f t="shared" si="125"/>
        <v>5823216.0000000019</v>
      </c>
      <c r="AP72" s="54">
        <f t="shared" si="125"/>
        <v>5823216.0000000019</v>
      </c>
      <c r="AQ72" s="54">
        <f t="shared" si="125"/>
        <v>5823216.0000000019</v>
      </c>
      <c r="AR72" s="54">
        <f t="shared" si="125"/>
        <v>5823216.0000000019</v>
      </c>
      <c r="AS72" s="54">
        <f t="shared" si="125"/>
        <v>5823216.0000000019</v>
      </c>
      <c r="AT72" s="54">
        <f t="shared" si="125"/>
        <v>5823216.0000000019</v>
      </c>
      <c r="AU72" s="54">
        <f t="shared" si="125"/>
        <v>9705360</v>
      </c>
      <c r="AV72" s="54">
        <f t="shared" si="125"/>
        <v>9705360</v>
      </c>
      <c r="AW72" s="54">
        <f t="shared" si="125"/>
        <v>9705360</v>
      </c>
      <c r="AX72" s="54">
        <f t="shared" si="125"/>
        <v>1941072.0000000007</v>
      </c>
      <c r="AY72" s="54">
        <f t="shared" ref="AY72:BJ72" si="126">+AM72*(1+$AY$2)</f>
        <v>3086304.4800000009</v>
      </c>
      <c r="AZ72" s="54">
        <f t="shared" si="126"/>
        <v>6172608.9600000018</v>
      </c>
      <c r="BA72" s="54">
        <f t="shared" si="126"/>
        <v>6172608.9600000018</v>
      </c>
      <c r="BB72" s="54">
        <f t="shared" si="126"/>
        <v>6172608.9600000018</v>
      </c>
      <c r="BC72" s="54">
        <f t="shared" si="126"/>
        <v>6172608.9600000018</v>
      </c>
      <c r="BD72" s="54">
        <f t="shared" si="126"/>
        <v>6172608.9600000018</v>
      </c>
      <c r="BE72" s="54">
        <f t="shared" si="126"/>
        <v>6172608.9600000018</v>
      </c>
      <c r="BF72" s="54">
        <f t="shared" si="126"/>
        <v>6172608.9600000018</v>
      </c>
      <c r="BG72" s="54">
        <f t="shared" si="126"/>
        <v>10287681.6</v>
      </c>
      <c r="BH72" s="54">
        <f t="shared" si="126"/>
        <v>10287681.6</v>
      </c>
      <c r="BI72" s="54">
        <f t="shared" si="126"/>
        <v>10287681.6</v>
      </c>
      <c r="BJ72" s="54">
        <f t="shared" si="126"/>
        <v>2057536.3200000008</v>
      </c>
    </row>
    <row r="73" spans="1:62" s="7" customFormat="1" ht="13.5" thickBot="1" x14ac:dyDescent="0.25">
      <c r="A73" s="13" t="s">
        <v>12</v>
      </c>
      <c r="B73" s="114"/>
      <c r="C73" s="14">
        <f t="shared" ref="C73:AH73" si="127">+C64+C65+C71-C66-C67-C68-C69-C70-C72</f>
        <v>50574883.059352346</v>
      </c>
      <c r="D73" s="14">
        <f t="shared" si="127"/>
        <v>56340997.22627718</v>
      </c>
      <c r="E73" s="14">
        <f t="shared" si="127"/>
        <v>61574221.169899084</v>
      </c>
      <c r="F73" s="14">
        <f t="shared" si="127"/>
        <v>66325382.309657365</v>
      </c>
      <c r="G73" s="14">
        <f t="shared" si="127"/>
        <v>70640325.299335495</v>
      </c>
      <c r="H73" s="14">
        <f t="shared" si="127"/>
        <v>74560418.053849027</v>
      </c>
      <c r="I73" s="14">
        <f t="shared" si="127"/>
        <v>78377454.247653216</v>
      </c>
      <c r="J73" s="14">
        <f t="shared" si="127"/>
        <v>81583374.513156831</v>
      </c>
      <c r="K73" s="14">
        <f t="shared" si="127"/>
        <v>91498947.404036254</v>
      </c>
      <c r="L73" s="14">
        <f t="shared" si="127"/>
        <v>100524332.48753464</v>
      </c>
      <c r="M73" s="14">
        <f t="shared" si="127"/>
        <v>108745994.99875014</v>
      </c>
      <c r="N73" s="14">
        <f t="shared" si="127"/>
        <v>102596293.31924164</v>
      </c>
      <c r="O73" s="14">
        <f t="shared" si="127"/>
        <v>99013266.497755542</v>
      </c>
      <c r="P73" s="14">
        <f t="shared" si="127"/>
        <v>101634600.12663187</v>
      </c>
      <c r="Q73" s="14">
        <f t="shared" si="127"/>
        <v>104027248.62699719</v>
      </c>
      <c r="R73" s="14">
        <f t="shared" si="127"/>
        <v>106212409.72068088</v>
      </c>
      <c r="S73" s="14">
        <f t="shared" si="127"/>
        <v>108201975.46794812</v>
      </c>
      <c r="T73" s="14">
        <f t="shared" si="127"/>
        <v>110021292.36350089</v>
      </c>
      <c r="U73" s="14">
        <f t="shared" si="127"/>
        <v>112027076.65645486</v>
      </c>
      <c r="V73" s="14">
        <f t="shared" si="127"/>
        <v>113523685.74703482</v>
      </c>
      <c r="W73" s="14">
        <f t="shared" si="127"/>
        <v>122735059.38785821</v>
      </c>
      <c r="X73" s="14">
        <f t="shared" si="127"/>
        <v>131141735.76937893</v>
      </c>
      <c r="Y73" s="14">
        <f t="shared" si="127"/>
        <v>138811726.1900298</v>
      </c>
      <c r="Z73" s="14">
        <f t="shared" si="127"/>
        <v>130534672.92287232</v>
      </c>
      <c r="AA73" s="14">
        <f t="shared" si="127"/>
        <v>125109557.72416167</v>
      </c>
      <c r="AB73" s="14">
        <f t="shared" si="127"/>
        <v>126579711.72251447</v>
      </c>
      <c r="AC73" s="14">
        <f t="shared" si="127"/>
        <v>127929960.23584665</v>
      </c>
      <c r="AD73" s="14">
        <f t="shared" si="127"/>
        <v>129170973.8057918</v>
      </c>
      <c r="AE73" s="14">
        <f t="shared" si="127"/>
        <v>130304381.12571695</v>
      </c>
      <c r="AF73" s="14">
        <f t="shared" si="127"/>
        <v>131347904.74815664</v>
      </c>
      <c r="AG73" s="14">
        <f t="shared" si="127"/>
        <v>132656464.16751516</v>
      </c>
      <c r="AH73" s="14">
        <f t="shared" si="127"/>
        <v>133515117.78746742</v>
      </c>
      <c r="AI73" s="14">
        <f t="shared" ref="AI73:BJ73" si="128">+AI64+AI65+AI71-AI66-AI67-AI68-AI69-AI70-AI72</f>
        <v>142853543.41028199</v>
      </c>
      <c r="AJ73" s="14">
        <f t="shared" si="128"/>
        <v>151386992.23988771</v>
      </c>
      <c r="AK73" s="14">
        <f t="shared" si="128"/>
        <v>159181253.76385602</v>
      </c>
      <c r="AL73" s="14">
        <f t="shared" si="128"/>
        <v>149607509.73461276</v>
      </c>
      <c r="AM73" s="14">
        <f t="shared" si="128"/>
        <v>143042795.05099806</v>
      </c>
      <c r="AN73" s="14">
        <f t="shared" si="128"/>
        <v>143852533.07562178</v>
      </c>
      <c r="AO73" s="14">
        <f t="shared" si="128"/>
        <v>144601539.65881175</v>
      </c>
      <c r="AP73" s="14">
        <f t="shared" si="128"/>
        <v>145294971.79770362</v>
      </c>
      <c r="AQ73" s="14">
        <f t="shared" si="128"/>
        <v>145929738.93587568</v>
      </c>
      <c r="AR73" s="14">
        <f t="shared" si="128"/>
        <v>146518765.08858809</v>
      </c>
      <c r="AS73" s="14">
        <f t="shared" si="128"/>
        <v>147398079.92025411</v>
      </c>
      <c r="AT73" s="14">
        <f t="shared" si="128"/>
        <v>147879868.89950636</v>
      </c>
      <c r="AU73" s="14">
        <f t="shared" si="128"/>
        <v>157387061.47367918</v>
      </c>
      <c r="AV73" s="14">
        <f t="shared" si="128"/>
        <v>166080973.52001387</v>
      </c>
      <c r="AW73" s="14">
        <f t="shared" si="128"/>
        <v>174027193.08599585</v>
      </c>
      <c r="AX73" s="14">
        <f t="shared" si="128"/>
        <v>163550063.92641503</v>
      </c>
      <c r="AY73" s="14">
        <f t="shared" si="128"/>
        <v>156325044.21599847</v>
      </c>
      <c r="AZ73" s="14">
        <f t="shared" si="128"/>
        <v>156933668.39142656</v>
      </c>
      <c r="BA73" s="14">
        <f t="shared" si="128"/>
        <v>157498530.69212401</v>
      </c>
      <c r="BB73" s="14">
        <f t="shared" si="128"/>
        <v>158023245.56806272</v>
      </c>
      <c r="BC73" s="14">
        <f t="shared" si="128"/>
        <v>158503728.3358542</v>
      </c>
      <c r="BD73" s="14">
        <f t="shared" si="128"/>
        <v>158951178.06770447</v>
      </c>
      <c r="BE73" s="14">
        <f t="shared" si="128"/>
        <v>159680433.34070036</v>
      </c>
      <c r="BF73" s="14">
        <f t="shared" si="128"/>
        <v>160044367.02614662</v>
      </c>
      <c r="BG73" s="14">
        <f t="shared" si="128"/>
        <v>169986635.25830033</v>
      </c>
      <c r="BH73" s="14">
        <f t="shared" si="128"/>
        <v>179082778.79145828</v>
      </c>
      <c r="BI73" s="14">
        <f t="shared" si="128"/>
        <v>187408379.08949327</v>
      </c>
      <c r="BJ73" s="14">
        <f t="shared" si="128"/>
        <v>176169675.91838217</v>
      </c>
    </row>
    <row r="74" spans="1:62" s="151" customFormat="1" ht="16.5" thickBot="1" x14ac:dyDescent="0.3">
      <c r="A74" s="150"/>
      <c r="B74" s="150"/>
      <c r="C74" s="151">
        <f>+C65/C64</f>
        <v>5.8199999999999997E-3</v>
      </c>
      <c r="O74" s="151">
        <f>+$O$2</f>
        <v>0.12</v>
      </c>
      <c r="AA74" s="151">
        <f>+$AA$2</f>
        <v>0.09</v>
      </c>
      <c r="AM74" s="151">
        <f>+AM62</f>
        <v>0.06</v>
      </c>
      <c r="AY74" s="151">
        <f>+AY2</f>
        <v>0.06</v>
      </c>
    </row>
    <row r="75" spans="1:62" s="7" customFormat="1" ht="13.5" thickBot="1" x14ac:dyDescent="0.25">
      <c r="A75" s="8" t="str">
        <f>+PARÁMETROS!A45</f>
        <v>Compra Cartera</v>
      </c>
      <c r="B75" s="107"/>
      <c r="C75" s="9">
        <f t="shared" ref="C75:AX75" si="129">+C3</f>
        <v>44957</v>
      </c>
      <c r="D75" s="9">
        <f t="shared" si="129"/>
        <v>44985</v>
      </c>
      <c r="E75" s="9">
        <f t="shared" si="129"/>
        <v>45016</v>
      </c>
      <c r="F75" s="9">
        <f t="shared" si="129"/>
        <v>45046</v>
      </c>
      <c r="G75" s="9">
        <f t="shared" si="129"/>
        <v>45077</v>
      </c>
      <c r="H75" s="9">
        <f t="shared" si="129"/>
        <v>45107</v>
      </c>
      <c r="I75" s="9">
        <f t="shared" si="129"/>
        <v>45138</v>
      </c>
      <c r="J75" s="9">
        <f t="shared" si="129"/>
        <v>45169</v>
      </c>
      <c r="K75" s="9">
        <f t="shared" si="129"/>
        <v>45199</v>
      </c>
      <c r="L75" s="9">
        <f t="shared" si="129"/>
        <v>45230</v>
      </c>
      <c r="M75" s="9">
        <f t="shared" si="129"/>
        <v>45260</v>
      </c>
      <c r="N75" s="9">
        <f t="shared" si="129"/>
        <v>45291</v>
      </c>
      <c r="O75" s="9">
        <f t="shared" si="129"/>
        <v>45322</v>
      </c>
      <c r="P75" s="9">
        <f t="shared" si="129"/>
        <v>45351</v>
      </c>
      <c r="Q75" s="9">
        <f t="shared" si="129"/>
        <v>45382</v>
      </c>
      <c r="R75" s="9">
        <f t="shared" si="129"/>
        <v>45412</v>
      </c>
      <c r="S75" s="9">
        <f t="shared" si="129"/>
        <v>45443</v>
      </c>
      <c r="T75" s="9">
        <f t="shared" si="129"/>
        <v>45473</v>
      </c>
      <c r="U75" s="9">
        <f t="shared" si="129"/>
        <v>45504</v>
      </c>
      <c r="V75" s="9">
        <f t="shared" si="129"/>
        <v>45535</v>
      </c>
      <c r="W75" s="9">
        <f t="shared" si="129"/>
        <v>45565</v>
      </c>
      <c r="X75" s="9">
        <f t="shared" si="129"/>
        <v>45596</v>
      </c>
      <c r="Y75" s="9">
        <f t="shared" si="129"/>
        <v>45626</v>
      </c>
      <c r="Z75" s="9">
        <f t="shared" si="129"/>
        <v>45657</v>
      </c>
      <c r="AA75" s="9">
        <f t="shared" si="129"/>
        <v>45688</v>
      </c>
      <c r="AB75" s="9">
        <f t="shared" si="129"/>
        <v>45716</v>
      </c>
      <c r="AC75" s="9">
        <f t="shared" si="129"/>
        <v>45747</v>
      </c>
      <c r="AD75" s="9">
        <f t="shared" si="129"/>
        <v>45777</v>
      </c>
      <c r="AE75" s="9">
        <f t="shared" si="129"/>
        <v>45808</v>
      </c>
      <c r="AF75" s="9">
        <f t="shared" si="129"/>
        <v>45838</v>
      </c>
      <c r="AG75" s="9">
        <f t="shared" si="129"/>
        <v>45869</v>
      </c>
      <c r="AH75" s="9">
        <f t="shared" si="129"/>
        <v>45900</v>
      </c>
      <c r="AI75" s="9">
        <f t="shared" si="129"/>
        <v>45930</v>
      </c>
      <c r="AJ75" s="9">
        <f t="shared" si="129"/>
        <v>45961</v>
      </c>
      <c r="AK75" s="9">
        <f t="shared" si="129"/>
        <v>45991</v>
      </c>
      <c r="AL75" s="9">
        <f t="shared" si="129"/>
        <v>46022</v>
      </c>
      <c r="AM75" s="9">
        <f t="shared" si="129"/>
        <v>46053</v>
      </c>
      <c r="AN75" s="9">
        <f t="shared" si="129"/>
        <v>46081</v>
      </c>
      <c r="AO75" s="9">
        <f t="shared" si="129"/>
        <v>46112</v>
      </c>
      <c r="AP75" s="9">
        <f t="shared" si="129"/>
        <v>46142</v>
      </c>
      <c r="AQ75" s="9">
        <f t="shared" si="129"/>
        <v>46173</v>
      </c>
      <c r="AR75" s="9">
        <f t="shared" si="129"/>
        <v>46203</v>
      </c>
      <c r="AS75" s="9">
        <f t="shared" si="129"/>
        <v>46234</v>
      </c>
      <c r="AT75" s="9">
        <f t="shared" si="129"/>
        <v>46265</v>
      </c>
      <c r="AU75" s="9">
        <f t="shared" si="129"/>
        <v>46295</v>
      </c>
      <c r="AV75" s="9">
        <f t="shared" si="129"/>
        <v>46326</v>
      </c>
      <c r="AW75" s="9">
        <f t="shared" si="129"/>
        <v>46356</v>
      </c>
      <c r="AX75" s="9">
        <f t="shared" si="129"/>
        <v>46387</v>
      </c>
      <c r="AY75" s="9">
        <f>+AY3</f>
        <v>46418</v>
      </c>
      <c r="AZ75" s="9">
        <f t="shared" ref="AZ75:BJ75" si="130">+AZ3</f>
        <v>46446</v>
      </c>
      <c r="BA75" s="9">
        <f t="shared" si="130"/>
        <v>46477</v>
      </c>
      <c r="BB75" s="9">
        <f t="shared" si="130"/>
        <v>46507</v>
      </c>
      <c r="BC75" s="9">
        <f t="shared" si="130"/>
        <v>46538</v>
      </c>
      <c r="BD75" s="9">
        <f t="shared" si="130"/>
        <v>46568</v>
      </c>
      <c r="BE75" s="9">
        <f t="shared" si="130"/>
        <v>46599</v>
      </c>
      <c r="BF75" s="9">
        <f t="shared" si="130"/>
        <v>46630</v>
      </c>
      <c r="BG75" s="9">
        <f t="shared" si="130"/>
        <v>46660</v>
      </c>
      <c r="BH75" s="9">
        <f t="shared" si="130"/>
        <v>46691</v>
      </c>
      <c r="BI75" s="9">
        <f t="shared" si="130"/>
        <v>46721</v>
      </c>
      <c r="BJ75" s="9">
        <f t="shared" si="130"/>
        <v>46752</v>
      </c>
    </row>
    <row r="76" spans="1:62" s="7" customFormat="1" ht="13.5" thickTop="1" x14ac:dyDescent="0.2">
      <c r="A76" s="10" t="s">
        <v>9</v>
      </c>
      <c r="B76" s="108"/>
      <c r="C76" s="11">
        <f>+PARÁMETROS!$D$65</f>
        <v>2400000000</v>
      </c>
      <c r="D76" s="11">
        <f t="shared" ref="D76:N76" si="131">+C85</f>
        <v>2402527581.4033461</v>
      </c>
      <c r="E76" s="11">
        <f t="shared" si="131"/>
        <v>2457264252.8887358</v>
      </c>
      <c r="F76" s="11">
        <f t="shared" si="131"/>
        <v>2511153523.0925655</v>
      </c>
      <c r="G76" s="11">
        <f t="shared" si="131"/>
        <v>2564213124.2887845</v>
      </c>
      <c r="H76" s="11">
        <f t="shared" si="131"/>
        <v>2616460220.2205424</v>
      </c>
      <c r="I76" s="11">
        <f t="shared" si="131"/>
        <v>2667911436.2513509</v>
      </c>
      <c r="J76" s="11">
        <f t="shared" si="131"/>
        <v>2727687602.7773318</v>
      </c>
      <c r="K76" s="11">
        <f t="shared" si="131"/>
        <v>2777089156.8467937</v>
      </c>
      <c r="L76" s="11">
        <f t="shared" si="131"/>
        <v>2895756308.6836252</v>
      </c>
      <c r="M76" s="11">
        <f t="shared" si="131"/>
        <v>3013016925.9492626</v>
      </c>
      <c r="N76" s="11">
        <f t="shared" si="131"/>
        <v>3128904783.9524045</v>
      </c>
      <c r="O76" s="11">
        <f>+N85</f>
        <v>3113668155.0236731</v>
      </c>
      <c r="P76" s="11">
        <f t="shared" ref="P76:Z76" si="132">+O85</f>
        <v>3111580172.681056</v>
      </c>
      <c r="Q76" s="11">
        <f t="shared" si="132"/>
        <v>3168140630.2821422</v>
      </c>
      <c r="R76" s="11">
        <f t="shared" si="132"/>
        <v>3224004796.9051323</v>
      </c>
      <c r="S76" s="11">
        <f t="shared" si="132"/>
        <v>3279184370.8810959</v>
      </c>
      <c r="T76" s="11">
        <f t="shared" si="132"/>
        <v>3333466351.9553003</v>
      </c>
      <c r="U76" s="11">
        <f t="shared" si="132"/>
        <v>3387093627.8803</v>
      </c>
      <c r="V76" s="11">
        <f t="shared" si="132"/>
        <v>3450577933.5813594</v>
      </c>
      <c r="W76" s="11">
        <f t="shared" si="132"/>
        <v>3502842025.1583343</v>
      </c>
      <c r="X76" s="11">
        <f t="shared" si="132"/>
        <v>3632882973.7946663</v>
      </c>
      <c r="Y76" s="11">
        <f t="shared" si="132"/>
        <v>3761607157.6609011</v>
      </c>
      <c r="Z76" s="12">
        <f t="shared" si="132"/>
        <v>3888807919.1187458</v>
      </c>
      <c r="AA76" s="11">
        <f>+Z85</f>
        <v>3868948194.5666137</v>
      </c>
      <c r="AB76" s="11">
        <f t="shared" ref="AB76:AL76" si="133">+AA85</f>
        <v>3863477194.240499</v>
      </c>
      <c r="AC76" s="11">
        <f t="shared" si="133"/>
        <v>3922018272.0603385</v>
      </c>
      <c r="AD76" s="11">
        <f t="shared" si="133"/>
        <v>3979920739.4490223</v>
      </c>
      <c r="AE76" s="11">
        <f t="shared" si="133"/>
        <v>4037193087.2011266</v>
      </c>
      <c r="AF76" s="11">
        <f t="shared" si="133"/>
        <v>4093591978.0058031</v>
      </c>
      <c r="AG76" s="11">
        <f t="shared" si="133"/>
        <v>4149385323.934186</v>
      </c>
      <c r="AH76" s="11">
        <f t="shared" si="133"/>
        <v>4215543648.4700589</v>
      </c>
      <c r="AI76" s="11">
        <f t="shared" si="133"/>
        <v>4270059852.9668617</v>
      </c>
      <c r="AJ76" s="11">
        <f t="shared" si="133"/>
        <v>4409449868.0852766</v>
      </c>
      <c r="AK76" s="11">
        <f t="shared" si="133"/>
        <v>4547531195.3907957</v>
      </c>
      <c r="AL76" s="12">
        <f t="shared" si="133"/>
        <v>4684065098.1513968</v>
      </c>
      <c r="AM76" s="11">
        <f>+AL85</f>
        <v>4659785091.5844345</v>
      </c>
      <c r="AN76" s="11">
        <f t="shared" ref="AN76:AX76" si="134">+AM85</f>
        <v>4650325522.4297848</v>
      </c>
      <c r="AO76" s="11">
        <f t="shared" si="134"/>
        <v>4708782984.0311813</v>
      </c>
      <c r="AP76" s="11">
        <f t="shared" si="134"/>
        <v>4766647001.0271845</v>
      </c>
      <c r="AQ76" s="11">
        <f t="shared" si="134"/>
        <v>4823923967.9802561</v>
      </c>
      <c r="AR76" s="11">
        <f t="shared" si="134"/>
        <v>4880361669.338089</v>
      </c>
      <c r="AS76" s="11">
        <f t="shared" si="134"/>
        <v>4936232753.969861</v>
      </c>
      <c r="AT76" s="11">
        <f t="shared" si="134"/>
        <v>5002735404.940793</v>
      </c>
      <c r="AU76" s="11">
        <f t="shared" si="134"/>
        <v>5057399813.2811394</v>
      </c>
      <c r="AV76" s="11">
        <f t="shared" si="134"/>
        <v>5202098954.4937029</v>
      </c>
      <c r="AW76" s="11">
        <f t="shared" si="134"/>
        <v>5345496802.9679909</v>
      </c>
      <c r="AX76" s="12">
        <f t="shared" si="134"/>
        <v>5487345296.6613197</v>
      </c>
      <c r="AY76" s="11">
        <f>+AX85</f>
        <v>5458288313.8057947</v>
      </c>
      <c r="AZ76" s="11">
        <f t="shared" ref="AZ76:BJ76" si="135">+AY85</f>
        <v>5445549408.8764496</v>
      </c>
      <c r="BA76" s="11">
        <f t="shared" si="135"/>
        <v>5504846628.5384703</v>
      </c>
      <c r="BB76" s="11">
        <f t="shared" si="135"/>
        <v>5563569991.2471247</v>
      </c>
      <c r="BC76" s="11">
        <f t="shared" si="135"/>
        <v>5621724610.0847149</v>
      </c>
      <c r="BD76" s="11">
        <f t="shared" si="135"/>
        <v>5679052889.6238575</v>
      </c>
      <c r="BE76" s="11">
        <f t="shared" si="135"/>
        <v>5735830209.4332294</v>
      </c>
      <c r="BF76" s="11">
        <f t="shared" si="135"/>
        <v>5803325916.7390623</v>
      </c>
      <c r="BG76" s="11">
        <f t="shared" si="135"/>
        <v>5858923951.0995531</v>
      </c>
      <c r="BH76" s="11">
        <f t="shared" si="135"/>
        <v>6010004137.6336079</v>
      </c>
      <c r="BI76" s="11">
        <f t="shared" si="135"/>
        <v>6159760887.2476177</v>
      </c>
      <c r="BJ76" s="12">
        <f t="shared" si="135"/>
        <v>6308204140.9153233</v>
      </c>
    </row>
    <row r="77" spans="1:62" s="57" customFormat="1" x14ac:dyDescent="0.2">
      <c r="A77" s="48" t="s">
        <v>1478</v>
      </c>
      <c r="B77" s="109"/>
      <c r="C77" s="56">
        <f>+C76*PARÁMETROS!$C$45*97%</f>
        <v>22116000</v>
      </c>
      <c r="D77" s="56">
        <f>+D76*PARÁMETROS!$C$45*97%</f>
        <v>22139291.662631832</v>
      </c>
      <c r="E77" s="56">
        <f>+E76*PARÁMETROS!$C$45*97%</f>
        <v>22643690.090369698</v>
      </c>
      <c r="F77" s="56">
        <f>+F76*PARÁMETROS!$C$45*97%</f>
        <v>23140279.71529799</v>
      </c>
      <c r="G77" s="56">
        <f>+G76*PARÁMETROS!$C$45*97%</f>
        <v>23629223.940321147</v>
      </c>
      <c r="H77" s="56">
        <f>+H76*PARÁMETROS!$C$45*97%</f>
        <v>24110680.929332297</v>
      </c>
      <c r="I77" s="56">
        <f>+I76*PARÁMETROS!$C$45*97%</f>
        <v>24584803.885056198</v>
      </c>
      <c r="J77" s="56">
        <f>+J76*PARÁMETROS!$C$45*97%</f>
        <v>25135641.259593111</v>
      </c>
      <c r="K77" s="56">
        <f>+K76*PARÁMETROS!$C$45*97%</f>
        <v>25590876.580343202</v>
      </c>
      <c r="L77" s="56">
        <f>+L76*PARÁMETROS!$C$45*97%</f>
        <v>26684394.384519607</v>
      </c>
      <c r="M77" s="56">
        <f>+M76*PARÁMETROS!$C$45*97%</f>
        <v>27764950.972622454</v>
      </c>
      <c r="N77" s="56">
        <f>+N76*PARÁMETROS!$C$45*97%</f>
        <v>28832857.584121406</v>
      </c>
      <c r="O77" s="56">
        <f>+O76*PARÁMETROS!$D$45*97%</f>
        <v>28692452.048543144</v>
      </c>
      <c r="P77" s="56">
        <f>+P76*PARÁMETROS!$D$45*97%</f>
        <v>28673211.291255929</v>
      </c>
      <c r="Q77" s="56">
        <f>+Q76*PARÁMETROS!$D$45*97%</f>
        <v>29194415.908049937</v>
      </c>
      <c r="R77" s="56">
        <f>+R76*PARÁMETROS!$D$45*97%</f>
        <v>29709204.203480791</v>
      </c>
      <c r="S77" s="56">
        <f>+S76*PARÁMETROS!$D$45*97%</f>
        <v>30217683.977669299</v>
      </c>
      <c r="T77" s="56">
        <f>+T76*PARÁMETROS!$D$45*97%</f>
        <v>30717892.433268089</v>
      </c>
      <c r="U77" s="56">
        <f>+U76*PARÁMETROS!$D$45*97%</f>
        <v>31212067.780916963</v>
      </c>
      <c r="V77" s="56">
        <f>+V76*PARÁMETROS!$D$45*97%</f>
        <v>31797075.657952227</v>
      </c>
      <c r="W77" s="56">
        <f>+W76*PARÁMETROS!$D$45*97%</f>
        <v>32278689.261834051</v>
      </c>
      <c r="X77" s="56">
        <f>+X76*PARÁMETROS!$D$45*97%</f>
        <v>33477016.603517853</v>
      </c>
      <c r="Y77" s="56">
        <f>+Y76*PARÁMETROS!$D$45*97%</f>
        <v>34663209.957845196</v>
      </c>
      <c r="Z77" s="56">
        <f>+Z76*PARÁMETROS!$D$45*97%</f>
        <v>35835364.974679239</v>
      </c>
      <c r="AA77" s="56">
        <f>+AA76*PARÁMETROS!$E$45*97%</f>
        <v>35652357.612931348</v>
      </c>
      <c r="AB77" s="56">
        <f>+AB76*PARÁMETROS!$E$45*97%</f>
        <v>35601942.344926193</v>
      </c>
      <c r="AC77" s="56">
        <f>+AC76*PARÁMETROS!$E$45*97%</f>
        <v>36141398.37703602</v>
      </c>
      <c r="AD77" s="56">
        <f>+AD76*PARÁMETROS!$E$45*97%</f>
        <v>36674969.614022732</v>
      </c>
      <c r="AE77" s="56">
        <f>+AE76*PARÁMETROS!$E$45*97%</f>
        <v>37202734.298558377</v>
      </c>
      <c r="AF77" s="56">
        <f>+AF76*PARÁMETROS!$E$45*97%</f>
        <v>37722450.077323474</v>
      </c>
      <c r="AG77" s="56">
        <f>+AG76*PARÁMETROS!$E$45*97%</f>
        <v>38236585.760053523</v>
      </c>
      <c r="AH77" s="56">
        <f>+AH76*PARÁMETROS!$E$45*97%</f>
        <v>38846234.720651589</v>
      </c>
      <c r="AI77" s="56">
        <f>+AI76*PARÁMETROS!$E$45*97%</f>
        <v>39348601.545089625</v>
      </c>
      <c r="AJ77" s="56">
        <f>+AJ76*PARÁMETROS!$E$45*97%</f>
        <v>40633080.53440582</v>
      </c>
      <c r="AK77" s="56">
        <f>+AK76*PARÁMETROS!$E$45*97%</f>
        <v>41905499.965526178</v>
      </c>
      <c r="AL77" s="56">
        <f>+AL76*PARÁMETROS!$E$45*97%</f>
        <v>43163659.879465118</v>
      </c>
      <c r="AM77" s="56">
        <f>+AM76*PARÁMETROS!$F$45*97%</f>
        <v>42939919.618950561</v>
      </c>
      <c r="AN77" s="56">
        <f>+AN76*PARÁMETROS!$F$45*97%</f>
        <v>42852749.689190462</v>
      </c>
      <c r="AO77" s="56">
        <f>+AO76*PARÁMETROS!$F$45*97%</f>
        <v>43391435.197847337</v>
      </c>
      <c r="AP77" s="56">
        <f>+AP76*PARÁMETROS!$F$45*97%</f>
        <v>43924652.114465497</v>
      </c>
      <c r="AQ77" s="56">
        <f>+AQ76*PARÁMETROS!$F$45*97%</f>
        <v>44452459.364938058</v>
      </c>
      <c r="AR77" s="56">
        <f>+AR76*PARÁMETROS!$F$45*97%</f>
        <v>44972532.782950491</v>
      </c>
      <c r="AS77" s="56">
        <f>+AS76*PARÁMETROS!$F$45*97%</f>
        <v>45487384.827832267</v>
      </c>
      <c r="AT77" s="56">
        <f>+AT76*PARÁMETROS!$F$45*97%</f>
        <v>46100206.756529406</v>
      </c>
      <c r="AU77" s="56">
        <f>+AU76*PARÁMETROS!$F$45*97%</f>
        <v>46603939.279385693</v>
      </c>
      <c r="AV77" s="56">
        <f>+AV76*PARÁMETROS!$F$45*97%</f>
        <v>47937341.865659475</v>
      </c>
      <c r="AW77" s="56">
        <f>+AW76*PARÁMETROS!$F$45*97%</f>
        <v>49258753.039350033</v>
      </c>
      <c r="AX77" s="56">
        <f>+AX76*PARÁMETROS!$F$45*97%</f>
        <v>50565886.908734061</v>
      </c>
      <c r="AY77" s="56">
        <f>+AY76*PARÁMETROS!$G$45*97%</f>
        <v>50298126.811720394</v>
      </c>
      <c r="AZ77" s="56">
        <f>+AZ76*PARÁMETROS!$G$45*97%</f>
        <v>50180737.802796483</v>
      </c>
      <c r="BA77" s="56">
        <f>+BA76*PARÁMETROS!$G$45*97%</f>
        <v>50727161.681982003</v>
      </c>
      <c r="BB77" s="56">
        <f>+BB76*PARÁMETROS!$G$45*97%</f>
        <v>51268297.469342254</v>
      </c>
      <c r="BC77" s="56">
        <f>+BC76*PARÁMETROS!$G$45*97%</f>
        <v>51804192.281930648</v>
      </c>
      <c r="BD77" s="56">
        <f>+BD76*PARÁMETROS!$G$45*97%</f>
        <v>52332472.377883844</v>
      </c>
      <c r="BE77" s="56">
        <f>+BE76*PARÁMETROS!$G$45*97%</f>
        <v>52855675.379927211</v>
      </c>
      <c r="BF77" s="56">
        <f>+BF76*PARÁMETROS!$G$45*97%</f>
        <v>53477648.322750457</v>
      </c>
      <c r="BG77" s="56">
        <f>+BG76*PARÁMETROS!$G$45*97%</f>
        <v>53989984.209382378</v>
      </c>
      <c r="BH77" s="56">
        <f>+BH76*PARÁMETROS!$G$45*97%</f>
        <v>55382188.128293693</v>
      </c>
      <c r="BI77" s="56">
        <f>+BI76*PARÁMETROS!$G$45*97%</f>
        <v>56762196.575986795</v>
      </c>
      <c r="BJ77" s="56">
        <f>+BJ76*PARÁMETROS!$G$45*97%</f>
        <v>58130101.158534706</v>
      </c>
    </row>
    <row r="78" spans="1:62" s="51" customFormat="1" x14ac:dyDescent="0.2">
      <c r="A78" s="49" t="s">
        <v>10</v>
      </c>
      <c r="B78" s="110"/>
      <c r="C78" s="50">
        <f>-PMT(PARÁMETROS!$C$45,PARÁMETROS!$C$55,C76,0)*1</f>
        <v>41600341.673577152</v>
      </c>
      <c r="D78" s="50">
        <f>-PMT(PARÁMETROS!$C$45,PARÁMETROS!$C$55,D76,0)*1</f>
        <v>41644153.444405064</v>
      </c>
      <c r="E78" s="50">
        <f>-PMT(PARÁMETROS!$C$45,PARÁMETROS!$C$55,E76,0)*1</f>
        <v>42592930.209349468</v>
      </c>
      <c r="F78" s="50">
        <f>-PMT(PARÁMETROS!$C$45,PARÁMETROS!$C$55,F76,0)*1</f>
        <v>43527018.564774059</v>
      </c>
      <c r="G78" s="50">
        <f>-PMT(PARÁMETROS!$C$45,PARÁMETROS!$C$55,G76,0)*1</f>
        <v>44446725.872618414</v>
      </c>
      <c r="H78" s="50">
        <f>-PMT(PARÁMETROS!$C$45,PARÁMETROS!$C$55,H76,0)*1</f>
        <v>45352349.640207291</v>
      </c>
      <c r="I78" s="50">
        <f>-PMT(PARÁMETROS!$C$45,PARÁMETROS!$C$55,I76,0)*1</f>
        <v>46244178.042875059</v>
      </c>
      <c r="J78" s="50">
        <f>-PMT(PARÁMETROS!$C$45,PARÁMETROS!$C$55,J76,0)*1</f>
        <v>47280306.772632331</v>
      </c>
      <c r="K78" s="50">
        <f>-PMT(PARÁMETROS!$C$45,PARÁMETROS!$C$55,K76,0)*1</f>
        <v>48136607.409505382</v>
      </c>
      <c r="L78" s="50">
        <f>-PMT(PARÁMETROS!$C$45,PARÁMETROS!$C$55,L76,0)*1</f>
        <v>50193521.601939738</v>
      </c>
      <c r="M78" s="50">
        <f>-PMT(PARÁMETROS!$C$45,PARÁMETROS!$C$55,M76,0)*1</f>
        <v>52226055.661566846</v>
      </c>
      <c r="N78" s="50">
        <f>-PMT(PARÁMETROS!$C$45,PARÁMETROS!$C$55,N76,0)*1</f>
        <v>54234795.031879224</v>
      </c>
      <c r="O78" s="50">
        <f>-PMT(PARÁMETROS!$D$45,PARÁMETROS!$D$55,O76,0)*1</f>
        <v>53970691.294633918</v>
      </c>
      <c r="P78" s="50">
        <f>-PMT(PARÁMETROS!$D$45,PARÁMETROS!$D$55,P76,0)*1</f>
        <v>53934499.303441718</v>
      </c>
      <c r="Q78" s="50">
        <f>-PMT(PARÁMETROS!$D$45,PARÁMETROS!$D$55,Q76,0)*1</f>
        <v>54914888.620699666</v>
      </c>
      <c r="R78" s="50">
        <f>-PMT(PARÁMETROS!$D$45,PARÁMETROS!$D$55,R76,0)*1</f>
        <v>55883208.79521051</v>
      </c>
      <c r="S78" s="50">
        <f>-PMT(PARÁMETROS!$D$45,PARÁMETROS!$D$55,S76,0)*1</f>
        <v>56839662.59971156</v>
      </c>
      <c r="T78" s="50">
        <f>-PMT(PARÁMETROS!$D$45,PARÁMETROS!$D$55,T76,0)*1</f>
        <v>57780557.999463871</v>
      </c>
      <c r="U78" s="50">
        <f>-PMT(PARÁMETROS!$D$45,PARÁMETROS!$D$55,U76,0)*1</f>
        <v>58710105.083423533</v>
      </c>
      <c r="V78" s="50">
        <f>-PMT(PARÁMETROS!$D$45,PARÁMETROS!$D$55,V76,0)*1</f>
        <v>59810508.75345432</v>
      </c>
      <c r="W78" s="50">
        <f>-PMT(PARÁMETROS!$D$45,PARÁMETROS!$D$55,W76,0)*1</f>
        <v>60716427.114646517</v>
      </c>
      <c r="X78" s="50">
        <f>-PMT(PARÁMETROS!$D$45,PARÁMETROS!$D$55,X76,0)*1</f>
        <v>62970488.73749131</v>
      </c>
      <c r="Y78" s="50">
        <f>-PMT(PARÁMETROS!$D$45,PARÁMETROS!$D$55,Y76,0)*1</f>
        <v>65201726.250194542</v>
      </c>
      <c r="Z78" s="50">
        <f>-PMT(PARÁMETROS!$D$45,PARÁMETROS!$D$55,Z76,0)*1</f>
        <v>67406557.557605177</v>
      </c>
      <c r="AA78" s="50">
        <f>-PMT(PARÁMETROS!$E$45,PARÁMETROS!$E$55,AA76,0)*1</f>
        <v>67062319.504725248</v>
      </c>
      <c r="AB78" s="50">
        <f>-PMT(PARÁMETROS!$E$45,PARÁMETROS!$E$55,AB76,0)*1</f>
        <v>66967488.053532489</v>
      </c>
      <c r="AC78" s="50">
        <f>-PMT(PARÁMETROS!$E$45,PARÁMETROS!$E$55,AC76,0)*1</f>
        <v>67982208.403217822</v>
      </c>
      <c r="AD78" s="50">
        <f>-PMT(PARÁMETROS!$E$45,PARÁMETROS!$E$55,AD76,0)*1</f>
        <v>68985859.414514661</v>
      </c>
      <c r="AE78" s="50">
        <f>-PMT(PARÁMETROS!$E$45,PARÁMETROS!$E$55,AE76,0)*1</f>
        <v>69978588.262404427</v>
      </c>
      <c r="AF78" s="50">
        <f>-PMT(PARÁMETROS!$E$45,PARÁMETROS!$E$55,AF76,0)*1</f>
        <v>70956177.065523311</v>
      </c>
      <c r="AG78" s="50">
        <f>-PMT(PARÁMETROS!$E$45,PARÁMETROS!$E$55,AG76,0)*1</f>
        <v>71923269.671245322</v>
      </c>
      <c r="AH78" s="50">
        <f>-PMT(PARÁMETROS!$E$45,PARÁMETROS!$E$55,AH76,0)*1</f>
        <v>73070023.381763533</v>
      </c>
      <c r="AI78" s="50">
        <f>-PMT(PARÁMETROS!$E$45,PARÁMETROS!$E$55,AI76,0)*1</f>
        <v>74014978.687519193</v>
      </c>
      <c r="AJ78" s="50">
        <f>-PMT(PARÁMETROS!$E$45,PARÁMETROS!$E$55,AJ76,0)*1</f>
        <v>76431092.127023846</v>
      </c>
      <c r="AK78" s="50">
        <f>-PMT(PARÁMETROS!$E$45,PARÁMETROS!$E$55,AK76,0)*1</f>
        <v>78824521.458128273</v>
      </c>
      <c r="AL78" s="50">
        <f>-PMT(PARÁMETROS!$E$45,PARÁMETROS!$E$55,AL76,0)*1</f>
        <v>81191128.543489918</v>
      </c>
      <c r="AM78" s="50">
        <f>-PMT(PARÁMETROS!$F$45,PARÁMETROS!$F$55,AM76,0)*1</f>
        <v>80770271.639730617</v>
      </c>
      <c r="AN78" s="50">
        <f>-PMT(PARÁMETROS!$F$45,PARÁMETROS!$F$55,AN76,0)*1</f>
        <v>80606304.427681357</v>
      </c>
      <c r="AO78" s="50">
        <f>-PMT(PARÁMETROS!$F$45,PARÁMETROS!$F$55,AO76,0)*1</f>
        <v>81619575.417676389</v>
      </c>
      <c r="AP78" s="50">
        <f>-PMT(PARÁMETROS!$F$45,PARÁMETROS!$F$55,AP76,0)*1</f>
        <v>82622559.95002614</v>
      </c>
      <c r="AQ78" s="50">
        <f>-PMT(PARÁMETROS!$F$45,PARÁMETROS!$F$55,AQ76,0)*1</f>
        <v>83615368.864723623</v>
      </c>
      <c r="AR78" s="50">
        <f>-PMT(PARÁMETROS!$F$45,PARÁMETROS!$F$55,AR76,0)*1</f>
        <v>84593630.38962245</v>
      </c>
      <c r="AS78" s="50">
        <f>-PMT(PARÁMETROS!$F$45,PARÁMETROS!$F$55,AS76,0)*1</f>
        <v>85562070.47727038</v>
      </c>
      <c r="AT78" s="50">
        <f>-PMT(PARÁMETROS!$F$45,PARÁMETROS!$F$55,AT76,0)*1</f>
        <v>86714792.561682656</v>
      </c>
      <c r="AU78" s="50">
        <f>-PMT(PARÁMETROS!$F$45,PARÁMETROS!$F$55,AU76,0)*1</f>
        <v>87662316.755158618</v>
      </c>
      <c r="AV78" s="50">
        <f>-PMT(PARÁMETROS!$F$45,PARÁMETROS!$F$55,AV76,0)*1</f>
        <v>90170455.802790225</v>
      </c>
      <c r="AW78" s="50">
        <f>-PMT(PARÁMETROS!$F$45,PARÁMETROS!$F$55,AW76,0)*1</f>
        <v>92656038.92436783</v>
      </c>
      <c r="AX78" s="50">
        <f>-PMT(PARÁMETROS!$F$45,PARÁMETROS!$F$55,AX76,0)*1</f>
        <v>95114766.34250313</v>
      </c>
      <c r="AY78" s="50">
        <f>-PMT(PARÁMETROS!$G$45,PARÁMETROS!$G$55,AY76,0)*1</f>
        <v>94611107.836339325</v>
      </c>
      <c r="AZ78" s="50">
        <f>-PMT(PARÁMETROS!$G$45,PARÁMETROS!$G$55,AZ76,0)*1</f>
        <v>94390298.337336004</v>
      </c>
      <c r="BA78" s="50">
        <f>-PMT(PARÁMETROS!$G$45,PARÁMETROS!$G$55,BA76,0)*1</f>
        <v>95418125.253266498</v>
      </c>
      <c r="BB78" s="50">
        <f>-PMT(PARÁMETROS!$G$45,PARÁMETROS!$G$55,BB76,0)*1</f>
        <v>96436005.233642101</v>
      </c>
      <c r="BC78" s="50">
        <f>-PMT(PARÁMETROS!$G$45,PARÁMETROS!$G$55,BC76,0)*1</f>
        <v>97444026.905950606</v>
      </c>
      <c r="BD78" s="50">
        <f>-PMT(PARÁMETROS!$G$45,PARÁMETROS!$G$55,BD76,0)*1</f>
        <v>98437725.246111706</v>
      </c>
      <c r="BE78" s="50">
        <f>-PMT(PARÁMETROS!$G$45,PARÁMETROS!$G$55,BE76,0)*1</f>
        <v>99421873.539186642</v>
      </c>
      <c r="BF78" s="50">
        <f>-PMT(PARÁMETROS!$G$45,PARÁMETROS!$G$55,BF76,0)*1</f>
        <v>100591808.74144599</v>
      </c>
      <c r="BG78" s="50">
        <f>-PMT(PARÁMETROS!$G$45,PARÁMETROS!$G$55,BG76,0)*1</f>
        <v>101555515.91885252</v>
      </c>
      <c r="BH78" s="50">
        <f>-PMT(PARÁMETROS!$G$45,PARÁMETROS!$G$55,BH76,0)*1</f>
        <v>104174260.66048771</v>
      </c>
      <c r="BI78" s="50">
        <f>-PMT(PARÁMETROS!$G$45,PARÁMETROS!$G$55,BI76,0)*1</f>
        <v>106770065.64043236</v>
      </c>
      <c r="BJ78" s="50">
        <f>-PMT(PARÁMETROS!$G$45,PARÁMETROS!$G$55,BJ76,0)*1</f>
        <v>109343103.17031321</v>
      </c>
    </row>
    <row r="79" spans="1:62" s="51" customFormat="1" x14ac:dyDescent="0.2">
      <c r="A79" s="49" t="s">
        <v>55</v>
      </c>
      <c r="B79" s="110"/>
      <c r="C79" s="50">
        <f>+PARÁMETROS!$C$76</f>
        <v>0</v>
      </c>
      <c r="D79" s="50">
        <f>+C79</f>
        <v>0</v>
      </c>
      <c r="E79" s="50">
        <f t="shared" ref="E79:N79" si="136">+D79</f>
        <v>0</v>
      </c>
      <c r="F79" s="50">
        <f t="shared" si="136"/>
        <v>0</v>
      </c>
      <c r="G79" s="50">
        <f t="shared" si="136"/>
        <v>0</v>
      </c>
      <c r="H79" s="50">
        <f t="shared" si="136"/>
        <v>0</v>
      </c>
      <c r="I79" s="50">
        <f t="shared" si="136"/>
        <v>0</v>
      </c>
      <c r="J79" s="50">
        <f t="shared" si="136"/>
        <v>0</v>
      </c>
      <c r="K79" s="50">
        <f t="shared" si="136"/>
        <v>0</v>
      </c>
      <c r="L79" s="50">
        <f t="shared" si="136"/>
        <v>0</v>
      </c>
      <c r="M79" s="50">
        <f t="shared" si="136"/>
        <v>0</v>
      </c>
      <c r="N79" s="50">
        <f t="shared" si="136"/>
        <v>0</v>
      </c>
      <c r="O79" s="50">
        <f>+PARÁMETROS!$D$76</f>
        <v>0</v>
      </c>
      <c r="P79" s="50">
        <f>+O79</f>
        <v>0</v>
      </c>
      <c r="Q79" s="50">
        <f t="shared" ref="Q79:Z79" si="137">+P79</f>
        <v>0</v>
      </c>
      <c r="R79" s="50">
        <f t="shared" si="137"/>
        <v>0</v>
      </c>
      <c r="S79" s="50">
        <f t="shared" si="137"/>
        <v>0</v>
      </c>
      <c r="T79" s="50">
        <f t="shared" si="137"/>
        <v>0</v>
      </c>
      <c r="U79" s="50">
        <f t="shared" si="137"/>
        <v>0</v>
      </c>
      <c r="V79" s="50">
        <f t="shared" si="137"/>
        <v>0</v>
      </c>
      <c r="W79" s="50">
        <f t="shared" si="137"/>
        <v>0</v>
      </c>
      <c r="X79" s="50">
        <f t="shared" si="137"/>
        <v>0</v>
      </c>
      <c r="Y79" s="50">
        <f t="shared" si="137"/>
        <v>0</v>
      </c>
      <c r="Z79" s="50">
        <f t="shared" si="137"/>
        <v>0</v>
      </c>
      <c r="AA79" s="50">
        <f>+PARÁMETROS!$E$76</f>
        <v>0</v>
      </c>
      <c r="AB79" s="50">
        <f>+AA79</f>
        <v>0</v>
      </c>
      <c r="AC79" s="50">
        <f t="shared" ref="AC79:AL79" si="138">+AB79</f>
        <v>0</v>
      </c>
      <c r="AD79" s="50">
        <f t="shared" si="138"/>
        <v>0</v>
      </c>
      <c r="AE79" s="50">
        <f t="shared" si="138"/>
        <v>0</v>
      </c>
      <c r="AF79" s="50">
        <f t="shared" si="138"/>
        <v>0</v>
      </c>
      <c r="AG79" s="50">
        <f t="shared" si="138"/>
        <v>0</v>
      </c>
      <c r="AH79" s="50">
        <f t="shared" si="138"/>
        <v>0</v>
      </c>
      <c r="AI79" s="50">
        <f t="shared" si="138"/>
        <v>0</v>
      </c>
      <c r="AJ79" s="50">
        <f t="shared" si="138"/>
        <v>0</v>
      </c>
      <c r="AK79" s="50">
        <f t="shared" si="138"/>
        <v>0</v>
      </c>
      <c r="AL79" s="50">
        <f t="shared" si="138"/>
        <v>0</v>
      </c>
      <c r="AM79" s="50">
        <f>+PARÁMETROS!$F$76</f>
        <v>0</v>
      </c>
      <c r="AN79" s="50">
        <f>+AM79</f>
        <v>0</v>
      </c>
      <c r="AO79" s="50">
        <f t="shared" ref="AO79:AX79" si="139">+AN79</f>
        <v>0</v>
      </c>
      <c r="AP79" s="50">
        <f t="shared" si="139"/>
        <v>0</v>
      </c>
      <c r="AQ79" s="50">
        <f t="shared" si="139"/>
        <v>0</v>
      </c>
      <c r="AR79" s="50">
        <f t="shared" si="139"/>
        <v>0</v>
      </c>
      <c r="AS79" s="50">
        <f t="shared" si="139"/>
        <v>0</v>
      </c>
      <c r="AT79" s="50">
        <f t="shared" si="139"/>
        <v>0</v>
      </c>
      <c r="AU79" s="50">
        <f t="shared" si="139"/>
        <v>0</v>
      </c>
      <c r="AV79" s="50">
        <f t="shared" si="139"/>
        <v>0</v>
      </c>
      <c r="AW79" s="50">
        <f t="shared" si="139"/>
        <v>0</v>
      </c>
      <c r="AX79" s="50">
        <f t="shared" si="139"/>
        <v>0</v>
      </c>
      <c r="AY79" s="50">
        <f>+PARÁMETROS!$G$76</f>
        <v>0</v>
      </c>
      <c r="AZ79" s="50">
        <f>+AY79</f>
        <v>0</v>
      </c>
      <c r="BA79" s="50">
        <f t="shared" ref="BA79:BJ79" si="140">+AZ79</f>
        <v>0</v>
      </c>
      <c r="BB79" s="50">
        <f t="shared" si="140"/>
        <v>0</v>
      </c>
      <c r="BC79" s="50">
        <f t="shared" si="140"/>
        <v>0</v>
      </c>
      <c r="BD79" s="50">
        <f t="shared" si="140"/>
        <v>0</v>
      </c>
      <c r="BE79" s="50">
        <f t="shared" si="140"/>
        <v>0</v>
      </c>
      <c r="BF79" s="50">
        <f t="shared" si="140"/>
        <v>0</v>
      </c>
      <c r="BG79" s="50">
        <f t="shared" si="140"/>
        <v>0</v>
      </c>
      <c r="BH79" s="50">
        <f t="shared" si="140"/>
        <v>0</v>
      </c>
      <c r="BI79" s="50">
        <f t="shared" si="140"/>
        <v>0</v>
      </c>
      <c r="BJ79" s="50">
        <f t="shared" si="140"/>
        <v>0</v>
      </c>
    </row>
    <row r="80" spans="1:62" s="51" customFormat="1" x14ac:dyDescent="0.2">
      <c r="A80" s="49" t="s">
        <v>59</v>
      </c>
      <c r="B80" s="110"/>
      <c r="C80" s="50">
        <f>+(anexos!B$68+anexos!B$110)*1*(B$133/B$135)</f>
        <v>17325000</v>
      </c>
      <c r="D80" s="50">
        <f>+(anexos!C$68+anexos!C$110)*1*(C$133/C$135)</f>
        <v>17524114.231182475</v>
      </c>
      <c r="E80" s="50">
        <f>+(anexos!D$68+anexos!D$110)*1*(D$133/D$135)</f>
        <v>17798845.429172546</v>
      </c>
      <c r="F80" s="50">
        <f>+(anexos!E$68+anexos!E$110)*1*(E$133/E$135)</f>
        <v>18067596.510167461</v>
      </c>
      <c r="G80" s="50">
        <f>+(anexos!F$68+anexos!F$110)*1*(F$133/F$135)</f>
        <v>18330552.950404849</v>
      </c>
      <c r="H80" s="50">
        <f>+(anexos!G$68+anexos!G$110)*1*(G$133/G$135)</f>
        <v>18587890.09943141</v>
      </c>
      <c r="I80" s="50">
        <f>+(anexos!H$68+anexos!H$110)*PARÁMETROS!C33*(H$133/H$135)</f>
        <v>9547584.6388570089</v>
      </c>
      <c r="J80" s="50">
        <f>+(anexos!I$68+anexos!I$110)*1*(I$133/I$135)</f>
        <v>19335964.624427319</v>
      </c>
      <c r="K80" s="50">
        <f>+(anexos!J$68+anexos!J$110)*1*(J$133/J$135)</f>
        <v>19571901.721568335</v>
      </c>
      <c r="L80" s="50">
        <f>+(anexos!K$68+anexos!K$110)*1*(K$133/K$135)</f>
        <v>19871561.486429341</v>
      </c>
      <c r="M80" s="50">
        <f>+(anexos!L$68+anexos!L$110)*1*(L$133/L$135)</f>
        <v>20158460.257779103</v>
      </c>
      <c r="N80" s="50">
        <f>+(anexos!M$68+anexos!M$110)*PARÁMETROS!C33*(M$133/M$135)</f>
        <v>10216861.17341589</v>
      </c>
      <c r="O80" s="50">
        <f>+(anexos!N$68+anexos!N$110)*1*(N$133/N$135)</f>
        <v>19870268.13570958</v>
      </c>
      <c r="P80" s="50">
        <f>+(anexos!O$68+anexos!O$110)*1*(O$133/O$135)</f>
        <v>20012994.774247434</v>
      </c>
      <c r="Q80" s="50">
        <f>+(anexos!P$68+anexos!P$110)*1*(P$133/P$135)</f>
        <v>20193773.434403963</v>
      </c>
      <c r="R80" s="50">
        <f>+(anexos!Q$68+anexos!Q$110)*1*(Q$133/Q$135)</f>
        <v>20370934.60447371</v>
      </c>
      <c r="S80" s="50">
        <f>+(anexos!R$68+anexos!R$110)*1*(R$133/R$135)</f>
        <v>20670978.802421883</v>
      </c>
      <c r="T80" s="50">
        <f>+(anexos!S$68+anexos!S$110)*1*(S$133/S$135)</f>
        <v>20838337.086744215</v>
      </c>
      <c r="U80" s="50">
        <f>+(anexos!T$68+anexos!T$110)*PARÁMETROS!C33*(T$133/T$135)</f>
        <v>10501250.248994838</v>
      </c>
      <c r="V80" s="50">
        <f>+(anexos!U$68+anexos!U$110)*1*(U$133/U$135)</f>
        <v>21163392.390961617</v>
      </c>
      <c r="W80" s="50">
        <f>+(anexos!V$68+anexos!V$110)*1*(V$133/V$135)</f>
        <v>21321312.237695649</v>
      </c>
      <c r="X80" s="50">
        <f>+(anexos!W$68+anexos!W$110)*1*(W$133/W$135)</f>
        <v>21514356.435196739</v>
      </c>
      <c r="Y80" s="50">
        <f>+(anexos!X$68+anexos!X$110)*1*(X$133/X$135)</f>
        <v>21831278.499826651</v>
      </c>
      <c r="Z80" s="50">
        <f>+(anexos!Y$68+anexos!Y$110)*PARÁMETROS!C33*(Y$133/Y$135)</f>
        <v>11003712.001910474</v>
      </c>
      <c r="AA80" s="50">
        <f>+(anexos!Z$68+anexos!Z$110)*1*(Z$133/Z$135)</f>
        <v>21013945.170774586</v>
      </c>
      <c r="AB80" s="50">
        <f>+(anexos!AA$68+anexos!AA$110)*1*(AA$133/AA$135)</f>
        <v>21129297.942613441</v>
      </c>
      <c r="AC80" s="50">
        <f>+(anexos!AB$68+anexos!AB$110)*1*(AB$133/AB$135)</f>
        <v>21265881.97051762</v>
      </c>
      <c r="AD80" s="50">
        <f>+(anexos!AC$68+anexos!AC$110)*1*(AC$133/AC$135)</f>
        <v>21400386.480003264</v>
      </c>
      <c r="AE80" s="50">
        <f>+(anexos!AD$68+anexos!AD$110)*1*(AD$133/AD$135)</f>
        <v>21672678.548703354</v>
      </c>
      <c r="AF80" s="50">
        <f>+(anexos!AE$68+anexos!AE$110)*1*(AE$133/AE$135)</f>
        <v>21800097.348038271</v>
      </c>
      <c r="AG80" s="50">
        <f>+(anexos!AF$68+anexos!AF$110)*PARÁMETROS!C33*(AF$133/AF$135)</f>
        <v>10962858.252201781</v>
      </c>
      <c r="AH80" s="50">
        <f>+(anexos!AG$68+anexos!AG$110)*1*(AG$133/AG$135)</f>
        <v>22049524.604619127</v>
      </c>
      <c r="AI80" s="50">
        <f>+(anexos!AH$68+anexos!AH$110)*1*(AH$133/AH$135)</f>
        <v>22171636.851403233</v>
      </c>
      <c r="AJ80" s="50">
        <f>+(anexos!AI$68+anexos!AI$110)*1*(AI$133/AI$135)</f>
        <v>22314505.470057476</v>
      </c>
      <c r="AK80" s="50">
        <f>+(anexos!AJ$68+anexos!AJ$110)*1*(AJ$133/AJ$135)</f>
        <v>22597416.778115235</v>
      </c>
      <c r="AL80" s="50">
        <f>+(anexos!AK$68+anexos!AK$110)*PARÁMETROS!C33*(AK$133/AK$135)</f>
        <v>11364815.33625409</v>
      </c>
      <c r="AM80" s="50">
        <f>+(anexos!AL$68+anexos!AL$110)*1*(AL$133/AL$135)</f>
        <v>21624423.153842241</v>
      </c>
      <c r="AN80" s="50">
        <f>+(anexos!AM$68+anexos!AM$110)*1*(AM$133/AM$135)</f>
        <v>21720254.766890954</v>
      </c>
      <c r="AO80" s="50">
        <f>+(anexos!AN$68+anexos!AN$110)*1*(AN$133/AN$135)</f>
        <v>21827753.447089721</v>
      </c>
      <c r="AP80" s="50">
        <f>+(anexos!AO$68+anexos!AO$110)*1*(AO$133/AO$135)</f>
        <v>21934266.408937592</v>
      </c>
      <c r="AQ80" s="50">
        <f>+(anexos!AP$68+anexos!AP$110)*1*(AP$133/AP$135)</f>
        <v>22182200.355190873</v>
      </c>
      <c r="AR80" s="50">
        <f>+(anexos!AQ$68+anexos!AQ$110)*1*(AQ$133/AQ$135)</f>
        <v>22283861.751481742</v>
      </c>
      <c r="AS80" s="50">
        <f>+(anexos!AR$68+anexos!AR$110)*PARÁMETROS!C33*(AR$133/AR$135)</f>
        <v>11192357.10066496</v>
      </c>
      <c r="AT80" s="50">
        <f>+(anexos!AS$68+anexos!AS$110)*1*(AS$133/AS$135)</f>
        <v>22484762.606987618</v>
      </c>
      <c r="AU80" s="50">
        <f>+(anexos!AT$68+anexos!AT$110)*1*(AT$133/AT$135)</f>
        <v>22584044.524250429</v>
      </c>
      <c r="AV80" s="50">
        <f>+(anexos!AU$68+anexos!AU$110)*1*(AU$133/AU$135)</f>
        <v>22695273.702558327</v>
      </c>
      <c r="AW80" s="50">
        <f>+(anexos!AV$68+anexos!AV$110)*1*(AV$133/AV$135)</f>
        <v>22950446.595087077</v>
      </c>
      <c r="AX80" s="50">
        <f>+(anexos!AW$68+anexos!AW$110)*PARÁMETROS!C33*(AW$133/AW$135)</f>
        <v>11527596.749379663</v>
      </c>
      <c r="AY80" s="50">
        <f>+(anexos!AX$68+anexos!AX$110)*1*(AX$133/AX$135)</f>
        <v>21855639.061227653</v>
      </c>
      <c r="AZ80" s="50">
        <f>+(anexos!AY$68+anexos!AY$110)*1*(AY$133/AY$135)</f>
        <v>21940223.220620871</v>
      </c>
      <c r="BA80" s="50">
        <f>+(anexos!AZ$68+anexos!AZ$110)*1*(AZ$133/AZ$135)</f>
        <v>22030979.001948379</v>
      </c>
      <c r="BB80" s="50">
        <f>+(anexos!BA$68+anexos!BA$110)*1*(BA$133/BA$135)</f>
        <v>22121505.203109913</v>
      </c>
      <c r="BC80" s="50">
        <f>+(anexos!BB$68+anexos!BB$110)*1*(BB$133/BB$135)</f>
        <v>22354809.21272422</v>
      </c>
      <c r="BD80" s="50">
        <f>+(anexos!BC$68+anexos!BC$110)*1*(BC$133/BC$135)</f>
        <v>22442104.158677809</v>
      </c>
      <c r="BE80" s="50">
        <f>+(anexos!BD$68+anexos!BD$110)*PARÁMETROS!C33*(BD$133/BD$135)</f>
        <v>11264634.9945127</v>
      </c>
      <c r="BF80" s="50">
        <f>+(anexos!BE$68+anexos!BE$110)*1*(BE$133/BE$135)</f>
        <v>22616312.771809619</v>
      </c>
      <c r="BG80" s="50">
        <f>+(anexos!BF$68+anexos!BF$110)*1*(BF$133/BF$135)</f>
        <v>22703225.584611006</v>
      </c>
      <c r="BH80" s="50">
        <f>+(anexos!BG$68+anexos!BG$110)*1*(BG$133/BG$135)</f>
        <v>22796762.182546929</v>
      </c>
      <c r="BI80" s="50">
        <f>+(anexos!BH$68+anexos!BH$110)*1*(BH$133/BH$135)</f>
        <v>22890763.710450534</v>
      </c>
      <c r="BJ80" s="50">
        <f>+(anexos!BI$68+anexos!BI$110)*PARÁMETROS!C33*(BI$133/BI$135)</f>
        <v>11492549.700310338</v>
      </c>
    </row>
    <row r="81" spans="1:62" s="88" customFormat="1" x14ac:dyDescent="0.2">
      <c r="A81" s="86" t="s">
        <v>60</v>
      </c>
      <c r="B81" s="112"/>
      <c r="C81" s="87">
        <f>anexos!B54*(B$133/B$135)</f>
        <v>8916923.0769230779</v>
      </c>
      <c r="D81" s="87">
        <f>anexos!C54*(C$133/C$135)</f>
        <v>8965206.5333790779</v>
      </c>
      <c r="E81" s="87">
        <f>anexos!D54*(D$133/D$135)</f>
        <v>9052113.8454314191</v>
      </c>
      <c r="F81" s="87">
        <f>anexos!E54*(E$133/E$135)</f>
        <v>9135720.3976416104</v>
      </c>
      <c r="G81" s="87">
        <f>anexos!F54*(F$133/F$135)</f>
        <v>9216188.1579465903</v>
      </c>
      <c r="H81" s="87">
        <f>anexos!G54*(G$133/G$135)</f>
        <v>9293668.6560188644</v>
      </c>
      <c r="I81" s="87">
        <f>anexos!H54*(H$133/H$135)</f>
        <v>9495302.2007806581</v>
      </c>
      <c r="J81" s="87">
        <f>anexos!I54*(I$133/I$135)</f>
        <v>9563681.6662743725</v>
      </c>
      <c r="K81" s="87">
        <f>anexos!J54*(J$133/J$135)</f>
        <v>9629662.1890711412</v>
      </c>
      <c r="L81" s="87">
        <f>anexos!K54*(K$133/K$135)</f>
        <v>9726857.2464768626</v>
      </c>
      <c r="M81" s="87">
        <f>anexos!L54*(L$133/L$135)</f>
        <v>9817552.1952524874</v>
      </c>
      <c r="N81" s="87">
        <f>anexos!M54*(M$133/M$135)</f>
        <v>9902401.1760872584</v>
      </c>
      <c r="O81" s="87">
        <f>anexos!N54*(N$133/N$135)</f>
        <v>10492983.307211006</v>
      </c>
      <c r="P81" s="87">
        <f>anexos!O54*(O$133/O$135)</f>
        <v>10510173.074987108</v>
      </c>
      <c r="Q81" s="87">
        <f>anexos!P54*(P$133/P$135)</f>
        <v>10547724.819970692</v>
      </c>
      <c r="R81" s="87">
        <f>anexos!Q54*(Q$133/Q$135)</f>
        <v>10583657.885222163</v>
      </c>
      <c r="S81" s="87">
        <f>anexos!R54*(R$133/R$135)</f>
        <v>10683374.334221018</v>
      </c>
      <c r="T81" s="87">
        <f>anexos!S54*(S$133/S$135)</f>
        <v>10714480.94804018</v>
      </c>
      <c r="U81" s="87">
        <f>anexos!T54*(T$133/T$135)</f>
        <v>10744271.164959496</v>
      </c>
      <c r="V81" s="87">
        <f>anexos!U54*(U$133/U$135)</f>
        <v>10772721.957707651</v>
      </c>
      <c r="W81" s="87">
        <f>anexos!V54*(V$133/V$135)</f>
        <v>10800000.848773329</v>
      </c>
      <c r="X81" s="87">
        <f>anexos!W54*(W$133/W$135)</f>
        <v>10845325.043063462</v>
      </c>
      <c r="Y81" s="87">
        <f>anexos!X54*(X$133/X$135)</f>
        <v>10952962.499986393</v>
      </c>
      <c r="Z81" s="87">
        <f>anexos!Y54*(Y$133/Y$135)</f>
        <v>10989879.978196893</v>
      </c>
      <c r="AA81" s="87">
        <f>anexos!Z54*(Z$133/Z$135)</f>
        <v>11229061.103702703</v>
      </c>
      <c r="AB81" s="87">
        <f>anexos!AA54*(AA$133/AA$135)</f>
        <v>11234948.001719814</v>
      </c>
      <c r="AC81" s="87">
        <f>anexos!AB54*(AB$133/AB$135)</f>
        <v>11252481.781990455</v>
      </c>
      <c r="AD81" s="87">
        <f>anexos!AC54*(AC$133/AC$135)</f>
        <v>11269211.840710595</v>
      </c>
      <c r="AE81" s="87">
        <f>anexos!AD54*(AD$133/AD$135)</f>
        <v>11358446.792162459</v>
      </c>
      <c r="AF81" s="87">
        <f>anexos!AE54*(AE$133/AE$135)</f>
        <v>11371716.033524744</v>
      </c>
      <c r="AG81" s="87">
        <f>anexos!AF54*(AF$133/AF$135)</f>
        <v>11384363.197032282</v>
      </c>
      <c r="AH81" s="87">
        <f>anexos!AG54*(AG$133/AG$135)</f>
        <v>11396384.914202318</v>
      </c>
      <c r="AI81" s="87">
        <f>anexos!AH54*(AH$133/AH$135)</f>
        <v>11407842.995424291</v>
      </c>
      <c r="AJ81" s="87">
        <f>anexos!AI54*(AI$133/AI$135)</f>
        <v>11430239.896699825</v>
      </c>
      <c r="AK81" s="87">
        <f>anexos!AJ54*(AJ$133/AJ$135)</f>
        <v>11524259.324309213</v>
      </c>
      <c r="AL81" s="87">
        <f>anexos!AK54*(AK$133/AK$135)</f>
        <v>11541335.474723386</v>
      </c>
      <c r="AM81" s="87">
        <f>anexos!AL54*(AL$133/AL$135)</f>
        <v>11534344.701446982</v>
      </c>
      <c r="AN81" s="87">
        <f>anexos!AM54*(AM$133/AM$135)</f>
        <v>11535280.002786141</v>
      </c>
      <c r="AO81" s="87">
        <f>anexos!AN54*(AN$133/AN$135)</f>
        <v>11542583.14526432</v>
      </c>
      <c r="AP81" s="87">
        <f>anexos!AO54*(AO$133/AO$135)</f>
        <v>11549506.372991048</v>
      </c>
      <c r="AQ81" s="87">
        <f>anexos!AP54*(AP$133/AP$135)</f>
        <v>11630718.506050674</v>
      </c>
      <c r="AR81" s="87">
        <f>anexos!AQ54*(AQ$133/AQ$135)</f>
        <v>11635068.863618484</v>
      </c>
      <c r="AS81" s="87">
        <f>anexos!AR54*(AR$133/AR$135)</f>
        <v>11639151.179334369</v>
      </c>
      <c r="AT81" s="87">
        <f>anexos!AS54*(AS$133/AS$135)</f>
        <v>11642967.801972311</v>
      </c>
      <c r="AU81" s="87">
        <f>anexos!AT54*(AT$133/AT$135)</f>
        <v>11646537.934765544</v>
      </c>
      <c r="AV81" s="87">
        <f>anexos!AU54*(AU$133/AU$135)</f>
        <v>11656391.069585443</v>
      </c>
      <c r="AW81" s="87">
        <f>anexos!AV54*(AV$133/AV$135)</f>
        <v>11739968.888507109</v>
      </c>
      <c r="AX81" s="87">
        <f>anexos!AW54*(AW$133/AW$135)</f>
        <v>11746405.71795539</v>
      </c>
      <c r="AY81" s="87">
        <f>anexos!AX54*(AX$133/AX$135)</f>
        <v>11701072.323684238</v>
      </c>
      <c r="AZ81" s="87">
        <f>anexos!AY54*(AY$133/AY$135)</f>
        <v>11698857.878070766</v>
      </c>
      <c r="BA81" s="87">
        <f>anexos!AZ54*(AZ$133/AZ$135)</f>
        <v>11699927.074367281</v>
      </c>
      <c r="BB81" s="87">
        <f>anexos!BA54*(BA$133/BA$135)</f>
        <v>11700854.819073493</v>
      </c>
      <c r="BC81" s="87">
        <f>anexos!BB54*(BB$133/BB$135)</f>
        <v>11776982.348515967</v>
      </c>
      <c r="BD81" s="87">
        <f>anexos!BC54*(BC$133/BC$135)</f>
        <v>11775878.317899009</v>
      </c>
      <c r="BE81" s="87">
        <f>anexos!BD54*(BD$133/BD$135)</f>
        <v>11774704.925433809</v>
      </c>
      <c r="BF81" s="87">
        <f>anexos!BE54*(BE$133/BE$135)</f>
        <v>11773466.386410078</v>
      </c>
      <c r="BG81" s="87">
        <f>anexos!BF54*(BF$133/BF$135)</f>
        <v>11772160.10821062</v>
      </c>
      <c r="BH81" s="87">
        <f>anexos!BG54*(BG$133/BG$135)</f>
        <v>11774275.348564362</v>
      </c>
      <c r="BI81" s="87">
        <f>anexos!BH54*(BH$133/BH$135)</f>
        <v>11776603.647251163</v>
      </c>
      <c r="BJ81" s="87">
        <f>anexos!BI54*(BI$133/BI$135)</f>
        <v>11779075.700411266</v>
      </c>
    </row>
    <row r="82" spans="1:62" s="88" customFormat="1" x14ac:dyDescent="0.2">
      <c r="A82" s="86" t="s">
        <v>135</v>
      </c>
      <c r="B82" s="112"/>
      <c r="C82" s="87">
        <f>PARÁMETROS!$C$31*(B$133/B$135)</f>
        <v>4246153.846153846</v>
      </c>
      <c r="D82" s="87">
        <f>PARÁMETROS!$C$31*(C$133/C$135)</f>
        <v>4269145.9682757519</v>
      </c>
      <c r="E82" s="87">
        <f>PARÁMETROS!$C$31*(D$133/D$135)</f>
        <v>4310530.4025863903</v>
      </c>
      <c r="F82" s="87">
        <f>PARÁMETROS!$C$31*(E$133/E$135)</f>
        <v>4350343.0464960048</v>
      </c>
      <c r="G82" s="87">
        <f>PARÁMETROS!$C$31*(F$133/F$135)</f>
        <v>4388661.0275936145</v>
      </c>
      <c r="H82" s="87">
        <f>PARÁMETROS!$C$31*(G$133/G$135)</f>
        <v>4425556.5028661257</v>
      </c>
      <c r="I82" s="87">
        <f>PARÁMETROS!$C$31*(H$133/H$135)</f>
        <v>4521572.4765622178</v>
      </c>
      <c r="J82" s="87">
        <f>PARÁMETROS!$C$31*(I$133/I$135)</f>
        <v>4554134.1267973203</v>
      </c>
      <c r="K82" s="87">
        <f>PARÁMETROS!$C$31*(J$133/J$135)</f>
        <v>4585553.4233672097</v>
      </c>
      <c r="L82" s="87">
        <f>PARÁMETROS!$C$31*(K$133/K$135)</f>
        <v>4631836.7840366019</v>
      </c>
      <c r="M82" s="87">
        <f>PARÁMETROS!$C$31*(L$133/L$135)</f>
        <v>4675024.8548821369</v>
      </c>
      <c r="N82" s="87">
        <f>PARÁMETROS!$C$31*(M$133/M$135)</f>
        <v>4715429.1314701224</v>
      </c>
      <c r="O82" s="87">
        <f>PARÁMETROS!$D$31*(N$133/N$135)</f>
        <v>5246491.653605503</v>
      </c>
      <c r="P82" s="87">
        <f>PARÁMETROS!$D$31*(O$133/O$135)</f>
        <v>5255086.5374935539</v>
      </c>
      <c r="Q82" s="87">
        <f>PARÁMETROS!$D$31*(P$133/P$135)</f>
        <v>5273862.4099853458</v>
      </c>
      <c r="R82" s="87">
        <f>PARÁMETROS!$D$31*(Q$133/Q$135)</f>
        <v>5291828.9426110815</v>
      </c>
      <c r="S82" s="87">
        <f>PARÁMETROS!$D$31*(R$133/R$135)</f>
        <v>5341687.1671105092</v>
      </c>
      <c r="T82" s="87">
        <f>PARÁMETROS!$D$31*(S$133/S$135)</f>
        <v>5357240.47402009</v>
      </c>
      <c r="U82" s="87">
        <f>PARÁMETROS!$D$31*(T$133/T$135)</f>
        <v>5372135.5824797479</v>
      </c>
      <c r="V82" s="87">
        <f>PARÁMETROS!$D$31*(U$133/U$135)</f>
        <v>5386360.9788538255</v>
      </c>
      <c r="W82" s="87">
        <f>PARÁMETROS!$D$31*(V$133/V$135)</f>
        <v>5400000.4243866643</v>
      </c>
      <c r="X82" s="87">
        <f>PARÁMETROS!$D$31*(W$133/W$135)</f>
        <v>5422662.5215317309</v>
      </c>
      <c r="Y82" s="87">
        <f>PARÁMETROS!$D$31*(X$133/X$135)</f>
        <v>5476481.2499931967</v>
      </c>
      <c r="Z82" s="87">
        <f>PARÁMETROS!$D$31*(Y$133/Y$135)</f>
        <v>5494939.9890984464</v>
      </c>
      <c r="AA82" s="87">
        <f>PARÁMETROS!$E$31*(Z$133/Z$135)</f>
        <v>5910032.1598435277</v>
      </c>
      <c r="AB82" s="87">
        <f>PARÁMETROS!$E$31*(AA$133/AA$135)</f>
        <v>5913130.5272209551</v>
      </c>
      <c r="AC82" s="87">
        <f>PARÁMETROS!$E$31*(AB$133/AB$135)</f>
        <v>5922358.832626556</v>
      </c>
      <c r="AD82" s="87">
        <f>PARÁMETROS!$E$31*(AC$133/AC$135)</f>
        <v>5931164.126689787</v>
      </c>
      <c r="AE82" s="87">
        <f>PARÁMETROS!$E$31*(AD$133/AD$135)</f>
        <v>5978129.8906118209</v>
      </c>
      <c r="AF82" s="87">
        <f>PARÁMETROS!$E$31*(AE$133/AE$135)</f>
        <v>5985113.7018551277</v>
      </c>
      <c r="AG82" s="87">
        <f>PARÁMETROS!$E$31*(AF$133/AF$135)</f>
        <v>5991770.1037012013</v>
      </c>
      <c r="AH82" s="87">
        <f>PARÁMETROS!$E$31*(AG$133/AG$135)</f>
        <v>5998097.3232643781</v>
      </c>
      <c r="AI82" s="87">
        <f>PARÁMETROS!$E$31*(AH$133/AH$135)</f>
        <v>6004127.8923285743</v>
      </c>
      <c r="AJ82" s="87">
        <f>PARÁMETROS!$E$31*(AI$133/AI$135)</f>
        <v>6015915.7351051709</v>
      </c>
      <c r="AK82" s="87">
        <f>PARÁMETROS!$E$31*(AJ$133/AJ$135)</f>
        <v>6065399.6443732707</v>
      </c>
      <c r="AL82" s="87">
        <f>PARÁMETROS!$E$31*(AK$133/AK$135)</f>
        <v>6074387.0919596767</v>
      </c>
      <c r="AM82" s="87">
        <f>PARÁMETROS!$F$31*(AL$133/AL$135)</f>
        <v>6407969.2785816565</v>
      </c>
      <c r="AN82" s="87">
        <f>PARÁMETROS!$F$31*(AM$133/AM$135)</f>
        <v>6408488.8904367443</v>
      </c>
      <c r="AO82" s="87">
        <f>PARÁMETROS!$F$31*(AN$133/AN$135)</f>
        <v>6412546.1918135108</v>
      </c>
      <c r="AP82" s="87">
        <f>PARÁMETROS!$F$31*(AO$133/AO$135)</f>
        <v>6416392.4294394711</v>
      </c>
      <c r="AQ82" s="87">
        <f>PARÁMETROS!$F$31*(AP$133/AP$135)</f>
        <v>6461510.281139263</v>
      </c>
      <c r="AR82" s="87">
        <f>PARÁMETROS!$F$31*(AQ$133/AQ$135)</f>
        <v>6463927.1464547133</v>
      </c>
      <c r="AS82" s="87">
        <f>PARÁMETROS!$F$31*(AR$133/AR$135)</f>
        <v>6466195.099630205</v>
      </c>
      <c r="AT82" s="87">
        <f>PARÁMETROS!$F$31*(AS$133/AS$135)</f>
        <v>6468315.445540173</v>
      </c>
      <c r="AU82" s="87">
        <f>PARÁMETROS!$F$31*(AT$133/AT$135)</f>
        <v>6470298.8526475243</v>
      </c>
      <c r="AV82" s="87">
        <f>PARÁMETROS!$F$31*(AU$133/AU$135)</f>
        <v>6475772.8164363569</v>
      </c>
      <c r="AW82" s="87">
        <f>PARÁMETROS!$F$31*(AV$133/AV$135)</f>
        <v>6522204.9380595051</v>
      </c>
      <c r="AX82" s="87">
        <f>PARÁMETROS!$F$31*(AW$133/AW$135)</f>
        <v>6525780.9544196613</v>
      </c>
      <c r="AY82" s="87">
        <f>PARÁMETROS!$G$31*(AX$133/AX$135)</f>
        <v>6882983.7198142577</v>
      </c>
      <c r="AZ82" s="87">
        <f>PARÁMETROS!$G$31*(AY$133/AY$135)</f>
        <v>6881681.1047475105</v>
      </c>
      <c r="BA82" s="87">
        <f>PARÁMETROS!$G$31*(AZ$133/AZ$135)</f>
        <v>6882310.0437454609</v>
      </c>
      <c r="BB82" s="87">
        <f>PARÁMETROS!$G$31*(BA$133/BA$135)</f>
        <v>6882855.7759255851</v>
      </c>
      <c r="BC82" s="87">
        <f>PARÁMETROS!$G$31*(BB$133/BB$135)</f>
        <v>6927636.6755976286</v>
      </c>
      <c r="BD82" s="87">
        <f>PARÁMETROS!$G$31*(BC$133/BC$135)</f>
        <v>6926987.2458229475</v>
      </c>
      <c r="BE82" s="87">
        <f>PARÁMETROS!$G$31*(BD$133/BD$135)</f>
        <v>6926297.0149610639</v>
      </c>
      <c r="BF82" s="87">
        <f>PARÁMETROS!$G$31*(BE$133/BE$135)</f>
        <v>6925568.4625941645</v>
      </c>
      <c r="BG82" s="87">
        <f>PARÁMETROS!$G$31*(BF$133/BF$135)</f>
        <v>6924800.0636533061</v>
      </c>
      <c r="BH82" s="87">
        <f>PARÁMETROS!$G$31*(BG$133/BG$135)</f>
        <v>6926044.3226849195</v>
      </c>
      <c r="BI82" s="87">
        <f>PARÁMETROS!$G$31*(BH$133/BH$135)</f>
        <v>6927413.9101477442</v>
      </c>
      <c r="BJ82" s="87">
        <f>PARÁMETROS!$G$31*(BI$133/BI$135)</f>
        <v>6928868.0590654509</v>
      </c>
    </row>
    <row r="83" spans="1:62" s="55" customFormat="1" x14ac:dyDescent="0.2">
      <c r="A83" s="53" t="s">
        <v>11</v>
      </c>
      <c r="B83" s="113"/>
      <c r="C83" s="54">
        <f>+'Colocaciones 1er Año'!B8</f>
        <v>75000000</v>
      </c>
      <c r="D83" s="54">
        <f>+'Colocaciones 1er Año'!C8</f>
        <v>150000000</v>
      </c>
      <c r="E83" s="54">
        <f>+'Colocaciones 1er Año'!D8</f>
        <v>150000000</v>
      </c>
      <c r="F83" s="54">
        <f>+'Colocaciones 1er Año'!E8</f>
        <v>150000000</v>
      </c>
      <c r="G83" s="54">
        <f>+'Colocaciones 1er Año'!F8</f>
        <v>150000000</v>
      </c>
      <c r="H83" s="54">
        <f>+'Colocaciones 1er Año'!G8</f>
        <v>150000000</v>
      </c>
      <c r="I83" s="54">
        <f>+'Colocaciones 1er Año'!H8</f>
        <v>150000000</v>
      </c>
      <c r="J83" s="54">
        <f>+'Colocaciones 1er Año'!I8</f>
        <v>150000000</v>
      </c>
      <c r="K83" s="54">
        <f>+'Colocaciones 1er Año'!J8</f>
        <v>250000000</v>
      </c>
      <c r="L83" s="54">
        <f>+'Colocaciones 1er Año'!K8</f>
        <v>250000000</v>
      </c>
      <c r="M83" s="54">
        <f>+'Colocaciones 1er Año'!L8</f>
        <v>250000000</v>
      </c>
      <c r="N83" s="54">
        <f>+'Colocaciones 1er Año'!M8</f>
        <v>50000000</v>
      </c>
      <c r="O83" s="54">
        <f t="shared" ref="O83:Z83" si="141">+C83*(1+$O$2)</f>
        <v>84000000.000000015</v>
      </c>
      <c r="P83" s="54">
        <f t="shared" si="141"/>
        <v>168000000.00000003</v>
      </c>
      <c r="Q83" s="54">
        <f t="shared" si="141"/>
        <v>168000000.00000003</v>
      </c>
      <c r="R83" s="54">
        <f t="shared" si="141"/>
        <v>168000000.00000003</v>
      </c>
      <c r="S83" s="54">
        <f t="shared" si="141"/>
        <v>168000000.00000003</v>
      </c>
      <c r="T83" s="54">
        <f t="shared" si="141"/>
        <v>168000000.00000003</v>
      </c>
      <c r="U83" s="54">
        <f t="shared" si="141"/>
        <v>168000000.00000003</v>
      </c>
      <c r="V83" s="54">
        <f t="shared" si="141"/>
        <v>168000000.00000003</v>
      </c>
      <c r="W83" s="54">
        <f t="shared" si="141"/>
        <v>280000000</v>
      </c>
      <c r="X83" s="54">
        <f t="shared" si="141"/>
        <v>280000000</v>
      </c>
      <c r="Y83" s="54">
        <f t="shared" si="141"/>
        <v>280000000</v>
      </c>
      <c r="Z83" s="54">
        <f t="shared" si="141"/>
        <v>56000000.000000007</v>
      </c>
      <c r="AA83" s="54">
        <f t="shared" ref="AA83:AL83" si="142">+O83*(1+$AA$2)</f>
        <v>91560000.00000003</v>
      </c>
      <c r="AB83" s="54">
        <f t="shared" si="142"/>
        <v>183120000.00000006</v>
      </c>
      <c r="AC83" s="54">
        <f t="shared" si="142"/>
        <v>183120000.00000006</v>
      </c>
      <c r="AD83" s="54">
        <f t="shared" si="142"/>
        <v>183120000.00000006</v>
      </c>
      <c r="AE83" s="54">
        <f t="shared" si="142"/>
        <v>183120000.00000006</v>
      </c>
      <c r="AF83" s="54">
        <f t="shared" si="142"/>
        <v>183120000.00000006</v>
      </c>
      <c r="AG83" s="54">
        <f t="shared" si="142"/>
        <v>183120000.00000006</v>
      </c>
      <c r="AH83" s="54">
        <f t="shared" si="142"/>
        <v>183120000.00000006</v>
      </c>
      <c r="AI83" s="54">
        <f t="shared" si="142"/>
        <v>305200000</v>
      </c>
      <c r="AJ83" s="54">
        <f t="shared" si="142"/>
        <v>305200000</v>
      </c>
      <c r="AK83" s="54">
        <f t="shared" si="142"/>
        <v>305200000</v>
      </c>
      <c r="AL83" s="54">
        <f t="shared" si="142"/>
        <v>61040000.000000015</v>
      </c>
      <c r="AM83" s="54">
        <f t="shared" ref="AM83:AX83" si="143">+AA83*(1+$AM$2)</f>
        <v>97053600.00000003</v>
      </c>
      <c r="AN83" s="54">
        <f t="shared" si="143"/>
        <v>194107200.00000006</v>
      </c>
      <c r="AO83" s="54">
        <f t="shared" si="143"/>
        <v>194107200.00000006</v>
      </c>
      <c r="AP83" s="54">
        <f t="shared" si="143"/>
        <v>194107200.00000006</v>
      </c>
      <c r="AQ83" s="54">
        <f t="shared" si="143"/>
        <v>194107200.00000006</v>
      </c>
      <c r="AR83" s="54">
        <f t="shared" si="143"/>
        <v>194107200.00000006</v>
      </c>
      <c r="AS83" s="54">
        <f t="shared" si="143"/>
        <v>194107200.00000006</v>
      </c>
      <c r="AT83" s="54">
        <f t="shared" si="143"/>
        <v>194107200.00000006</v>
      </c>
      <c r="AU83" s="54">
        <f t="shared" si="143"/>
        <v>323512000</v>
      </c>
      <c r="AV83" s="54">
        <f t="shared" si="143"/>
        <v>323512000</v>
      </c>
      <c r="AW83" s="54">
        <f t="shared" si="143"/>
        <v>323512000</v>
      </c>
      <c r="AX83" s="54">
        <f t="shared" si="143"/>
        <v>64702400.000000022</v>
      </c>
      <c r="AY83" s="54">
        <f t="shared" ref="AY83:BJ83" si="144">+AM83*(1+$AY$2)</f>
        <v>102876816.00000003</v>
      </c>
      <c r="AZ83" s="54">
        <f t="shared" si="144"/>
        <v>205753632.00000006</v>
      </c>
      <c r="BA83" s="54">
        <f t="shared" si="144"/>
        <v>205753632.00000006</v>
      </c>
      <c r="BB83" s="54">
        <f t="shared" si="144"/>
        <v>205753632.00000006</v>
      </c>
      <c r="BC83" s="54">
        <f t="shared" si="144"/>
        <v>205753632.00000006</v>
      </c>
      <c r="BD83" s="54">
        <f t="shared" si="144"/>
        <v>205753632.00000006</v>
      </c>
      <c r="BE83" s="54">
        <f t="shared" si="144"/>
        <v>205753632.00000006</v>
      </c>
      <c r="BF83" s="54">
        <f t="shared" si="144"/>
        <v>205753632.00000006</v>
      </c>
      <c r="BG83" s="54">
        <f t="shared" si="144"/>
        <v>342922720</v>
      </c>
      <c r="BH83" s="54">
        <f t="shared" si="144"/>
        <v>342922720</v>
      </c>
      <c r="BI83" s="54">
        <f t="shared" si="144"/>
        <v>342922720</v>
      </c>
      <c r="BJ83" s="54">
        <f t="shared" si="144"/>
        <v>68584544.00000003</v>
      </c>
    </row>
    <row r="84" spans="1:62" s="55" customFormat="1" ht="13.5" thickBot="1" x14ac:dyDescent="0.25">
      <c r="A84" s="53" t="s">
        <v>136</v>
      </c>
      <c r="B84" s="113"/>
      <c r="C84" s="54">
        <f>+'Colocaciones 1er Año'!B20</f>
        <v>22500000</v>
      </c>
      <c r="D84" s="54">
        <f>+'Colocaciones 1er Año'!C20</f>
        <v>45000000</v>
      </c>
      <c r="E84" s="54">
        <f>+'Colocaciones 1er Año'!D20</f>
        <v>45000000</v>
      </c>
      <c r="F84" s="54">
        <f>+'Colocaciones 1er Año'!E20</f>
        <v>45000000</v>
      </c>
      <c r="G84" s="54">
        <f>+'Colocaciones 1er Año'!F20</f>
        <v>45000000</v>
      </c>
      <c r="H84" s="54">
        <f>+'Colocaciones 1er Año'!G20</f>
        <v>45000000</v>
      </c>
      <c r="I84" s="54">
        <f>+'Colocaciones 1er Año'!H20</f>
        <v>45000000</v>
      </c>
      <c r="J84" s="54">
        <f>+'Colocaciones 1er Año'!I20</f>
        <v>45000000</v>
      </c>
      <c r="K84" s="54">
        <f>+'Colocaciones 1er Año'!J20</f>
        <v>75000000</v>
      </c>
      <c r="L84" s="54">
        <f>+'Colocaciones 1er Año'!K20</f>
        <v>75000000</v>
      </c>
      <c r="M84" s="54">
        <f>+'Colocaciones 1er Año'!L20</f>
        <v>75000000</v>
      </c>
      <c r="N84" s="54">
        <f>+'Colocaciones 1er Año'!M20</f>
        <v>15000000</v>
      </c>
      <c r="O84" s="54">
        <f t="shared" ref="O84:Z84" si="145">+C84*(1+$O$2)</f>
        <v>25200000.000000004</v>
      </c>
      <c r="P84" s="54">
        <f t="shared" si="145"/>
        <v>50400000.000000007</v>
      </c>
      <c r="Q84" s="54">
        <f t="shared" si="145"/>
        <v>50400000.000000007</v>
      </c>
      <c r="R84" s="54">
        <f t="shared" si="145"/>
        <v>50400000.000000007</v>
      </c>
      <c r="S84" s="54">
        <f t="shared" si="145"/>
        <v>50400000.000000007</v>
      </c>
      <c r="T84" s="54">
        <f t="shared" si="145"/>
        <v>50400000.000000007</v>
      </c>
      <c r="U84" s="54">
        <f t="shared" si="145"/>
        <v>50400000.000000007</v>
      </c>
      <c r="V84" s="54">
        <f t="shared" si="145"/>
        <v>50400000.000000007</v>
      </c>
      <c r="W84" s="54">
        <f t="shared" si="145"/>
        <v>84000000.000000015</v>
      </c>
      <c r="X84" s="54">
        <f t="shared" si="145"/>
        <v>84000000.000000015</v>
      </c>
      <c r="Y84" s="54">
        <f t="shared" si="145"/>
        <v>84000000.000000015</v>
      </c>
      <c r="Z84" s="54">
        <f t="shared" si="145"/>
        <v>16800000</v>
      </c>
      <c r="AA84" s="54">
        <f t="shared" ref="AA84:AL84" si="146">+O84*(1+$AA$2)</f>
        <v>27468000.000000007</v>
      </c>
      <c r="AB84" s="54">
        <f t="shared" si="146"/>
        <v>54936000.000000015</v>
      </c>
      <c r="AC84" s="54">
        <f t="shared" si="146"/>
        <v>54936000.000000015</v>
      </c>
      <c r="AD84" s="54">
        <f t="shared" si="146"/>
        <v>54936000.000000015</v>
      </c>
      <c r="AE84" s="54">
        <f t="shared" si="146"/>
        <v>54936000.000000015</v>
      </c>
      <c r="AF84" s="54">
        <f t="shared" si="146"/>
        <v>54936000.000000015</v>
      </c>
      <c r="AG84" s="54">
        <f t="shared" si="146"/>
        <v>54936000.000000015</v>
      </c>
      <c r="AH84" s="54">
        <f t="shared" si="146"/>
        <v>54936000.000000015</v>
      </c>
      <c r="AI84" s="54">
        <f t="shared" si="146"/>
        <v>91560000.00000003</v>
      </c>
      <c r="AJ84" s="54">
        <f t="shared" si="146"/>
        <v>91560000.00000003</v>
      </c>
      <c r="AK84" s="54">
        <f t="shared" si="146"/>
        <v>91560000.00000003</v>
      </c>
      <c r="AL84" s="54">
        <f t="shared" si="146"/>
        <v>18312000</v>
      </c>
      <c r="AM84" s="54">
        <f t="shared" ref="AM84:AX84" si="147">+AA84*(1+$AM$2)</f>
        <v>29116080.000000011</v>
      </c>
      <c r="AN84" s="54">
        <f t="shared" si="147"/>
        <v>58232160.000000022</v>
      </c>
      <c r="AO84" s="54">
        <f t="shared" si="147"/>
        <v>58232160.000000022</v>
      </c>
      <c r="AP84" s="54">
        <f t="shared" si="147"/>
        <v>58232160.000000022</v>
      </c>
      <c r="AQ84" s="54">
        <f t="shared" si="147"/>
        <v>58232160.000000022</v>
      </c>
      <c r="AR84" s="54">
        <f t="shared" si="147"/>
        <v>58232160.000000022</v>
      </c>
      <c r="AS84" s="54">
        <f t="shared" si="147"/>
        <v>58232160.000000022</v>
      </c>
      <c r="AT84" s="54">
        <f t="shared" si="147"/>
        <v>58232160.000000022</v>
      </c>
      <c r="AU84" s="54">
        <f t="shared" si="147"/>
        <v>97053600.00000003</v>
      </c>
      <c r="AV84" s="54">
        <f t="shared" si="147"/>
        <v>97053600.00000003</v>
      </c>
      <c r="AW84" s="54">
        <f t="shared" si="147"/>
        <v>97053600.00000003</v>
      </c>
      <c r="AX84" s="54">
        <f t="shared" si="147"/>
        <v>19410720</v>
      </c>
      <c r="AY84" s="54">
        <f t="shared" ref="AY84:BJ84" si="148">+AM84*(1+$AY$2)</f>
        <v>30863044.800000012</v>
      </c>
      <c r="AZ84" s="54">
        <f t="shared" si="148"/>
        <v>61726089.600000024</v>
      </c>
      <c r="BA84" s="54">
        <f t="shared" si="148"/>
        <v>61726089.600000024</v>
      </c>
      <c r="BB84" s="54">
        <f t="shared" si="148"/>
        <v>61726089.600000024</v>
      </c>
      <c r="BC84" s="54">
        <f t="shared" si="148"/>
        <v>61726089.600000024</v>
      </c>
      <c r="BD84" s="54">
        <f t="shared" si="148"/>
        <v>61726089.600000024</v>
      </c>
      <c r="BE84" s="54">
        <f t="shared" si="148"/>
        <v>61726089.600000024</v>
      </c>
      <c r="BF84" s="54">
        <f t="shared" si="148"/>
        <v>61726089.600000024</v>
      </c>
      <c r="BG84" s="54">
        <f t="shared" si="148"/>
        <v>102876816.00000003</v>
      </c>
      <c r="BH84" s="54">
        <f t="shared" si="148"/>
        <v>102876816.00000003</v>
      </c>
      <c r="BI84" s="54">
        <f t="shared" si="148"/>
        <v>102876816.00000003</v>
      </c>
      <c r="BJ84" s="54">
        <f t="shared" si="148"/>
        <v>20575363.199999999</v>
      </c>
    </row>
    <row r="85" spans="1:62" s="7" customFormat="1" ht="13.5" thickBot="1" x14ac:dyDescent="0.25">
      <c r="A85" s="13" t="s">
        <v>12</v>
      </c>
      <c r="B85" s="114"/>
      <c r="C85" s="14">
        <f t="shared" ref="C85:AH85" si="149">+C76+C77+C83-C78-C79-C80-C81-C82-C84</f>
        <v>2402527581.4033461</v>
      </c>
      <c r="D85" s="14">
        <f t="shared" si="149"/>
        <v>2457264252.8887358</v>
      </c>
      <c r="E85" s="14">
        <f t="shared" si="149"/>
        <v>2511153523.0925655</v>
      </c>
      <c r="F85" s="14">
        <f t="shared" si="149"/>
        <v>2564213124.2887845</v>
      </c>
      <c r="G85" s="14">
        <f t="shared" si="149"/>
        <v>2616460220.2205424</v>
      </c>
      <c r="H85" s="14">
        <f t="shared" si="149"/>
        <v>2667911436.2513509</v>
      </c>
      <c r="I85" s="14">
        <f t="shared" si="149"/>
        <v>2727687602.7773318</v>
      </c>
      <c r="J85" s="14">
        <f t="shared" si="149"/>
        <v>2777089156.8467937</v>
      </c>
      <c r="K85" s="14">
        <f t="shared" si="149"/>
        <v>2895756308.6836252</v>
      </c>
      <c r="L85" s="14">
        <f t="shared" si="149"/>
        <v>3013016925.9492626</v>
      </c>
      <c r="M85" s="14">
        <f t="shared" si="149"/>
        <v>3128904783.9524045</v>
      </c>
      <c r="N85" s="14">
        <f t="shared" si="149"/>
        <v>3113668155.0236731</v>
      </c>
      <c r="O85" s="14">
        <f t="shared" si="149"/>
        <v>3111580172.681056</v>
      </c>
      <c r="P85" s="14">
        <f t="shared" si="149"/>
        <v>3168140630.2821422</v>
      </c>
      <c r="Q85" s="14">
        <f t="shared" si="149"/>
        <v>3224004796.9051323</v>
      </c>
      <c r="R85" s="14">
        <f t="shared" si="149"/>
        <v>3279184370.8810959</v>
      </c>
      <c r="S85" s="14">
        <f t="shared" si="149"/>
        <v>3333466351.9553003</v>
      </c>
      <c r="T85" s="14">
        <f t="shared" si="149"/>
        <v>3387093627.8803</v>
      </c>
      <c r="U85" s="14">
        <f t="shared" si="149"/>
        <v>3450577933.5813594</v>
      </c>
      <c r="V85" s="14">
        <f t="shared" si="149"/>
        <v>3502842025.1583343</v>
      </c>
      <c r="W85" s="14">
        <f t="shared" si="149"/>
        <v>3632882973.7946663</v>
      </c>
      <c r="X85" s="14">
        <f t="shared" si="149"/>
        <v>3761607157.6609011</v>
      </c>
      <c r="Y85" s="14">
        <f t="shared" si="149"/>
        <v>3888807919.1187458</v>
      </c>
      <c r="Z85" s="14">
        <f t="shared" si="149"/>
        <v>3868948194.5666137</v>
      </c>
      <c r="AA85" s="14">
        <f t="shared" si="149"/>
        <v>3863477194.240499</v>
      </c>
      <c r="AB85" s="14">
        <f t="shared" si="149"/>
        <v>3922018272.0603385</v>
      </c>
      <c r="AC85" s="14">
        <f t="shared" si="149"/>
        <v>3979920739.4490223</v>
      </c>
      <c r="AD85" s="14">
        <f t="shared" si="149"/>
        <v>4037193087.2011266</v>
      </c>
      <c r="AE85" s="14">
        <f t="shared" si="149"/>
        <v>4093591978.0058031</v>
      </c>
      <c r="AF85" s="14">
        <f t="shared" si="149"/>
        <v>4149385323.934186</v>
      </c>
      <c r="AG85" s="14">
        <f t="shared" si="149"/>
        <v>4215543648.4700589</v>
      </c>
      <c r="AH85" s="14">
        <f t="shared" si="149"/>
        <v>4270059852.9668617</v>
      </c>
      <c r="AI85" s="14">
        <f t="shared" ref="AI85:BJ85" si="150">+AI76+AI77+AI83-AI78-AI79-AI80-AI81-AI82-AI84</f>
        <v>4409449868.0852766</v>
      </c>
      <c r="AJ85" s="14">
        <f t="shared" si="150"/>
        <v>4547531195.3907957</v>
      </c>
      <c r="AK85" s="14">
        <f t="shared" si="150"/>
        <v>4684065098.1513968</v>
      </c>
      <c r="AL85" s="14">
        <f t="shared" si="150"/>
        <v>4659785091.5844345</v>
      </c>
      <c r="AM85" s="14">
        <f t="shared" si="150"/>
        <v>4650325522.4297848</v>
      </c>
      <c r="AN85" s="14">
        <f t="shared" si="150"/>
        <v>4708782984.0311813</v>
      </c>
      <c r="AO85" s="14">
        <f t="shared" si="150"/>
        <v>4766647001.0271845</v>
      </c>
      <c r="AP85" s="14">
        <f t="shared" si="150"/>
        <v>4823923967.9802561</v>
      </c>
      <c r="AQ85" s="14">
        <f t="shared" si="150"/>
        <v>4880361669.338089</v>
      </c>
      <c r="AR85" s="14">
        <f t="shared" si="150"/>
        <v>4936232753.969861</v>
      </c>
      <c r="AS85" s="14">
        <f t="shared" si="150"/>
        <v>5002735404.940793</v>
      </c>
      <c r="AT85" s="14">
        <f t="shared" si="150"/>
        <v>5057399813.2811394</v>
      </c>
      <c r="AU85" s="14">
        <f t="shared" si="150"/>
        <v>5202098954.4937029</v>
      </c>
      <c r="AV85" s="14">
        <f t="shared" si="150"/>
        <v>5345496802.9679909</v>
      </c>
      <c r="AW85" s="14">
        <f t="shared" si="150"/>
        <v>5487345296.6613197</v>
      </c>
      <c r="AX85" s="14">
        <f t="shared" si="150"/>
        <v>5458288313.8057947</v>
      </c>
      <c r="AY85" s="14">
        <f t="shared" si="150"/>
        <v>5445549408.8764496</v>
      </c>
      <c r="AZ85" s="14">
        <f t="shared" si="150"/>
        <v>5504846628.5384703</v>
      </c>
      <c r="BA85" s="14">
        <f t="shared" si="150"/>
        <v>5563569991.2471247</v>
      </c>
      <c r="BB85" s="14">
        <f t="shared" si="150"/>
        <v>5621724610.0847149</v>
      </c>
      <c r="BC85" s="14">
        <f t="shared" si="150"/>
        <v>5679052889.6238575</v>
      </c>
      <c r="BD85" s="14">
        <f t="shared" si="150"/>
        <v>5735830209.4332294</v>
      </c>
      <c r="BE85" s="14">
        <f t="shared" si="150"/>
        <v>5803325916.7390623</v>
      </c>
      <c r="BF85" s="14">
        <f t="shared" si="150"/>
        <v>5858923951.0995531</v>
      </c>
      <c r="BG85" s="14">
        <f t="shared" si="150"/>
        <v>6010004137.6336079</v>
      </c>
      <c r="BH85" s="14">
        <f t="shared" si="150"/>
        <v>6159760887.2476177</v>
      </c>
      <c r="BI85" s="14">
        <f t="shared" si="150"/>
        <v>6308204140.9153233</v>
      </c>
      <c r="BJ85" s="14">
        <f t="shared" si="150"/>
        <v>6274799826.2437582</v>
      </c>
    </row>
    <row r="86" spans="1:62" s="151" customFormat="1" ht="16.5" thickBot="1" x14ac:dyDescent="0.3">
      <c r="A86" s="150"/>
      <c r="B86" s="150"/>
      <c r="O86" s="151">
        <f>+$O$2</f>
        <v>0.12</v>
      </c>
      <c r="AA86" s="151">
        <f>+$AA$2</f>
        <v>0.09</v>
      </c>
      <c r="AM86" s="151">
        <f>+AM74</f>
        <v>0.06</v>
      </c>
      <c r="AY86" s="151">
        <f>+AY2</f>
        <v>0.06</v>
      </c>
    </row>
    <row r="87" spans="1:62" s="7" customFormat="1" ht="16.5" thickBot="1" x14ac:dyDescent="0.3">
      <c r="A87" s="191" t="s">
        <v>1449</v>
      </c>
      <c r="B87" s="185" t="s">
        <v>157</v>
      </c>
      <c r="C87" s="185" t="s">
        <v>139</v>
      </c>
      <c r="D87" s="185" t="s">
        <v>158</v>
      </c>
      <c r="E87" s="185" t="s">
        <v>159</v>
      </c>
      <c r="F87" s="185" t="s">
        <v>160</v>
      </c>
      <c r="G87" s="198">
        <f>+anexos!F84</f>
        <v>45077</v>
      </c>
      <c r="H87" s="9">
        <f>+anexos!G84</f>
        <v>45107</v>
      </c>
      <c r="I87" s="9">
        <f>+anexos!H84</f>
        <v>45138</v>
      </c>
      <c r="J87" s="9">
        <f>+anexos!I84</f>
        <v>45169</v>
      </c>
      <c r="K87" s="9">
        <f>+anexos!J84</f>
        <v>45199</v>
      </c>
      <c r="L87" s="9">
        <f>+anexos!K84</f>
        <v>45230</v>
      </c>
      <c r="M87" s="9">
        <f>+anexos!L84</f>
        <v>45260</v>
      </c>
      <c r="N87" s="9">
        <f>+anexos!M84</f>
        <v>45291</v>
      </c>
      <c r="O87" s="9">
        <f>+anexos!N84</f>
        <v>45322</v>
      </c>
      <c r="P87" s="9">
        <f>+anexos!O84</f>
        <v>45351</v>
      </c>
      <c r="Q87" s="9">
        <f>+anexos!P84</f>
        <v>45382</v>
      </c>
      <c r="R87" s="9">
        <f>+anexos!Q84</f>
        <v>45412</v>
      </c>
      <c r="S87" s="9">
        <f>+anexos!R84</f>
        <v>45443</v>
      </c>
      <c r="T87" s="9">
        <f>+anexos!S84</f>
        <v>45473</v>
      </c>
      <c r="U87" s="9">
        <f>+anexos!T84</f>
        <v>45504</v>
      </c>
      <c r="V87" s="9">
        <f>+anexos!U84</f>
        <v>45535</v>
      </c>
      <c r="W87" s="9">
        <f>+anexos!V84</f>
        <v>45565</v>
      </c>
      <c r="X87" s="9">
        <f>+anexos!W84</f>
        <v>45596</v>
      </c>
      <c r="Y87" s="9">
        <f>+anexos!X84</f>
        <v>45626</v>
      </c>
      <c r="Z87" s="9">
        <f>+anexos!Y84</f>
        <v>45657</v>
      </c>
      <c r="AA87" s="9">
        <f>+anexos!Z84</f>
        <v>45688</v>
      </c>
      <c r="AB87" s="9">
        <f>+anexos!AA84</f>
        <v>45716</v>
      </c>
      <c r="AC87" s="9">
        <f>+anexos!AB84</f>
        <v>45747</v>
      </c>
      <c r="AD87" s="9">
        <f>+anexos!AC84</f>
        <v>45777</v>
      </c>
      <c r="AE87" s="9">
        <f>+anexos!AD84</f>
        <v>45808</v>
      </c>
      <c r="AF87" s="9">
        <f>+anexos!AE84</f>
        <v>45838</v>
      </c>
      <c r="AG87" s="9">
        <f>+anexos!AF84</f>
        <v>45869</v>
      </c>
      <c r="AH87" s="9">
        <f>+anexos!AG84</f>
        <v>45900</v>
      </c>
      <c r="AI87" s="9">
        <f>+anexos!AH84</f>
        <v>45930</v>
      </c>
      <c r="AJ87" s="9">
        <f>+anexos!AI84</f>
        <v>45961</v>
      </c>
      <c r="AK87" s="9">
        <f>+anexos!AJ84</f>
        <v>45991</v>
      </c>
      <c r="AL87" s="9">
        <f>+anexos!AK84</f>
        <v>46022</v>
      </c>
      <c r="AM87" s="9">
        <f>+anexos!AL84</f>
        <v>46053</v>
      </c>
      <c r="AN87" s="9">
        <f>+anexos!AM84</f>
        <v>46081</v>
      </c>
      <c r="AO87" s="9">
        <f>+anexos!AN84</f>
        <v>46112</v>
      </c>
      <c r="AP87" s="9">
        <f>+anexos!AO84</f>
        <v>46142</v>
      </c>
      <c r="AQ87" s="9">
        <f>+anexos!AP84</f>
        <v>46173</v>
      </c>
      <c r="AR87" s="9">
        <f>+anexos!AQ84</f>
        <v>46203</v>
      </c>
      <c r="AS87" s="9">
        <f>+anexos!AR84</f>
        <v>46234</v>
      </c>
      <c r="AT87" s="9">
        <f>+anexos!AS84</f>
        <v>46265</v>
      </c>
      <c r="AU87" s="9">
        <f>+anexos!AT84</f>
        <v>46295</v>
      </c>
      <c r="AV87" s="9">
        <f>+anexos!AU84</f>
        <v>46326</v>
      </c>
      <c r="AW87" s="9">
        <f>+anexos!AV84</f>
        <v>46356</v>
      </c>
      <c r="AX87" s="9">
        <f>+anexos!AW84</f>
        <v>46387</v>
      </c>
      <c r="AY87" s="9">
        <f>+anexos!AX84</f>
        <v>46418</v>
      </c>
      <c r="AZ87" s="9">
        <f>+anexos!AY84</f>
        <v>46446</v>
      </c>
      <c r="BA87" s="9">
        <f>+anexos!AZ84</f>
        <v>46477</v>
      </c>
      <c r="BB87" s="9">
        <f>+anexos!BA84</f>
        <v>46507</v>
      </c>
      <c r="BC87" s="9">
        <f>+anexos!BB84</f>
        <v>46538</v>
      </c>
      <c r="BD87" s="9">
        <f>+anexos!BC84</f>
        <v>46568</v>
      </c>
      <c r="BE87" s="9">
        <f>+anexos!BD84</f>
        <v>46599</v>
      </c>
      <c r="BF87" s="9">
        <f>+anexos!BE84</f>
        <v>46630</v>
      </c>
      <c r="BG87" s="9">
        <f>+anexos!BF84</f>
        <v>46660</v>
      </c>
      <c r="BH87" s="9">
        <f>+anexos!BG84</f>
        <v>46691</v>
      </c>
      <c r="BI87" s="9">
        <f>+anexos!BH84</f>
        <v>46721</v>
      </c>
      <c r="BJ87" s="9">
        <f>+anexos!BI84</f>
        <v>46752</v>
      </c>
    </row>
    <row r="88" spans="1:62" s="151" customFormat="1" ht="16.5" thickTop="1" x14ac:dyDescent="0.25">
      <c r="A88" s="192" t="s">
        <v>143</v>
      </c>
      <c r="B88" s="190">
        <f>+SUM(G88:N88)</f>
        <v>0</v>
      </c>
      <c r="C88" s="190">
        <f>+SUM(O88:Z88)</f>
        <v>0</v>
      </c>
      <c r="D88" s="190">
        <f>+SUM(AA88:AL88)</f>
        <v>0</v>
      </c>
      <c r="E88" s="190">
        <f>+SUM(AM88:AX88)</f>
        <v>0</v>
      </c>
      <c r="F88" s="190">
        <f>+SUM(AY88:BJ88)</f>
        <v>0</v>
      </c>
      <c r="G88" s="199">
        <f>ROUND(+anexos!F50*0%,0)</f>
        <v>0</v>
      </c>
      <c r="H88" s="199">
        <f>ROUND(+anexos!G50*0%,0)</f>
        <v>0</v>
      </c>
      <c r="I88" s="199">
        <v>0</v>
      </c>
      <c r="J88" s="199">
        <v>0</v>
      </c>
      <c r="K88" s="199">
        <v>0</v>
      </c>
      <c r="L88" s="199">
        <v>0</v>
      </c>
      <c r="M88" s="199">
        <v>0</v>
      </c>
      <c r="N88" s="199">
        <v>0</v>
      </c>
      <c r="O88" s="199">
        <v>0</v>
      </c>
      <c r="P88" s="199">
        <v>0</v>
      </c>
      <c r="Q88" s="199">
        <v>0</v>
      </c>
      <c r="R88" s="199">
        <v>0</v>
      </c>
      <c r="S88" s="199">
        <v>0</v>
      </c>
      <c r="T88" s="199">
        <v>0</v>
      </c>
      <c r="U88" s="199">
        <v>0</v>
      </c>
      <c r="V88" s="199">
        <v>0</v>
      </c>
      <c r="W88" s="199">
        <v>0</v>
      </c>
      <c r="X88" s="199">
        <v>0</v>
      </c>
      <c r="Y88" s="199">
        <v>0</v>
      </c>
      <c r="Z88" s="199">
        <v>0</v>
      </c>
      <c r="AA88" s="199">
        <v>0</v>
      </c>
      <c r="AB88" s="199">
        <v>0</v>
      </c>
      <c r="AC88" s="199">
        <v>0</v>
      </c>
      <c r="AD88" s="199">
        <v>0</v>
      </c>
      <c r="AE88" s="199">
        <v>0</v>
      </c>
      <c r="AF88" s="199">
        <v>0</v>
      </c>
      <c r="AG88" s="199">
        <v>0</v>
      </c>
      <c r="AH88" s="199">
        <v>0</v>
      </c>
      <c r="AI88" s="199">
        <v>0</v>
      </c>
      <c r="AJ88" s="199">
        <v>0</v>
      </c>
      <c r="AK88" s="199">
        <v>0</v>
      </c>
      <c r="AL88" s="199">
        <v>0</v>
      </c>
      <c r="AM88" s="199">
        <v>0</v>
      </c>
      <c r="AN88" s="199">
        <v>0</v>
      </c>
      <c r="AO88" s="199">
        <v>0</v>
      </c>
      <c r="AP88" s="199">
        <v>0</v>
      </c>
      <c r="AQ88" s="199">
        <v>0</v>
      </c>
      <c r="AR88" s="199">
        <v>0</v>
      </c>
      <c r="AS88" s="199">
        <v>0</v>
      </c>
      <c r="AT88" s="199">
        <v>0</v>
      </c>
      <c r="AU88" s="199">
        <v>0</v>
      </c>
      <c r="AV88" s="199">
        <v>0</v>
      </c>
      <c r="AW88" s="199">
        <v>0</v>
      </c>
      <c r="AX88" s="199">
        <v>0</v>
      </c>
      <c r="AY88" s="199">
        <v>0</v>
      </c>
      <c r="AZ88" s="199">
        <v>0</v>
      </c>
      <c r="BA88" s="199">
        <v>0</v>
      </c>
      <c r="BB88" s="199">
        <v>0</v>
      </c>
      <c r="BC88" s="199">
        <v>0</v>
      </c>
      <c r="BD88" s="199">
        <v>0</v>
      </c>
      <c r="BE88" s="199">
        <v>0</v>
      </c>
      <c r="BF88" s="199">
        <v>0</v>
      </c>
      <c r="BG88" s="199">
        <v>0</v>
      </c>
      <c r="BH88" s="199">
        <v>0</v>
      </c>
      <c r="BI88" s="199">
        <v>0</v>
      </c>
      <c r="BJ88" s="199">
        <v>0</v>
      </c>
    </row>
    <row r="89" spans="1:62" s="151" customFormat="1" ht="15.75" x14ac:dyDescent="0.25">
      <c r="A89" s="192" t="s">
        <v>144</v>
      </c>
      <c r="B89" s="190">
        <f>+N89</f>
        <v>0</v>
      </c>
      <c r="C89" s="190">
        <f>+Z89</f>
        <v>0</v>
      </c>
      <c r="D89" s="190">
        <f>+AL89</f>
        <v>0</v>
      </c>
      <c r="E89" s="190">
        <f>+AX89</f>
        <v>0</v>
      </c>
      <c r="F89" s="190">
        <f>+BJ89</f>
        <v>0</v>
      </c>
      <c r="G89" s="200">
        <f>+G88</f>
        <v>0</v>
      </c>
      <c r="H89" s="179">
        <f>+G89+H88</f>
        <v>0</v>
      </c>
      <c r="I89" s="179">
        <f t="shared" ref="I89:BJ89" si="151">+H89+I88</f>
        <v>0</v>
      </c>
      <c r="J89" s="179">
        <f t="shared" si="151"/>
        <v>0</v>
      </c>
      <c r="K89" s="179">
        <f t="shared" si="151"/>
        <v>0</v>
      </c>
      <c r="L89" s="179">
        <f t="shared" si="151"/>
        <v>0</v>
      </c>
      <c r="M89" s="179">
        <f t="shared" si="151"/>
        <v>0</v>
      </c>
      <c r="N89" s="179">
        <f t="shared" si="151"/>
        <v>0</v>
      </c>
      <c r="O89" s="179">
        <f t="shared" si="151"/>
        <v>0</v>
      </c>
      <c r="P89" s="179">
        <f t="shared" si="151"/>
        <v>0</v>
      </c>
      <c r="Q89" s="179">
        <f t="shared" si="151"/>
        <v>0</v>
      </c>
      <c r="R89" s="179">
        <f t="shared" si="151"/>
        <v>0</v>
      </c>
      <c r="S89" s="179">
        <f t="shared" si="151"/>
        <v>0</v>
      </c>
      <c r="T89" s="179">
        <f t="shared" si="151"/>
        <v>0</v>
      </c>
      <c r="U89" s="179">
        <f t="shared" si="151"/>
        <v>0</v>
      </c>
      <c r="V89" s="179">
        <f t="shared" si="151"/>
        <v>0</v>
      </c>
      <c r="W89" s="179">
        <f t="shared" si="151"/>
        <v>0</v>
      </c>
      <c r="X89" s="179">
        <f t="shared" si="151"/>
        <v>0</v>
      </c>
      <c r="Y89" s="179">
        <f t="shared" si="151"/>
        <v>0</v>
      </c>
      <c r="Z89" s="179">
        <f t="shared" si="151"/>
        <v>0</v>
      </c>
      <c r="AA89" s="179">
        <f t="shared" si="151"/>
        <v>0</v>
      </c>
      <c r="AB89" s="179">
        <f t="shared" si="151"/>
        <v>0</v>
      </c>
      <c r="AC89" s="179">
        <f t="shared" si="151"/>
        <v>0</v>
      </c>
      <c r="AD89" s="179">
        <f t="shared" si="151"/>
        <v>0</v>
      </c>
      <c r="AE89" s="179">
        <f t="shared" si="151"/>
        <v>0</v>
      </c>
      <c r="AF89" s="179">
        <f t="shared" si="151"/>
        <v>0</v>
      </c>
      <c r="AG89" s="179">
        <f t="shared" si="151"/>
        <v>0</v>
      </c>
      <c r="AH89" s="179">
        <f t="shared" si="151"/>
        <v>0</v>
      </c>
      <c r="AI89" s="179">
        <f t="shared" si="151"/>
        <v>0</v>
      </c>
      <c r="AJ89" s="179">
        <f t="shared" si="151"/>
        <v>0</v>
      </c>
      <c r="AK89" s="179">
        <f t="shared" si="151"/>
        <v>0</v>
      </c>
      <c r="AL89" s="179">
        <f t="shared" si="151"/>
        <v>0</v>
      </c>
      <c r="AM89" s="179">
        <f t="shared" si="151"/>
        <v>0</v>
      </c>
      <c r="AN89" s="179">
        <f t="shared" si="151"/>
        <v>0</v>
      </c>
      <c r="AO89" s="179">
        <f t="shared" si="151"/>
        <v>0</v>
      </c>
      <c r="AP89" s="179">
        <f t="shared" si="151"/>
        <v>0</v>
      </c>
      <c r="AQ89" s="179">
        <f t="shared" si="151"/>
        <v>0</v>
      </c>
      <c r="AR89" s="179">
        <f t="shared" si="151"/>
        <v>0</v>
      </c>
      <c r="AS89" s="179">
        <f t="shared" si="151"/>
        <v>0</v>
      </c>
      <c r="AT89" s="179">
        <f t="shared" si="151"/>
        <v>0</v>
      </c>
      <c r="AU89" s="179">
        <f t="shared" si="151"/>
        <v>0</v>
      </c>
      <c r="AV89" s="179">
        <f t="shared" si="151"/>
        <v>0</v>
      </c>
      <c r="AW89" s="179">
        <f t="shared" si="151"/>
        <v>0</v>
      </c>
      <c r="AX89" s="179">
        <f t="shared" si="151"/>
        <v>0</v>
      </c>
      <c r="AY89" s="179">
        <f t="shared" si="151"/>
        <v>0</v>
      </c>
      <c r="AZ89" s="179">
        <f t="shared" si="151"/>
        <v>0</v>
      </c>
      <c r="BA89" s="179">
        <f t="shared" si="151"/>
        <v>0</v>
      </c>
      <c r="BB89" s="179">
        <f t="shared" si="151"/>
        <v>0</v>
      </c>
      <c r="BC89" s="179">
        <f t="shared" si="151"/>
        <v>0</v>
      </c>
      <c r="BD89" s="179">
        <f t="shared" si="151"/>
        <v>0</v>
      </c>
      <c r="BE89" s="179">
        <f t="shared" si="151"/>
        <v>0</v>
      </c>
      <c r="BF89" s="179">
        <f t="shared" si="151"/>
        <v>0</v>
      </c>
      <c r="BG89" s="179">
        <f t="shared" si="151"/>
        <v>0</v>
      </c>
      <c r="BH89" s="179">
        <f t="shared" si="151"/>
        <v>0</v>
      </c>
      <c r="BI89" s="179">
        <f t="shared" si="151"/>
        <v>0</v>
      </c>
      <c r="BJ89" s="179">
        <f t="shared" si="151"/>
        <v>0</v>
      </c>
    </row>
    <row r="90" spans="1:62" s="151" customFormat="1" ht="15.75" x14ac:dyDescent="0.25">
      <c r="A90" s="192" t="s">
        <v>145</v>
      </c>
      <c r="B90" s="190">
        <f>+N90</f>
        <v>1589</v>
      </c>
      <c r="C90" s="190">
        <f>+Z90</f>
        <v>1599</v>
      </c>
      <c r="D90" s="190">
        <f>+AL90</f>
        <v>1633</v>
      </c>
      <c r="E90" s="190">
        <f>+AX90</f>
        <v>1691</v>
      </c>
      <c r="F90" s="190">
        <f>+BJ90</f>
        <v>1773</v>
      </c>
      <c r="G90" s="199">
        <f>+anexos!F50</f>
        <v>1596</v>
      </c>
      <c r="H90" s="178">
        <f>+anexos!G50</f>
        <v>1595</v>
      </c>
      <c r="I90" s="178">
        <f>+anexos!H50</f>
        <v>1594</v>
      </c>
      <c r="J90" s="178">
        <f>+anexos!I50</f>
        <v>1593</v>
      </c>
      <c r="K90" s="178">
        <f>+anexos!J50</f>
        <v>1592</v>
      </c>
      <c r="L90" s="178">
        <f>+anexos!K50</f>
        <v>1591</v>
      </c>
      <c r="M90" s="178">
        <f>+anexos!L50</f>
        <v>1590</v>
      </c>
      <c r="N90" s="178">
        <f>+anexos!M50</f>
        <v>1589</v>
      </c>
      <c r="O90" s="178">
        <f>+anexos!N50</f>
        <v>1588</v>
      </c>
      <c r="P90" s="178">
        <f>+anexos!O50</f>
        <v>1589</v>
      </c>
      <c r="Q90" s="178">
        <f>+anexos!P50</f>
        <v>1590</v>
      </c>
      <c r="R90" s="178">
        <f>+anexos!Q50</f>
        <v>1591</v>
      </c>
      <c r="S90" s="178">
        <f>+anexos!R50</f>
        <v>1592</v>
      </c>
      <c r="T90" s="178">
        <f>+anexos!S50</f>
        <v>1593</v>
      </c>
      <c r="U90" s="178">
        <f>+anexos!T50</f>
        <v>1594</v>
      </c>
      <c r="V90" s="178">
        <f>+anexos!U50</f>
        <v>1595</v>
      </c>
      <c r="W90" s="178">
        <f>+anexos!V50</f>
        <v>1596</v>
      </c>
      <c r="X90" s="178">
        <f>+anexos!W50</f>
        <v>1597</v>
      </c>
      <c r="Y90" s="178">
        <f>+anexos!X50</f>
        <v>1598</v>
      </c>
      <c r="Z90" s="178">
        <f>+anexos!Y50</f>
        <v>1599</v>
      </c>
      <c r="AA90" s="178">
        <f>+anexos!Z50</f>
        <v>1600</v>
      </c>
      <c r="AB90" s="178">
        <f>+anexos!AA50</f>
        <v>1603</v>
      </c>
      <c r="AC90" s="178">
        <f>+anexos!AB50</f>
        <v>1606</v>
      </c>
      <c r="AD90" s="178">
        <f>+anexos!AC50</f>
        <v>1609</v>
      </c>
      <c r="AE90" s="178">
        <f>+anexos!AD50</f>
        <v>1612</v>
      </c>
      <c r="AF90" s="178">
        <f>+anexos!AE50</f>
        <v>1615</v>
      </c>
      <c r="AG90" s="178">
        <f>+anexos!AF50</f>
        <v>1618</v>
      </c>
      <c r="AH90" s="178">
        <f>+anexos!AG50</f>
        <v>1621</v>
      </c>
      <c r="AI90" s="178">
        <f>+anexos!AH50</f>
        <v>1624</v>
      </c>
      <c r="AJ90" s="178">
        <f>+anexos!AI50</f>
        <v>1627</v>
      </c>
      <c r="AK90" s="178">
        <f>+anexos!AJ50</f>
        <v>1630</v>
      </c>
      <c r="AL90" s="178">
        <f>+anexos!AK50</f>
        <v>1633</v>
      </c>
      <c r="AM90" s="178">
        <f>+anexos!AL50</f>
        <v>1636</v>
      </c>
      <c r="AN90" s="178">
        <f>+anexos!AM50</f>
        <v>1641</v>
      </c>
      <c r="AO90" s="178">
        <f>+anexos!AN50</f>
        <v>1646</v>
      </c>
      <c r="AP90" s="178">
        <f>+anexos!AO50</f>
        <v>1651</v>
      </c>
      <c r="AQ90" s="178">
        <f>+anexos!AP50</f>
        <v>1656</v>
      </c>
      <c r="AR90" s="178">
        <f>+anexos!AQ50</f>
        <v>1661</v>
      </c>
      <c r="AS90" s="178">
        <f>+anexos!AR50</f>
        <v>1666</v>
      </c>
      <c r="AT90" s="178">
        <f>+anexos!AS50</f>
        <v>1671</v>
      </c>
      <c r="AU90" s="178">
        <f>+anexos!AT50</f>
        <v>1676</v>
      </c>
      <c r="AV90" s="178">
        <f>+anexos!AU50</f>
        <v>1681</v>
      </c>
      <c r="AW90" s="178">
        <f>+anexos!AV50</f>
        <v>1686</v>
      </c>
      <c r="AX90" s="178">
        <f>+anexos!AW50</f>
        <v>1691</v>
      </c>
      <c r="AY90" s="178">
        <f>+anexos!AX50</f>
        <v>1696</v>
      </c>
      <c r="AZ90" s="178">
        <f>+anexos!AY50</f>
        <v>1703</v>
      </c>
      <c r="BA90" s="178">
        <f>+anexos!AZ50</f>
        <v>1710</v>
      </c>
      <c r="BB90" s="178">
        <f>+anexos!BA50</f>
        <v>1717</v>
      </c>
      <c r="BC90" s="178">
        <f>+anexos!BB50</f>
        <v>1724</v>
      </c>
      <c r="BD90" s="178">
        <f>+anexos!BC50</f>
        <v>1731</v>
      </c>
      <c r="BE90" s="178">
        <f>+anexos!BD50</f>
        <v>1738</v>
      </c>
      <c r="BF90" s="178">
        <f>+anexos!BE50</f>
        <v>1745</v>
      </c>
      <c r="BG90" s="178">
        <f>+anexos!BF50</f>
        <v>1752</v>
      </c>
      <c r="BH90" s="178">
        <f>+anexos!BG50</f>
        <v>1759</v>
      </c>
      <c r="BI90" s="178">
        <f>+anexos!BH50</f>
        <v>1766</v>
      </c>
      <c r="BJ90" s="178">
        <f>+anexos!BI50</f>
        <v>1773</v>
      </c>
    </row>
    <row r="91" spans="1:62" s="151" customFormat="1" ht="15.75" x14ac:dyDescent="0.25">
      <c r="A91" s="192" t="s">
        <v>146</v>
      </c>
      <c r="B91" s="189">
        <f t="shared" ref="B91:G91" si="152">+B89/B90</f>
        <v>0</v>
      </c>
      <c r="C91" s="189">
        <f t="shared" si="152"/>
        <v>0</v>
      </c>
      <c r="D91" s="189">
        <f t="shared" si="152"/>
        <v>0</v>
      </c>
      <c r="E91" s="189">
        <f t="shared" si="152"/>
        <v>0</v>
      </c>
      <c r="F91" s="189">
        <f t="shared" si="152"/>
        <v>0</v>
      </c>
      <c r="G91" s="201">
        <f t="shared" si="152"/>
        <v>0</v>
      </c>
      <c r="H91" s="201">
        <f t="shared" ref="H91:BJ91" si="153">+H89/H90</f>
        <v>0</v>
      </c>
      <c r="I91" s="201">
        <f t="shared" si="153"/>
        <v>0</v>
      </c>
      <c r="J91" s="201">
        <f t="shared" si="153"/>
        <v>0</v>
      </c>
      <c r="K91" s="201">
        <f t="shared" si="153"/>
        <v>0</v>
      </c>
      <c r="L91" s="201">
        <f t="shared" si="153"/>
        <v>0</v>
      </c>
      <c r="M91" s="201">
        <f t="shared" si="153"/>
        <v>0</v>
      </c>
      <c r="N91" s="201">
        <f t="shared" si="153"/>
        <v>0</v>
      </c>
      <c r="O91" s="201">
        <f t="shared" si="153"/>
        <v>0</v>
      </c>
      <c r="P91" s="201">
        <f t="shared" si="153"/>
        <v>0</v>
      </c>
      <c r="Q91" s="201">
        <f t="shared" si="153"/>
        <v>0</v>
      </c>
      <c r="R91" s="201">
        <f t="shared" si="153"/>
        <v>0</v>
      </c>
      <c r="S91" s="201">
        <f t="shared" si="153"/>
        <v>0</v>
      </c>
      <c r="T91" s="201">
        <f t="shared" si="153"/>
        <v>0</v>
      </c>
      <c r="U91" s="201">
        <f t="shared" si="153"/>
        <v>0</v>
      </c>
      <c r="V91" s="201">
        <f t="shared" si="153"/>
        <v>0</v>
      </c>
      <c r="W91" s="201">
        <f t="shared" si="153"/>
        <v>0</v>
      </c>
      <c r="X91" s="201">
        <f t="shared" si="153"/>
        <v>0</v>
      </c>
      <c r="Y91" s="201">
        <f t="shared" si="153"/>
        <v>0</v>
      </c>
      <c r="Z91" s="201">
        <f t="shared" si="153"/>
        <v>0</v>
      </c>
      <c r="AA91" s="201">
        <f t="shared" si="153"/>
        <v>0</v>
      </c>
      <c r="AB91" s="201">
        <f t="shared" si="153"/>
        <v>0</v>
      </c>
      <c r="AC91" s="201">
        <f t="shared" si="153"/>
        <v>0</v>
      </c>
      <c r="AD91" s="201">
        <f t="shared" si="153"/>
        <v>0</v>
      </c>
      <c r="AE91" s="201">
        <f t="shared" si="153"/>
        <v>0</v>
      </c>
      <c r="AF91" s="201">
        <f t="shared" si="153"/>
        <v>0</v>
      </c>
      <c r="AG91" s="201">
        <f t="shared" si="153"/>
        <v>0</v>
      </c>
      <c r="AH91" s="201">
        <f t="shared" si="153"/>
        <v>0</v>
      </c>
      <c r="AI91" s="201">
        <f t="shared" si="153"/>
        <v>0</v>
      </c>
      <c r="AJ91" s="201">
        <f t="shared" si="153"/>
        <v>0</v>
      </c>
      <c r="AK91" s="201">
        <f t="shared" si="153"/>
        <v>0</v>
      </c>
      <c r="AL91" s="201">
        <f t="shared" si="153"/>
        <v>0</v>
      </c>
      <c r="AM91" s="201">
        <f t="shared" si="153"/>
        <v>0</v>
      </c>
      <c r="AN91" s="201">
        <f t="shared" si="153"/>
        <v>0</v>
      </c>
      <c r="AO91" s="201">
        <f t="shared" si="153"/>
        <v>0</v>
      </c>
      <c r="AP91" s="201">
        <f t="shared" si="153"/>
        <v>0</v>
      </c>
      <c r="AQ91" s="201">
        <f t="shared" si="153"/>
        <v>0</v>
      </c>
      <c r="AR91" s="201">
        <f t="shared" si="153"/>
        <v>0</v>
      </c>
      <c r="AS91" s="201">
        <f t="shared" si="153"/>
        <v>0</v>
      </c>
      <c r="AT91" s="201">
        <f t="shared" si="153"/>
        <v>0</v>
      </c>
      <c r="AU91" s="201">
        <f t="shared" si="153"/>
        <v>0</v>
      </c>
      <c r="AV91" s="201">
        <f t="shared" si="153"/>
        <v>0</v>
      </c>
      <c r="AW91" s="201">
        <f t="shared" si="153"/>
        <v>0</v>
      </c>
      <c r="AX91" s="201">
        <f t="shared" si="153"/>
        <v>0</v>
      </c>
      <c r="AY91" s="201">
        <f t="shared" si="153"/>
        <v>0</v>
      </c>
      <c r="AZ91" s="201">
        <f t="shared" si="153"/>
        <v>0</v>
      </c>
      <c r="BA91" s="201">
        <f t="shared" si="153"/>
        <v>0</v>
      </c>
      <c r="BB91" s="201">
        <f t="shared" si="153"/>
        <v>0</v>
      </c>
      <c r="BC91" s="201">
        <f t="shared" si="153"/>
        <v>0</v>
      </c>
      <c r="BD91" s="201">
        <f t="shared" si="153"/>
        <v>0</v>
      </c>
      <c r="BE91" s="201">
        <f t="shared" si="153"/>
        <v>0</v>
      </c>
      <c r="BF91" s="201">
        <f t="shared" si="153"/>
        <v>0</v>
      </c>
      <c r="BG91" s="201">
        <f t="shared" si="153"/>
        <v>0</v>
      </c>
      <c r="BH91" s="201">
        <f t="shared" si="153"/>
        <v>0</v>
      </c>
      <c r="BI91" s="201">
        <f t="shared" si="153"/>
        <v>0</v>
      </c>
      <c r="BJ91" s="201">
        <f t="shared" si="153"/>
        <v>0</v>
      </c>
    </row>
    <row r="92" spans="1:62" s="151" customFormat="1" ht="15.75" x14ac:dyDescent="0.25">
      <c r="A92" s="193" t="s">
        <v>187</v>
      </c>
      <c r="B92" s="209">
        <f>+N92</f>
        <v>11500000</v>
      </c>
      <c r="C92" s="209">
        <f>+Z92</f>
        <v>12592500</v>
      </c>
      <c r="D92" s="209">
        <f>+AL92</f>
        <v>13536937.5</v>
      </c>
      <c r="E92" s="209">
        <f>+AX92</f>
        <v>14281469.0625</v>
      </c>
      <c r="F92" s="209">
        <f>+BJ92</f>
        <v>15066949.8609375</v>
      </c>
      <c r="G92" s="202">
        <f>+PARÁMETROS!$C$19*10</f>
        <v>11500000</v>
      </c>
      <c r="H92" s="180">
        <f>+PARÁMETROS!$C$19*10</f>
        <v>11500000</v>
      </c>
      <c r="I92" s="180">
        <f>+PARÁMETROS!$C$19*10</f>
        <v>11500000</v>
      </c>
      <c r="J92" s="180">
        <f>+PARÁMETROS!$C$19*10</f>
        <v>11500000</v>
      </c>
      <c r="K92" s="180">
        <f>+PARÁMETROS!$C$19*10</f>
        <v>11500000</v>
      </c>
      <c r="L92" s="180">
        <f>+PARÁMETROS!$C$19*10</f>
        <v>11500000</v>
      </c>
      <c r="M92" s="180">
        <f>+PARÁMETROS!$C$19*10</f>
        <v>11500000</v>
      </c>
      <c r="N92" s="180">
        <f>+PARÁMETROS!$C$19*10</f>
        <v>11500000</v>
      </c>
      <c r="O92" s="180">
        <f>+PARÁMETROS!$D$19*10</f>
        <v>12592500</v>
      </c>
      <c r="P92" s="180">
        <f>+PARÁMETROS!$D$19*10</f>
        <v>12592500</v>
      </c>
      <c r="Q92" s="180">
        <f>+PARÁMETROS!$D$19*10</f>
        <v>12592500</v>
      </c>
      <c r="R92" s="180">
        <f>+PARÁMETROS!$D$19*10</f>
        <v>12592500</v>
      </c>
      <c r="S92" s="180">
        <f>+PARÁMETROS!$D$19*10</f>
        <v>12592500</v>
      </c>
      <c r="T92" s="180">
        <f>+PARÁMETROS!$D$19*10</f>
        <v>12592500</v>
      </c>
      <c r="U92" s="180">
        <f>+PARÁMETROS!$D$19*10</f>
        <v>12592500</v>
      </c>
      <c r="V92" s="180">
        <f>+PARÁMETROS!$D$19*10</f>
        <v>12592500</v>
      </c>
      <c r="W92" s="180">
        <f>+PARÁMETROS!$D$19*10</f>
        <v>12592500</v>
      </c>
      <c r="X92" s="180">
        <f>+PARÁMETROS!$D$19*10</f>
        <v>12592500</v>
      </c>
      <c r="Y92" s="180">
        <f>+PARÁMETROS!$D$19*10</f>
        <v>12592500</v>
      </c>
      <c r="Z92" s="180">
        <f>+PARÁMETROS!$D$19*10</f>
        <v>12592500</v>
      </c>
      <c r="AA92" s="180">
        <f>+PARÁMETROS!$E$19*10</f>
        <v>13536937.5</v>
      </c>
      <c r="AB92" s="180">
        <f>+PARÁMETROS!$E$19*10</f>
        <v>13536937.5</v>
      </c>
      <c r="AC92" s="180">
        <f>+PARÁMETROS!$E$19*10</f>
        <v>13536937.5</v>
      </c>
      <c r="AD92" s="180">
        <f>+PARÁMETROS!$E$19*10</f>
        <v>13536937.5</v>
      </c>
      <c r="AE92" s="180">
        <f>+PARÁMETROS!$E$19*10</f>
        <v>13536937.5</v>
      </c>
      <c r="AF92" s="180">
        <f>+PARÁMETROS!$E$19*10</f>
        <v>13536937.5</v>
      </c>
      <c r="AG92" s="180">
        <f>+PARÁMETROS!$E$19*10</f>
        <v>13536937.5</v>
      </c>
      <c r="AH92" s="180">
        <f>+PARÁMETROS!$E$19*10</f>
        <v>13536937.5</v>
      </c>
      <c r="AI92" s="180">
        <f>+PARÁMETROS!$E$19*10</f>
        <v>13536937.5</v>
      </c>
      <c r="AJ92" s="180">
        <f>+PARÁMETROS!$E$19*10</f>
        <v>13536937.5</v>
      </c>
      <c r="AK92" s="180">
        <f>+PARÁMETROS!$E$19*10</f>
        <v>13536937.5</v>
      </c>
      <c r="AL92" s="180">
        <f>+PARÁMETROS!$E$19*10</f>
        <v>13536937.5</v>
      </c>
      <c r="AM92" s="180">
        <f>+PARÁMETROS!$F$19*10</f>
        <v>14281469.0625</v>
      </c>
      <c r="AN92" s="180">
        <f>+PARÁMETROS!$F$19*10</f>
        <v>14281469.0625</v>
      </c>
      <c r="AO92" s="180">
        <f>+PARÁMETROS!$F$19*10</f>
        <v>14281469.0625</v>
      </c>
      <c r="AP92" s="180">
        <f>+PARÁMETROS!$F$19*10</f>
        <v>14281469.0625</v>
      </c>
      <c r="AQ92" s="180">
        <f>+PARÁMETROS!$F$19*10</f>
        <v>14281469.0625</v>
      </c>
      <c r="AR92" s="180">
        <f>+PARÁMETROS!$F$19*10</f>
        <v>14281469.0625</v>
      </c>
      <c r="AS92" s="180">
        <f>+PARÁMETROS!$F$19*10</f>
        <v>14281469.0625</v>
      </c>
      <c r="AT92" s="180">
        <f>+PARÁMETROS!$F$19*10</f>
        <v>14281469.0625</v>
      </c>
      <c r="AU92" s="180">
        <f>+PARÁMETROS!$F$19*10</f>
        <v>14281469.0625</v>
      </c>
      <c r="AV92" s="180">
        <f>+PARÁMETROS!$F$19*10</f>
        <v>14281469.0625</v>
      </c>
      <c r="AW92" s="180">
        <f>+PARÁMETROS!$F$19*10</f>
        <v>14281469.0625</v>
      </c>
      <c r="AX92" s="180">
        <f>+PARÁMETROS!$F$19*10</f>
        <v>14281469.0625</v>
      </c>
      <c r="AY92" s="180">
        <f>+PARÁMETROS!$G$19*10</f>
        <v>15066949.8609375</v>
      </c>
      <c r="AZ92" s="180">
        <f>+PARÁMETROS!$G$19*10</f>
        <v>15066949.8609375</v>
      </c>
      <c r="BA92" s="180">
        <f>+PARÁMETROS!$G$19*10</f>
        <v>15066949.8609375</v>
      </c>
      <c r="BB92" s="180">
        <f>+PARÁMETROS!$G$19*10</f>
        <v>15066949.8609375</v>
      </c>
      <c r="BC92" s="180">
        <f>+PARÁMETROS!$G$19*10</f>
        <v>15066949.8609375</v>
      </c>
      <c r="BD92" s="180">
        <f>+PARÁMETROS!$G$19*10</f>
        <v>15066949.8609375</v>
      </c>
      <c r="BE92" s="180">
        <f>+PARÁMETROS!$G$19*10</f>
        <v>15066949.8609375</v>
      </c>
      <c r="BF92" s="180">
        <f>+PARÁMETROS!$G$19*10</f>
        <v>15066949.8609375</v>
      </c>
      <c r="BG92" s="180">
        <f>+PARÁMETROS!$G$19*10</f>
        <v>15066949.8609375</v>
      </c>
      <c r="BH92" s="180">
        <f>+PARÁMETROS!$G$19*10</f>
        <v>15066949.8609375</v>
      </c>
      <c r="BI92" s="180">
        <f>+PARÁMETROS!$G$19*10</f>
        <v>15066949.8609375</v>
      </c>
      <c r="BJ92" s="180">
        <f>+PARÁMETROS!$G$19*10</f>
        <v>15066949.8609375</v>
      </c>
    </row>
    <row r="93" spans="1:62" s="151" customFormat="1" ht="15.75" x14ac:dyDescent="0.25">
      <c r="A93" s="193" t="s">
        <v>142</v>
      </c>
      <c r="B93" s="209">
        <f>+N93</f>
        <v>0</v>
      </c>
      <c r="C93" s="209">
        <f>+Z93</f>
        <v>0</v>
      </c>
      <c r="D93" s="209">
        <f>+AL93</f>
        <v>0</v>
      </c>
      <c r="E93" s="209">
        <f>+AX93</f>
        <v>0</v>
      </c>
      <c r="F93" s="209">
        <f>+BJ93</f>
        <v>0</v>
      </c>
      <c r="G93" s="202">
        <f>+G89*G92</f>
        <v>0</v>
      </c>
      <c r="H93" s="180">
        <f t="shared" ref="H93:BJ93" si="154">+H89*H92</f>
        <v>0</v>
      </c>
      <c r="I93" s="180">
        <f t="shared" si="154"/>
        <v>0</v>
      </c>
      <c r="J93" s="180">
        <f t="shared" si="154"/>
        <v>0</v>
      </c>
      <c r="K93" s="180">
        <f t="shared" si="154"/>
        <v>0</v>
      </c>
      <c r="L93" s="180">
        <f t="shared" si="154"/>
        <v>0</v>
      </c>
      <c r="M93" s="180">
        <f t="shared" si="154"/>
        <v>0</v>
      </c>
      <c r="N93" s="180">
        <f t="shared" si="154"/>
        <v>0</v>
      </c>
      <c r="O93" s="180">
        <f t="shared" si="154"/>
        <v>0</v>
      </c>
      <c r="P93" s="180">
        <f t="shared" si="154"/>
        <v>0</v>
      </c>
      <c r="Q93" s="180">
        <f t="shared" si="154"/>
        <v>0</v>
      </c>
      <c r="R93" s="180">
        <f t="shared" si="154"/>
        <v>0</v>
      </c>
      <c r="S93" s="180">
        <f t="shared" si="154"/>
        <v>0</v>
      </c>
      <c r="T93" s="180">
        <f t="shared" si="154"/>
        <v>0</v>
      </c>
      <c r="U93" s="180">
        <f t="shared" si="154"/>
        <v>0</v>
      </c>
      <c r="V93" s="180">
        <f t="shared" si="154"/>
        <v>0</v>
      </c>
      <c r="W93" s="180">
        <f t="shared" si="154"/>
        <v>0</v>
      </c>
      <c r="X93" s="180">
        <f t="shared" si="154"/>
        <v>0</v>
      </c>
      <c r="Y93" s="180">
        <f t="shared" si="154"/>
        <v>0</v>
      </c>
      <c r="Z93" s="180">
        <f t="shared" si="154"/>
        <v>0</v>
      </c>
      <c r="AA93" s="180">
        <f t="shared" si="154"/>
        <v>0</v>
      </c>
      <c r="AB93" s="180">
        <f t="shared" si="154"/>
        <v>0</v>
      </c>
      <c r="AC93" s="180">
        <f t="shared" si="154"/>
        <v>0</v>
      </c>
      <c r="AD93" s="180">
        <f t="shared" si="154"/>
        <v>0</v>
      </c>
      <c r="AE93" s="180">
        <f t="shared" si="154"/>
        <v>0</v>
      </c>
      <c r="AF93" s="180">
        <f t="shared" si="154"/>
        <v>0</v>
      </c>
      <c r="AG93" s="180">
        <f t="shared" si="154"/>
        <v>0</v>
      </c>
      <c r="AH93" s="180">
        <f t="shared" si="154"/>
        <v>0</v>
      </c>
      <c r="AI93" s="180">
        <f t="shared" si="154"/>
        <v>0</v>
      </c>
      <c r="AJ93" s="180">
        <f t="shared" si="154"/>
        <v>0</v>
      </c>
      <c r="AK93" s="180">
        <f t="shared" si="154"/>
        <v>0</v>
      </c>
      <c r="AL93" s="180">
        <f t="shared" si="154"/>
        <v>0</v>
      </c>
      <c r="AM93" s="180">
        <f t="shared" si="154"/>
        <v>0</v>
      </c>
      <c r="AN93" s="180">
        <f t="shared" si="154"/>
        <v>0</v>
      </c>
      <c r="AO93" s="180">
        <f t="shared" si="154"/>
        <v>0</v>
      </c>
      <c r="AP93" s="180">
        <f t="shared" si="154"/>
        <v>0</v>
      </c>
      <c r="AQ93" s="180">
        <f t="shared" si="154"/>
        <v>0</v>
      </c>
      <c r="AR93" s="180">
        <f t="shared" si="154"/>
        <v>0</v>
      </c>
      <c r="AS93" s="180">
        <f t="shared" si="154"/>
        <v>0</v>
      </c>
      <c r="AT93" s="180">
        <f t="shared" si="154"/>
        <v>0</v>
      </c>
      <c r="AU93" s="180">
        <f t="shared" si="154"/>
        <v>0</v>
      </c>
      <c r="AV93" s="180">
        <f t="shared" si="154"/>
        <v>0</v>
      </c>
      <c r="AW93" s="180">
        <f t="shared" si="154"/>
        <v>0</v>
      </c>
      <c r="AX93" s="180">
        <f t="shared" si="154"/>
        <v>0</v>
      </c>
      <c r="AY93" s="180">
        <f t="shared" si="154"/>
        <v>0</v>
      </c>
      <c r="AZ93" s="180">
        <f t="shared" si="154"/>
        <v>0</v>
      </c>
      <c r="BA93" s="180">
        <f t="shared" si="154"/>
        <v>0</v>
      </c>
      <c r="BB93" s="180">
        <f t="shared" si="154"/>
        <v>0</v>
      </c>
      <c r="BC93" s="180">
        <f t="shared" si="154"/>
        <v>0</v>
      </c>
      <c r="BD93" s="180">
        <f t="shared" si="154"/>
        <v>0</v>
      </c>
      <c r="BE93" s="180">
        <f t="shared" si="154"/>
        <v>0</v>
      </c>
      <c r="BF93" s="180">
        <f t="shared" si="154"/>
        <v>0</v>
      </c>
      <c r="BG93" s="180">
        <f t="shared" si="154"/>
        <v>0</v>
      </c>
      <c r="BH93" s="180">
        <f t="shared" si="154"/>
        <v>0</v>
      </c>
      <c r="BI93" s="180">
        <f t="shared" si="154"/>
        <v>0</v>
      </c>
      <c r="BJ93" s="180">
        <f t="shared" si="154"/>
        <v>0</v>
      </c>
    </row>
    <row r="94" spans="1:62" s="151" customFormat="1" ht="15.75" x14ac:dyDescent="0.25">
      <c r="A94" s="194" t="s">
        <v>149</v>
      </c>
      <c r="B94" s="209"/>
      <c r="C94" s="209"/>
      <c r="D94" s="209"/>
      <c r="E94" s="209"/>
      <c r="F94" s="209"/>
      <c r="G94" s="203">
        <f>+G93</f>
        <v>0</v>
      </c>
      <c r="H94" s="182">
        <f>+G101+(H92*H88)</f>
        <v>0</v>
      </c>
      <c r="I94" s="182">
        <f t="shared" ref="I94:BJ94" si="155">+H101+(I92*I88)</f>
        <v>0</v>
      </c>
      <c r="J94" s="182">
        <f t="shared" si="155"/>
        <v>0</v>
      </c>
      <c r="K94" s="182">
        <f t="shared" si="155"/>
        <v>0</v>
      </c>
      <c r="L94" s="182">
        <f t="shared" si="155"/>
        <v>0</v>
      </c>
      <c r="M94" s="182">
        <f t="shared" si="155"/>
        <v>0</v>
      </c>
      <c r="N94" s="182">
        <f t="shared" si="155"/>
        <v>0</v>
      </c>
      <c r="O94" s="182">
        <f t="shared" si="155"/>
        <v>0</v>
      </c>
      <c r="P94" s="182">
        <f t="shared" si="155"/>
        <v>0</v>
      </c>
      <c r="Q94" s="182">
        <f t="shared" si="155"/>
        <v>0</v>
      </c>
      <c r="R94" s="182">
        <f t="shared" si="155"/>
        <v>0</v>
      </c>
      <c r="S94" s="182">
        <f t="shared" si="155"/>
        <v>0</v>
      </c>
      <c r="T94" s="182">
        <f t="shared" si="155"/>
        <v>0</v>
      </c>
      <c r="U94" s="182">
        <f t="shared" si="155"/>
        <v>0</v>
      </c>
      <c r="V94" s="182">
        <f t="shared" si="155"/>
        <v>0</v>
      </c>
      <c r="W94" s="182">
        <f t="shared" si="155"/>
        <v>0</v>
      </c>
      <c r="X94" s="182">
        <f t="shared" si="155"/>
        <v>0</v>
      </c>
      <c r="Y94" s="182">
        <f t="shared" si="155"/>
        <v>0</v>
      </c>
      <c r="Z94" s="182">
        <f t="shared" si="155"/>
        <v>0</v>
      </c>
      <c r="AA94" s="182">
        <f t="shared" si="155"/>
        <v>0</v>
      </c>
      <c r="AB94" s="182">
        <f t="shared" si="155"/>
        <v>0</v>
      </c>
      <c r="AC94" s="182">
        <f t="shared" si="155"/>
        <v>0</v>
      </c>
      <c r="AD94" s="182">
        <f t="shared" si="155"/>
        <v>0</v>
      </c>
      <c r="AE94" s="182">
        <f t="shared" si="155"/>
        <v>0</v>
      </c>
      <c r="AF94" s="182">
        <f t="shared" si="155"/>
        <v>0</v>
      </c>
      <c r="AG94" s="182">
        <f t="shared" si="155"/>
        <v>0</v>
      </c>
      <c r="AH94" s="182">
        <f t="shared" si="155"/>
        <v>0</v>
      </c>
      <c r="AI94" s="182">
        <f t="shared" si="155"/>
        <v>0</v>
      </c>
      <c r="AJ94" s="182">
        <f t="shared" si="155"/>
        <v>0</v>
      </c>
      <c r="AK94" s="182">
        <f t="shared" si="155"/>
        <v>0</v>
      </c>
      <c r="AL94" s="182">
        <f t="shared" si="155"/>
        <v>0</v>
      </c>
      <c r="AM94" s="182">
        <f t="shared" si="155"/>
        <v>0</v>
      </c>
      <c r="AN94" s="182">
        <f t="shared" si="155"/>
        <v>0</v>
      </c>
      <c r="AO94" s="182">
        <f t="shared" si="155"/>
        <v>0</v>
      </c>
      <c r="AP94" s="182">
        <f t="shared" si="155"/>
        <v>0</v>
      </c>
      <c r="AQ94" s="182">
        <f t="shared" si="155"/>
        <v>0</v>
      </c>
      <c r="AR94" s="182">
        <f t="shared" si="155"/>
        <v>0</v>
      </c>
      <c r="AS94" s="182">
        <f t="shared" si="155"/>
        <v>0</v>
      </c>
      <c r="AT94" s="182">
        <f t="shared" si="155"/>
        <v>0</v>
      </c>
      <c r="AU94" s="182">
        <f t="shared" si="155"/>
        <v>0</v>
      </c>
      <c r="AV94" s="182">
        <f t="shared" si="155"/>
        <v>0</v>
      </c>
      <c r="AW94" s="182">
        <f t="shared" si="155"/>
        <v>0</v>
      </c>
      <c r="AX94" s="182">
        <f t="shared" si="155"/>
        <v>0</v>
      </c>
      <c r="AY94" s="182">
        <f t="shared" si="155"/>
        <v>0</v>
      </c>
      <c r="AZ94" s="182">
        <f t="shared" si="155"/>
        <v>0</v>
      </c>
      <c r="BA94" s="182">
        <f t="shared" si="155"/>
        <v>0</v>
      </c>
      <c r="BB94" s="182">
        <f t="shared" si="155"/>
        <v>0</v>
      </c>
      <c r="BC94" s="182">
        <f t="shared" si="155"/>
        <v>0</v>
      </c>
      <c r="BD94" s="182">
        <f t="shared" si="155"/>
        <v>0</v>
      </c>
      <c r="BE94" s="182">
        <f t="shared" si="155"/>
        <v>0</v>
      </c>
      <c r="BF94" s="182">
        <f t="shared" si="155"/>
        <v>0</v>
      </c>
      <c r="BG94" s="182">
        <f t="shared" si="155"/>
        <v>0</v>
      </c>
      <c r="BH94" s="182">
        <f t="shared" si="155"/>
        <v>0</v>
      </c>
      <c r="BI94" s="182">
        <f t="shared" si="155"/>
        <v>0</v>
      </c>
      <c r="BJ94" s="182">
        <f t="shared" si="155"/>
        <v>0</v>
      </c>
    </row>
    <row r="95" spans="1:62" s="151" customFormat="1" ht="15.75" x14ac:dyDescent="0.25">
      <c r="A95" s="194" t="s">
        <v>188</v>
      </c>
      <c r="B95" s="186">
        <f>+SUM(G95:N95)</f>
        <v>0</v>
      </c>
      <c r="C95" s="186">
        <f>+SUM(O95:Z95)</f>
        <v>0</v>
      </c>
      <c r="D95" s="186">
        <f>+SUM(AA95:AL95)</f>
        <v>0</v>
      </c>
      <c r="E95" s="186">
        <f>+SUM(AM95:AX95)</f>
        <v>0</v>
      </c>
      <c r="F95" s="186">
        <f>+SUM(AY95:BJ95)</f>
        <v>0</v>
      </c>
      <c r="G95" s="203">
        <f t="shared" ref="G95:AL95" si="156">+G88*G92*10%</f>
        <v>0</v>
      </c>
      <c r="H95" s="182">
        <f t="shared" si="156"/>
        <v>0</v>
      </c>
      <c r="I95" s="182">
        <f t="shared" si="156"/>
        <v>0</v>
      </c>
      <c r="J95" s="182">
        <f t="shared" si="156"/>
        <v>0</v>
      </c>
      <c r="K95" s="182">
        <f t="shared" si="156"/>
        <v>0</v>
      </c>
      <c r="L95" s="182">
        <f t="shared" si="156"/>
        <v>0</v>
      </c>
      <c r="M95" s="182">
        <f t="shared" si="156"/>
        <v>0</v>
      </c>
      <c r="N95" s="182">
        <f t="shared" si="156"/>
        <v>0</v>
      </c>
      <c r="O95" s="182">
        <f t="shared" si="156"/>
        <v>0</v>
      </c>
      <c r="P95" s="182">
        <f t="shared" si="156"/>
        <v>0</v>
      </c>
      <c r="Q95" s="182">
        <f t="shared" si="156"/>
        <v>0</v>
      </c>
      <c r="R95" s="182">
        <f t="shared" si="156"/>
        <v>0</v>
      </c>
      <c r="S95" s="182">
        <f t="shared" si="156"/>
        <v>0</v>
      </c>
      <c r="T95" s="182">
        <f t="shared" si="156"/>
        <v>0</v>
      </c>
      <c r="U95" s="182">
        <f t="shared" si="156"/>
        <v>0</v>
      </c>
      <c r="V95" s="182">
        <f t="shared" si="156"/>
        <v>0</v>
      </c>
      <c r="W95" s="182">
        <f t="shared" si="156"/>
        <v>0</v>
      </c>
      <c r="X95" s="182">
        <f t="shared" si="156"/>
        <v>0</v>
      </c>
      <c r="Y95" s="182">
        <f t="shared" si="156"/>
        <v>0</v>
      </c>
      <c r="Z95" s="182">
        <f t="shared" si="156"/>
        <v>0</v>
      </c>
      <c r="AA95" s="182">
        <f t="shared" si="156"/>
        <v>0</v>
      </c>
      <c r="AB95" s="182">
        <f t="shared" si="156"/>
        <v>0</v>
      </c>
      <c r="AC95" s="182">
        <f t="shared" si="156"/>
        <v>0</v>
      </c>
      <c r="AD95" s="182">
        <f t="shared" si="156"/>
        <v>0</v>
      </c>
      <c r="AE95" s="182">
        <f t="shared" si="156"/>
        <v>0</v>
      </c>
      <c r="AF95" s="182">
        <f t="shared" si="156"/>
        <v>0</v>
      </c>
      <c r="AG95" s="182">
        <f t="shared" si="156"/>
        <v>0</v>
      </c>
      <c r="AH95" s="182">
        <f t="shared" si="156"/>
        <v>0</v>
      </c>
      <c r="AI95" s="182">
        <f t="shared" si="156"/>
        <v>0</v>
      </c>
      <c r="AJ95" s="182">
        <f t="shared" si="156"/>
        <v>0</v>
      </c>
      <c r="AK95" s="182">
        <f t="shared" si="156"/>
        <v>0</v>
      </c>
      <c r="AL95" s="182">
        <f t="shared" si="156"/>
        <v>0</v>
      </c>
      <c r="AM95" s="182">
        <f t="shared" ref="AM95:BJ95" si="157">+AM88*AM92*10%</f>
        <v>0</v>
      </c>
      <c r="AN95" s="182">
        <f t="shared" si="157"/>
        <v>0</v>
      </c>
      <c r="AO95" s="182">
        <f t="shared" si="157"/>
        <v>0</v>
      </c>
      <c r="AP95" s="182">
        <f t="shared" si="157"/>
        <v>0</v>
      </c>
      <c r="AQ95" s="182">
        <f t="shared" si="157"/>
        <v>0</v>
      </c>
      <c r="AR95" s="182">
        <f t="shared" si="157"/>
        <v>0</v>
      </c>
      <c r="AS95" s="182">
        <f t="shared" si="157"/>
        <v>0</v>
      </c>
      <c r="AT95" s="182">
        <f t="shared" si="157"/>
        <v>0</v>
      </c>
      <c r="AU95" s="182">
        <f t="shared" si="157"/>
        <v>0</v>
      </c>
      <c r="AV95" s="182">
        <f t="shared" si="157"/>
        <v>0</v>
      </c>
      <c r="AW95" s="182">
        <f t="shared" si="157"/>
        <v>0</v>
      </c>
      <c r="AX95" s="182">
        <f t="shared" si="157"/>
        <v>0</v>
      </c>
      <c r="AY95" s="182">
        <f t="shared" si="157"/>
        <v>0</v>
      </c>
      <c r="AZ95" s="182">
        <f t="shared" si="157"/>
        <v>0</v>
      </c>
      <c r="BA95" s="182">
        <f t="shared" si="157"/>
        <v>0</v>
      </c>
      <c r="BB95" s="182">
        <f t="shared" si="157"/>
        <v>0</v>
      </c>
      <c r="BC95" s="182">
        <f t="shared" si="157"/>
        <v>0</v>
      </c>
      <c r="BD95" s="182">
        <f t="shared" si="157"/>
        <v>0</v>
      </c>
      <c r="BE95" s="182">
        <f t="shared" si="157"/>
        <v>0</v>
      </c>
      <c r="BF95" s="182">
        <f t="shared" si="157"/>
        <v>0</v>
      </c>
      <c r="BG95" s="182">
        <f t="shared" si="157"/>
        <v>0</v>
      </c>
      <c r="BH95" s="182">
        <f t="shared" si="157"/>
        <v>0</v>
      </c>
      <c r="BI95" s="182">
        <f t="shared" si="157"/>
        <v>0</v>
      </c>
      <c r="BJ95" s="182">
        <f t="shared" si="157"/>
        <v>0</v>
      </c>
    </row>
    <row r="96" spans="1:62" s="151" customFormat="1" ht="15.75" x14ac:dyDescent="0.25">
      <c r="A96" s="194" t="s">
        <v>147</v>
      </c>
      <c r="B96" s="186">
        <f>+SUM(G96:N96)</f>
        <v>0</v>
      </c>
      <c r="C96" s="186">
        <f>+SUM(O96:Z96)</f>
        <v>0</v>
      </c>
      <c r="D96" s="186">
        <f>+SUM(AA96:AL96)</f>
        <v>0</v>
      </c>
      <c r="E96" s="186">
        <f>+SUM(AM96:AX96)</f>
        <v>0</v>
      </c>
      <c r="F96" s="186">
        <f>+SUM(AY96:BJ96)</f>
        <v>0</v>
      </c>
      <c r="G96" s="203">
        <f t="shared" ref="G96:AL96" si="158">(+G94-G95)*5%</f>
        <v>0</v>
      </c>
      <c r="H96" s="182">
        <f t="shared" si="158"/>
        <v>0</v>
      </c>
      <c r="I96" s="182">
        <f t="shared" si="158"/>
        <v>0</v>
      </c>
      <c r="J96" s="182">
        <f t="shared" si="158"/>
        <v>0</v>
      </c>
      <c r="K96" s="182">
        <f t="shared" si="158"/>
        <v>0</v>
      </c>
      <c r="L96" s="182">
        <f t="shared" si="158"/>
        <v>0</v>
      </c>
      <c r="M96" s="182">
        <f t="shared" si="158"/>
        <v>0</v>
      </c>
      <c r="N96" s="182">
        <f t="shared" si="158"/>
        <v>0</v>
      </c>
      <c r="O96" s="182">
        <f t="shared" si="158"/>
        <v>0</v>
      </c>
      <c r="P96" s="182">
        <f t="shared" si="158"/>
        <v>0</v>
      </c>
      <c r="Q96" s="182">
        <f t="shared" si="158"/>
        <v>0</v>
      </c>
      <c r="R96" s="182">
        <f t="shared" si="158"/>
        <v>0</v>
      </c>
      <c r="S96" s="182">
        <f t="shared" si="158"/>
        <v>0</v>
      </c>
      <c r="T96" s="182">
        <f t="shared" si="158"/>
        <v>0</v>
      </c>
      <c r="U96" s="182">
        <f t="shared" si="158"/>
        <v>0</v>
      </c>
      <c r="V96" s="182">
        <f t="shared" si="158"/>
        <v>0</v>
      </c>
      <c r="W96" s="182">
        <f t="shared" si="158"/>
        <v>0</v>
      </c>
      <c r="X96" s="182">
        <f t="shared" si="158"/>
        <v>0</v>
      </c>
      <c r="Y96" s="182">
        <f t="shared" si="158"/>
        <v>0</v>
      </c>
      <c r="Z96" s="182">
        <f t="shared" si="158"/>
        <v>0</v>
      </c>
      <c r="AA96" s="182">
        <f t="shared" si="158"/>
        <v>0</v>
      </c>
      <c r="AB96" s="182">
        <f t="shared" si="158"/>
        <v>0</v>
      </c>
      <c r="AC96" s="182">
        <f t="shared" si="158"/>
        <v>0</v>
      </c>
      <c r="AD96" s="182">
        <f t="shared" si="158"/>
        <v>0</v>
      </c>
      <c r="AE96" s="182">
        <f t="shared" si="158"/>
        <v>0</v>
      </c>
      <c r="AF96" s="182">
        <f t="shared" si="158"/>
        <v>0</v>
      </c>
      <c r="AG96" s="182">
        <f t="shared" si="158"/>
        <v>0</v>
      </c>
      <c r="AH96" s="182">
        <f t="shared" si="158"/>
        <v>0</v>
      </c>
      <c r="AI96" s="182">
        <f t="shared" si="158"/>
        <v>0</v>
      </c>
      <c r="AJ96" s="182">
        <f t="shared" si="158"/>
        <v>0</v>
      </c>
      <c r="AK96" s="182">
        <f t="shared" si="158"/>
        <v>0</v>
      </c>
      <c r="AL96" s="182">
        <f t="shared" si="158"/>
        <v>0</v>
      </c>
      <c r="AM96" s="182">
        <f t="shared" ref="AM96:BJ96" si="159">(+AM94-AM95)*5%</f>
        <v>0</v>
      </c>
      <c r="AN96" s="182">
        <f t="shared" si="159"/>
        <v>0</v>
      </c>
      <c r="AO96" s="182">
        <f t="shared" si="159"/>
        <v>0</v>
      </c>
      <c r="AP96" s="182">
        <f t="shared" si="159"/>
        <v>0</v>
      </c>
      <c r="AQ96" s="182">
        <f t="shared" si="159"/>
        <v>0</v>
      </c>
      <c r="AR96" s="182">
        <f t="shared" si="159"/>
        <v>0</v>
      </c>
      <c r="AS96" s="182">
        <f t="shared" si="159"/>
        <v>0</v>
      </c>
      <c r="AT96" s="182">
        <f t="shared" si="159"/>
        <v>0</v>
      </c>
      <c r="AU96" s="182">
        <f t="shared" si="159"/>
        <v>0</v>
      </c>
      <c r="AV96" s="182">
        <f t="shared" si="159"/>
        <v>0</v>
      </c>
      <c r="AW96" s="182">
        <f t="shared" si="159"/>
        <v>0</v>
      </c>
      <c r="AX96" s="182">
        <f t="shared" si="159"/>
        <v>0</v>
      </c>
      <c r="AY96" s="182">
        <f t="shared" si="159"/>
        <v>0</v>
      </c>
      <c r="AZ96" s="182">
        <f t="shared" si="159"/>
        <v>0</v>
      </c>
      <c r="BA96" s="182">
        <f t="shared" si="159"/>
        <v>0</v>
      </c>
      <c r="BB96" s="182">
        <f t="shared" si="159"/>
        <v>0</v>
      </c>
      <c r="BC96" s="182">
        <f t="shared" si="159"/>
        <v>0</v>
      </c>
      <c r="BD96" s="182">
        <f t="shared" si="159"/>
        <v>0</v>
      </c>
      <c r="BE96" s="182">
        <f t="shared" si="159"/>
        <v>0</v>
      </c>
      <c r="BF96" s="182">
        <f t="shared" si="159"/>
        <v>0</v>
      </c>
      <c r="BG96" s="182">
        <f t="shared" si="159"/>
        <v>0</v>
      </c>
      <c r="BH96" s="182">
        <f t="shared" si="159"/>
        <v>0</v>
      </c>
      <c r="BI96" s="182">
        <f t="shared" si="159"/>
        <v>0</v>
      </c>
      <c r="BJ96" s="182">
        <f t="shared" si="159"/>
        <v>0</v>
      </c>
    </row>
    <row r="97" spans="1:62" s="151" customFormat="1" ht="15.75" x14ac:dyDescent="0.25">
      <c r="A97" s="194" t="s">
        <v>148</v>
      </c>
      <c r="B97" s="210">
        <f>+N97</f>
        <v>1.6E-2</v>
      </c>
      <c r="C97" s="210">
        <f>+Z97</f>
        <v>1.6E-2</v>
      </c>
      <c r="D97" s="210">
        <f>+AL97</f>
        <v>1.6E-2</v>
      </c>
      <c r="E97" s="210">
        <f>+AX97</f>
        <v>1.6E-2</v>
      </c>
      <c r="F97" s="210">
        <f>+BJ97</f>
        <v>1.6E-2</v>
      </c>
      <c r="G97" s="204">
        <v>1.6E-2</v>
      </c>
      <c r="H97" s="181">
        <f>+G97</f>
        <v>1.6E-2</v>
      </c>
      <c r="I97" s="181">
        <f t="shared" ref="I97:BJ97" si="160">+H97</f>
        <v>1.6E-2</v>
      </c>
      <c r="J97" s="181">
        <f t="shared" si="160"/>
        <v>1.6E-2</v>
      </c>
      <c r="K97" s="181">
        <f t="shared" si="160"/>
        <v>1.6E-2</v>
      </c>
      <c r="L97" s="181">
        <f t="shared" si="160"/>
        <v>1.6E-2</v>
      </c>
      <c r="M97" s="181">
        <f t="shared" si="160"/>
        <v>1.6E-2</v>
      </c>
      <c r="N97" s="181">
        <f t="shared" si="160"/>
        <v>1.6E-2</v>
      </c>
      <c r="O97" s="181">
        <f t="shared" si="160"/>
        <v>1.6E-2</v>
      </c>
      <c r="P97" s="181">
        <f t="shared" si="160"/>
        <v>1.6E-2</v>
      </c>
      <c r="Q97" s="181">
        <f t="shared" si="160"/>
        <v>1.6E-2</v>
      </c>
      <c r="R97" s="181">
        <f t="shared" si="160"/>
        <v>1.6E-2</v>
      </c>
      <c r="S97" s="181">
        <f t="shared" si="160"/>
        <v>1.6E-2</v>
      </c>
      <c r="T97" s="181">
        <f t="shared" si="160"/>
        <v>1.6E-2</v>
      </c>
      <c r="U97" s="181">
        <f t="shared" si="160"/>
        <v>1.6E-2</v>
      </c>
      <c r="V97" s="181">
        <f t="shared" si="160"/>
        <v>1.6E-2</v>
      </c>
      <c r="W97" s="181">
        <f t="shared" si="160"/>
        <v>1.6E-2</v>
      </c>
      <c r="X97" s="181">
        <f t="shared" si="160"/>
        <v>1.6E-2</v>
      </c>
      <c r="Y97" s="181">
        <f t="shared" si="160"/>
        <v>1.6E-2</v>
      </c>
      <c r="Z97" s="181">
        <f t="shared" si="160"/>
        <v>1.6E-2</v>
      </c>
      <c r="AA97" s="181">
        <f t="shared" si="160"/>
        <v>1.6E-2</v>
      </c>
      <c r="AB97" s="181">
        <f t="shared" si="160"/>
        <v>1.6E-2</v>
      </c>
      <c r="AC97" s="181">
        <f t="shared" si="160"/>
        <v>1.6E-2</v>
      </c>
      <c r="AD97" s="181">
        <f t="shared" si="160"/>
        <v>1.6E-2</v>
      </c>
      <c r="AE97" s="181">
        <f t="shared" si="160"/>
        <v>1.6E-2</v>
      </c>
      <c r="AF97" s="181">
        <f t="shared" si="160"/>
        <v>1.6E-2</v>
      </c>
      <c r="AG97" s="181">
        <f t="shared" si="160"/>
        <v>1.6E-2</v>
      </c>
      <c r="AH97" s="181">
        <f t="shared" si="160"/>
        <v>1.6E-2</v>
      </c>
      <c r="AI97" s="181">
        <f t="shared" si="160"/>
        <v>1.6E-2</v>
      </c>
      <c r="AJ97" s="181">
        <f t="shared" si="160"/>
        <v>1.6E-2</v>
      </c>
      <c r="AK97" s="181">
        <f t="shared" si="160"/>
        <v>1.6E-2</v>
      </c>
      <c r="AL97" s="181">
        <f t="shared" si="160"/>
        <v>1.6E-2</v>
      </c>
      <c r="AM97" s="181">
        <f t="shared" si="160"/>
        <v>1.6E-2</v>
      </c>
      <c r="AN97" s="181">
        <f t="shared" si="160"/>
        <v>1.6E-2</v>
      </c>
      <c r="AO97" s="181">
        <f t="shared" si="160"/>
        <v>1.6E-2</v>
      </c>
      <c r="AP97" s="181">
        <f t="shared" si="160"/>
        <v>1.6E-2</v>
      </c>
      <c r="AQ97" s="181">
        <f t="shared" si="160"/>
        <v>1.6E-2</v>
      </c>
      <c r="AR97" s="181">
        <f t="shared" si="160"/>
        <v>1.6E-2</v>
      </c>
      <c r="AS97" s="181">
        <f t="shared" si="160"/>
        <v>1.6E-2</v>
      </c>
      <c r="AT97" s="181">
        <f t="shared" si="160"/>
        <v>1.6E-2</v>
      </c>
      <c r="AU97" s="181">
        <f t="shared" si="160"/>
        <v>1.6E-2</v>
      </c>
      <c r="AV97" s="181">
        <f t="shared" si="160"/>
        <v>1.6E-2</v>
      </c>
      <c r="AW97" s="181">
        <f t="shared" si="160"/>
        <v>1.6E-2</v>
      </c>
      <c r="AX97" s="181">
        <f t="shared" si="160"/>
        <v>1.6E-2</v>
      </c>
      <c r="AY97" s="181">
        <f t="shared" si="160"/>
        <v>1.6E-2</v>
      </c>
      <c r="AZ97" s="181">
        <f t="shared" si="160"/>
        <v>1.6E-2</v>
      </c>
      <c r="BA97" s="181">
        <f t="shared" si="160"/>
        <v>1.6E-2</v>
      </c>
      <c r="BB97" s="181">
        <f t="shared" si="160"/>
        <v>1.6E-2</v>
      </c>
      <c r="BC97" s="181">
        <f t="shared" si="160"/>
        <v>1.6E-2</v>
      </c>
      <c r="BD97" s="181">
        <f t="shared" si="160"/>
        <v>1.6E-2</v>
      </c>
      <c r="BE97" s="181">
        <f t="shared" si="160"/>
        <v>1.6E-2</v>
      </c>
      <c r="BF97" s="181">
        <f t="shared" si="160"/>
        <v>1.6E-2</v>
      </c>
      <c r="BG97" s="181">
        <f t="shared" si="160"/>
        <v>1.6E-2</v>
      </c>
      <c r="BH97" s="181">
        <f t="shared" si="160"/>
        <v>1.6E-2</v>
      </c>
      <c r="BI97" s="181">
        <f t="shared" si="160"/>
        <v>1.6E-2</v>
      </c>
      <c r="BJ97" s="181">
        <f t="shared" si="160"/>
        <v>1.6E-2</v>
      </c>
    </row>
    <row r="98" spans="1:62" s="151" customFormat="1" ht="15.75" x14ac:dyDescent="0.25">
      <c r="A98" s="194" t="s">
        <v>34</v>
      </c>
      <c r="B98" s="186">
        <f>+SUM(G98:N98)</f>
        <v>0</v>
      </c>
      <c r="C98" s="186">
        <f>+SUM(O98:Z98)</f>
        <v>0</v>
      </c>
      <c r="D98" s="186">
        <f>+SUM(AA98:AL98)</f>
        <v>0</v>
      </c>
      <c r="E98" s="186">
        <f>+SUM(AM98:AX98)</f>
        <v>0</v>
      </c>
      <c r="F98" s="186">
        <f>+SUM(AY98:BJ98)</f>
        <v>0</v>
      </c>
      <c r="G98" s="205">
        <v>0</v>
      </c>
      <c r="H98" s="182">
        <f>+G100*H97</f>
        <v>0</v>
      </c>
      <c r="I98" s="182">
        <f t="shared" ref="I98:BJ98" si="161">+H100*I97</f>
        <v>0</v>
      </c>
      <c r="J98" s="182">
        <f t="shared" si="161"/>
        <v>0</v>
      </c>
      <c r="K98" s="182">
        <f t="shared" si="161"/>
        <v>0</v>
      </c>
      <c r="L98" s="182">
        <f t="shared" si="161"/>
        <v>0</v>
      </c>
      <c r="M98" s="182">
        <f t="shared" si="161"/>
        <v>0</v>
      </c>
      <c r="N98" s="182">
        <f t="shared" si="161"/>
        <v>0</v>
      </c>
      <c r="O98" s="182">
        <f t="shared" si="161"/>
        <v>0</v>
      </c>
      <c r="P98" s="182">
        <f t="shared" si="161"/>
        <v>0</v>
      </c>
      <c r="Q98" s="182">
        <f t="shared" si="161"/>
        <v>0</v>
      </c>
      <c r="R98" s="182">
        <f t="shared" si="161"/>
        <v>0</v>
      </c>
      <c r="S98" s="182">
        <f t="shared" si="161"/>
        <v>0</v>
      </c>
      <c r="T98" s="182">
        <f t="shared" si="161"/>
        <v>0</v>
      </c>
      <c r="U98" s="182">
        <f t="shared" si="161"/>
        <v>0</v>
      </c>
      <c r="V98" s="182">
        <f t="shared" si="161"/>
        <v>0</v>
      </c>
      <c r="W98" s="182">
        <f t="shared" si="161"/>
        <v>0</v>
      </c>
      <c r="X98" s="182">
        <f t="shared" si="161"/>
        <v>0</v>
      </c>
      <c r="Y98" s="182">
        <f t="shared" si="161"/>
        <v>0</v>
      </c>
      <c r="Z98" s="182">
        <f t="shared" si="161"/>
        <v>0</v>
      </c>
      <c r="AA98" s="182">
        <f t="shared" si="161"/>
        <v>0</v>
      </c>
      <c r="AB98" s="182">
        <f t="shared" si="161"/>
        <v>0</v>
      </c>
      <c r="AC98" s="182">
        <f t="shared" si="161"/>
        <v>0</v>
      </c>
      <c r="AD98" s="182">
        <f t="shared" si="161"/>
        <v>0</v>
      </c>
      <c r="AE98" s="182">
        <f t="shared" si="161"/>
        <v>0</v>
      </c>
      <c r="AF98" s="182">
        <f t="shared" si="161"/>
        <v>0</v>
      </c>
      <c r="AG98" s="182">
        <f t="shared" si="161"/>
        <v>0</v>
      </c>
      <c r="AH98" s="182">
        <f t="shared" si="161"/>
        <v>0</v>
      </c>
      <c r="AI98" s="182">
        <f t="shared" si="161"/>
        <v>0</v>
      </c>
      <c r="AJ98" s="182">
        <f t="shared" si="161"/>
        <v>0</v>
      </c>
      <c r="AK98" s="182">
        <f t="shared" si="161"/>
        <v>0</v>
      </c>
      <c r="AL98" s="182">
        <f t="shared" si="161"/>
        <v>0</v>
      </c>
      <c r="AM98" s="182">
        <f t="shared" si="161"/>
        <v>0</v>
      </c>
      <c r="AN98" s="182">
        <f t="shared" si="161"/>
        <v>0</v>
      </c>
      <c r="AO98" s="182">
        <f t="shared" si="161"/>
        <v>0</v>
      </c>
      <c r="AP98" s="182">
        <f t="shared" si="161"/>
        <v>0</v>
      </c>
      <c r="AQ98" s="182">
        <f t="shared" si="161"/>
        <v>0</v>
      </c>
      <c r="AR98" s="182">
        <f t="shared" si="161"/>
        <v>0</v>
      </c>
      <c r="AS98" s="182">
        <f t="shared" si="161"/>
        <v>0</v>
      </c>
      <c r="AT98" s="182">
        <f t="shared" si="161"/>
        <v>0</v>
      </c>
      <c r="AU98" s="182">
        <f t="shared" si="161"/>
        <v>0</v>
      </c>
      <c r="AV98" s="182">
        <f t="shared" si="161"/>
        <v>0</v>
      </c>
      <c r="AW98" s="182">
        <f t="shared" si="161"/>
        <v>0</v>
      </c>
      <c r="AX98" s="182">
        <f t="shared" si="161"/>
        <v>0</v>
      </c>
      <c r="AY98" s="182">
        <f t="shared" si="161"/>
        <v>0</v>
      </c>
      <c r="AZ98" s="182">
        <f t="shared" si="161"/>
        <v>0</v>
      </c>
      <c r="BA98" s="182">
        <f t="shared" si="161"/>
        <v>0</v>
      </c>
      <c r="BB98" s="182">
        <f t="shared" si="161"/>
        <v>0</v>
      </c>
      <c r="BC98" s="182">
        <f t="shared" si="161"/>
        <v>0</v>
      </c>
      <c r="BD98" s="182">
        <f t="shared" si="161"/>
        <v>0</v>
      </c>
      <c r="BE98" s="182">
        <f t="shared" si="161"/>
        <v>0</v>
      </c>
      <c r="BF98" s="182">
        <f t="shared" si="161"/>
        <v>0</v>
      </c>
      <c r="BG98" s="182">
        <f t="shared" si="161"/>
        <v>0</v>
      </c>
      <c r="BH98" s="182">
        <f t="shared" si="161"/>
        <v>0</v>
      </c>
      <c r="BI98" s="182">
        <f t="shared" si="161"/>
        <v>0</v>
      </c>
      <c r="BJ98" s="182">
        <f t="shared" si="161"/>
        <v>0</v>
      </c>
    </row>
    <row r="99" spans="1:62" s="151" customFormat="1" ht="15.75" x14ac:dyDescent="0.25">
      <c r="A99" s="194" t="s">
        <v>26</v>
      </c>
      <c r="B99" s="186">
        <f>+SUM(G99:N99)</f>
        <v>0</v>
      </c>
      <c r="C99" s="186">
        <f>+SUM(O99:Z99)</f>
        <v>0</v>
      </c>
      <c r="D99" s="186">
        <f>+SUM(AA99:AL99)</f>
        <v>0</v>
      </c>
      <c r="E99" s="186">
        <f>+SUM(AM99:AX99)</f>
        <v>0</v>
      </c>
      <c r="F99" s="186">
        <f>+SUM(AY99:BJ99)</f>
        <v>0</v>
      </c>
      <c r="G99" s="205">
        <v>0</v>
      </c>
      <c r="H99" s="182">
        <f t="shared" ref="H99:AM99" si="162">-PMT(H97,24,G100,0)</f>
        <v>0</v>
      </c>
      <c r="I99" s="211">
        <f t="shared" si="162"/>
        <v>0</v>
      </c>
      <c r="J99" s="211">
        <f t="shared" si="162"/>
        <v>0</v>
      </c>
      <c r="K99" s="211">
        <f t="shared" si="162"/>
        <v>0</v>
      </c>
      <c r="L99" s="211">
        <f t="shared" si="162"/>
        <v>0</v>
      </c>
      <c r="M99" s="211">
        <f t="shared" si="162"/>
        <v>0</v>
      </c>
      <c r="N99" s="211">
        <f t="shared" si="162"/>
        <v>0</v>
      </c>
      <c r="O99" s="211">
        <f t="shared" si="162"/>
        <v>0</v>
      </c>
      <c r="P99" s="211">
        <f t="shared" si="162"/>
        <v>0</v>
      </c>
      <c r="Q99" s="211">
        <f t="shared" si="162"/>
        <v>0</v>
      </c>
      <c r="R99" s="211">
        <f t="shared" si="162"/>
        <v>0</v>
      </c>
      <c r="S99" s="211">
        <f t="shared" si="162"/>
        <v>0</v>
      </c>
      <c r="T99" s="211">
        <f t="shared" si="162"/>
        <v>0</v>
      </c>
      <c r="U99" s="211">
        <f t="shared" si="162"/>
        <v>0</v>
      </c>
      <c r="V99" s="211">
        <f t="shared" si="162"/>
        <v>0</v>
      </c>
      <c r="W99" s="211">
        <f t="shared" si="162"/>
        <v>0</v>
      </c>
      <c r="X99" s="211">
        <f t="shared" si="162"/>
        <v>0</v>
      </c>
      <c r="Y99" s="211">
        <f t="shared" si="162"/>
        <v>0</v>
      </c>
      <c r="Z99" s="211">
        <f t="shared" si="162"/>
        <v>0</v>
      </c>
      <c r="AA99" s="211">
        <f t="shared" si="162"/>
        <v>0</v>
      </c>
      <c r="AB99" s="211">
        <f t="shared" si="162"/>
        <v>0</v>
      </c>
      <c r="AC99" s="211">
        <f t="shared" si="162"/>
        <v>0</v>
      </c>
      <c r="AD99" s="211">
        <f t="shared" si="162"/>
        <v>0</v>
      </c>
      <c r="AE99" s="211">
        <f t="shared" si="162"/>
        <v>0</v>
      </c>
      <c r="AF99" s="211">
        <f t="shared" si="162"/>
        <v>0</v>
      </c>
      <c r="AG99" s="211">
        <f t="shared" si="162"/>
        <v>0</v>
      </c>
      <c r="AH99" s="211">
        <f t="shared" si="162"/>
        <v>0</v>
      </c>
      <c r="AI99" s="211">
        <f t="shared" si="162"/>
        <v>0</v>
      </c>
      <c r="AJ99" s="211">
        <f t="shared" si="162"/>
        <v>0</v>
      </c>
      <c r="AK99" s="211">
        <f t="shared" si="162"/>
        <v>0</v>
      </c>
      <c r="AL99" s="211">
        <f t="shared" si="162"/>
        <v>0</v>
      </c>
      <c r="AM99" s="211">
        <f t="shared" si="162"/>
        <v>0</v>
      </c>
      <c r="AN99" s="211">
        <f t="shared" ref="AN99:BJ99" si="163">-PMT(AN97,24,AM100,0)</f>
        <v>0</v>
      </c>
      <c r="AO99" s="211">
        <f t="shared" si="163"/>
        <v>0</v>
      </c>
      <c r="AP99" s="211">
        <f t="shared" si="163"/>
        <v>0</v>
      </c>
      <c r="AQ99" s="211">
        <f t="shared" si="163"/>
        <v>0</v>
      </c>
      <c r="AR99" s="211">
        <f t="shared" si="163"/>
        <v>0</v>
      </c>
      <c r="AS99" s="211">
        <f t="shared" si="163"/>
        <v>0</v>
      </c>
      <c r="AT99" s="211">
        <f t="shared" si="163"/>
        <v>0</v>
      </c>
      <c r="AU99" s="211">
        <f t="shared" si="163"/>
        <v>0</v>
      </c>
      <c r="AV99" s="211">
        <f t="shared" si="163"/>
        <v>0</v>
      </c>
      <c r="AW99" s="211">
        <f t="shared" si="163"/>
        <v>0</v>
      </c>
      <c r="AX99" s="211">
        <f t="shared" si="163"/>
        <v>0</v>
      </c>
      <c r="AY99" s="211">
        <f t="shared" si="163"/>
        <v>0</v>
      </c>
      <c r="AZ99" s="211">
        <f t="shared" si="163"/>
        <v>0</v>
      </c>
      <c r="BA99" s="211">
        <f t="shared" si="163"/>
        <v>0</v>
      </c>
      <c r="BB99" s="211">
        <f t="shared" si="163"/>
        <v>0</v>
      </c>
      <c r="BC99" s="211">
        <f t="shared" si="163"/>
        <v>0</v>
      </c>
      <c r="BD99" s="211">
        <f t="shared" si="163"/>
        <v>0</v>
      </c>
      <c r="BE99" s="211">
        <f t="shared" si="163"/>
        <v>0</v>
      </c>
      <c r="BF99" s="211">
        <f t="shared" si="163"/>
        <v>0</v>
      </c>
      <c r="BG99" s="211">
        <f t="shared" si="163"/>
        <v>0</v>
      </c>
      <c r="BH99" s="211">
        <f t="shared" si="163"/>
        <v>0</v>
      </c>
      <c r="BI99" s="211">
        <f t="shared" si="163"/>
        <v>0</v>
      </c>
      <c r="BJ99" s="211">
        <f t="shared" si="163"/>
        <v>0</v>
      </c>
    </row>
    <row r="100" spans="1:62" s="151" customFormat="1" ht="15.75" x14ac:dyDescent="0.25">
      <c r="A100" s="195" t="s">
        <v>38</v>
      </c>
      <c r="B100" s="209">
        <f>+N100</f>
        <v>0</v>
      </c>
      <c r="C100" s="209">
        <f>+Z100</f>
        <v>0</v>
      </c>
      <c r="D100" s="209">
        <f>+AL100</f>
        <v>0</v>
      </c>
      <c r="E100" s="209">
        <f>+AX100</f>
        <v>0</v>
      </c>
      <c r="F100" s="209">
        <f>+BJ100</f>
        <v>0</v>
      </c>
      <c r="G100" s="206">
        <f>+G95+G96+G98-G99</f>
        <v>0</v>
      </c>
      <c r="H100" s="183">
        <f>+G100+H95+H96+H98-H99</f>
        <v>0</v>
      </c>
      <c r="I100" s="183">
        <f t="shared" ref="I100:BJ100" si="164">+H100+I95+I96+I98-I99</f>
        <v>0</v>
      </c>
      <c r="J100" s="183">
        <f t="shared" si="164"/>
        <v>0</v>
      </c>
      <c r="K100" s="183">
        <f t="shared" si="164"/>
        <v>0</v>
      </c>
      <c r="L100" s="183">
        <f t="shared" si="164"/>
        <v>0</v>
      </c>
      <c r="M100" s="183">
        <f t="shared" si="164"/>
        <v>0</v>
      </c>
      <c r="N100" s="183">
        <f t="shared" si="164"/>
        <v>0</v>
      </c>
      <c r="O100" s="183">
        <f t="shared" si="164"/>
        <v>0</v>
      </c>
      <c r="P100" s="183">
        <f t="shared" si="164"/>
        <v>0</v>
      </c>
      <c r="Q100" s="183">
        <f t="shared" si="164"/>
        <v>0</v>
      </c>
      <c r="R100" s="183">
        <f t="shared" si="164"/>
        <v>0</v>
      </c>
      <c r="S100" s="183">
        <f t="shared" si="164"/>
        <v>0</v>
      </c>
      <c r="T100" s="183">
        <f t="shared" si="164"/>
        <v>0</v>
      </c>
      <c r="U100" s="183">
        <f t="shared" si="164"/>
        <v>0</v>
      </c>
      <c r="V100" s="183">
        <f t="shared" si="164"/>
        <v>0</v>
      </c>
      <c r="W100" s="183">
        <f t="shared" si="164"/>
        <v>0</v>
      </c>
      <c r="X100" s="183">
        <f t="shared" si="164"/>
        <v>0</v>
      </c>
      <c r="Y100" s="183">
        <f t="shared" si="164"/>
        <v>0</v>
      </c>
      <c r="Z100" s="183">
        <f t="shared" si="164"/>
        <v>0</v>
      </c>
      <c r="AA100" s="183">
        <f t="shared" si="164"/>
        <v>0</v>
      </c>
      <c r="AB100" s="183">
        <f t="shared" si="164"/>
        <v>0</v>
      </c>
      <c r="AC100" s="183">
        <f t="shared" si="164"/>
        <v>0</v>
      </c>
      <c r="AD100" s="183">
        <f t="shared" si="164"/>
        <v>0</v>
      </c>
      <c r="AE100" s="183">
        <f t="shared" si="164"/>
        <v>0</v>
      </c>
      <c r="AF100" s="183">
        <f t="shared" si="164"/>
        <v>0</v>
      </c>
      <c r="AG100" s="183">
        <f t="shared" si="164"/>
        <v>0</v>
      </c>
      <c r="AH100" s="183">
        <f t="shared" si="164"/>
        <v>0</v>
      </c>
      <c r="AI100" s="183">
        <f t="shared" si="164"/>
        <v>0</v>
      </c>
      <c r="AJ100" s="183">
        <f t="shared" si="164"/>
        <v>0</v>
      </c>
      <c r="AK100" s="183">
        <f t="shared" si="164"/>
        <v>0</v>
      </c>
      <c r="AL100" s="183">
        <f t="shared" si="164"/>
        <v>0</v>
      </c>
      <c r="AM100" s="183">
        <f t="shared" si="164"/>
        <v>0</v>
      </c>
      <c r="AN100" s="183">
        <f t="shared" si="164"/>
        <v>0</v>
      </c>
      <c r="AO100" s="183">
        <f t="shared" si="164"/>
        <v>0</v>
      </c>
      <c r="AP100" s="183">
        <f t="shared" si="164"/>
        <v>0</v>
      </c>
      <c r="AQ100" s="183">
        <f t="shared" si="164"/>
        <v>0</v>
      </c>
      <c r="AR100" s="183">
        <f t="shared" si="164"/>
        <v>0</v>
      </c>
      <c r="AS100" s="183">
        <f t="shared" si="164"/>
        <v>0</v>
      </c>
      <c r="AT100" s="183">
        <f t="shared" si="164"/>
        <v>0</v>
      </c>
      <c r="AU100" s="183">
        <f t="shared" si="164"/>
        <v>0</v>
      </c>
      <c r="AV100" s="183">
        <f t="shared" si="164"/>
        <v>0</v>
      </c>
      <c r="AW100" s="183">
        <f t="shared" si="164"/>
        <v>0</v>
      </c>
      <c r="AX100" s="183">
        <f t="shared" si="164"/>
        <v>0</v>
      </c>
      <c r="AY100" s="183">
        <f t="shared" si="164"/>
        <v>0</v>
      </c>
      <c r="AZ100" s="183">
        <f t="shared" si="164"/>
        <v>0</v>
      </c>
      <c r="BA100" s="183">
        <f t="shared" si="164"/>
        <v>0</v>
      </c>
      <c r="BB100" s="183">
        <f t="shared" si="164"/>
        <v>0</v>
      </c>
      <c r="BC100" s="183">
        <f t="shared" si="164"/>
        <v>0</v>
      </c>
      <c r="BD100" s="183">
        <f t="shared" si="164"/>
        <v>0</v>
      </c>
      <c r="BE100" s="183">
        <f t="shared" si="164"/>
        <v>0</v>
      </c>
      <c r="BF100" s="183">
        <f t="shared" si="164"/>
        <v>0</v>
      </c>
      <c r="BG100" s="183">
        <f t="shared" si="164"/>
        <v>0</v>
      </c>
      <c r="BH100" s="183">
        <f t="shared" si="164"/>
        <v>0</v>
      </c>
      <c r="BI100" s="183">
        <f t="shared" si="164"/>
        <v>0</v>
      </c>
      <c r="BJ100" s="183">
        <f t="shared" si="164"/>
        <v>0</v>
      </c>
    </row>
    <row r="101" spans="1:62" s="151" customFormat="1" ht="15.75" x14ac:dyDescent="0.25">
      <c r="A101" s="195" t="s">
        <v>150</v>
      </c>
      <c r="B101" s="186">
        <f t="shared" ref="B101:H101" si="165">+B93-B100</f>
        <v>0</v>
      </c>
      <c r="C101" s="186">
        <f t="shared" si="165"/>
        <v>0</v>
      </c>
      <c r="D101" s="186">
        <f t="shared" si="165"/>
        <v>0</v>
      </c>
      <c r="E101" s="186">
        <f t="shared" si="165"/>
        <v>0</v>
      </c>
      <c r="F101" s="186">
        <f t="shared" si="165"/>
        <v>0</v>
      </c>
      <c r="G101" s="206">
        <f t="shared" si="165"/>
        <v>0</v>
      </c>
      <c r="H101" s="183">
        <f t="shared" si="165"/>
        <v>0</v>
      </c>
      <c r="I101" s="183">
        <f t="shared" ref="I101:BJ101" si="166">+I93-I100</f>
        <v>0</v>
      </c>
      <c r="J101" s="183">
        <f t="shared" si="166"/>
        <v>0</v>
      </c>
      <c r="K101" s="183">
        <f t="shared" si="166"/>
        <v>0</v>
      </c>
      <c r="L101" s="183">
        <f t="shared" si="166"/>
        <v>0</v>
      </c>
      <c r="M101" s="183">
        <f t="shared" si="166"/>
        <v>0</v>
      </c>
      <c r="N101" s="183">
        <f t="shared" si="166"/>
        <v>0</v>
      </c>
      <c r="O101" s="183">
        <f t="shared" si="166"/>
        <v>0</v>
      </c>
      <c r="P101" s="183">
        <f t="shared" si="166"/>
        <v>0</v>
      </c>
      <c r="Q101" s="183">
        <f t="shared" si="166"/>
        <v>0</v>
      </c>
      <c r="R101" s="183">
        <f t="shared" si="166"/>
        <v>0</v>
      </c>
      <c r="S101" s="183">
        <f t="shared" si="166"/>
        <v>0</v>
      </c>
      <c r="T101" s="183">
        <f t="shared" si="166"/>
        <v>0</v>
      </c>
      <c r="U101" s="183">
        <f t="shared" si="166"/>
        <v>0</v>
      </c>
      <c r="V101" s="183">
        <f t="shared" si="166"/>
        <v>0</v>
      </c>
      <c r="W101" s="183">
        <f t="shared" si="166"/>
        <v>0</v>
      </c>
      <c r="X101" s="183">
        <f t="shared" si="166"/>
        <v>0</v>
      </c>
      <c r="Y101" s="183">
        <f t="shared" si="166"/>
        <v>0</v>
      </c>
      <c r="Z101" s="183">
        <f t="shared" si="166"/>
        <v>0</v>
      </c>
      <c r="AA101" s="183">
        <f t="shared" si="166"/>
        <v>0</v>
      </c>
      <c r="AB101" s="183">
        <f t="shared" si="166"/>
        <v>0</v>
      </c>
      <c r="AC101" s="183">
        <f t="shared" si="166"/>
        <v>0</v>
      </c>
      <c r="AD101" s="183">
        <f t="shared" si="166"/>
        <v>0</v>
      </c>
      <c r="AE101" s="183">
        <f t="shared" si="166"/>
        <v>0</v>
      </c>
      <c r="AF101" s="183">
        <f t="shared" si="166"/>
        <v>0</v>
      </c>
      <c r="AG101" s="183">
        <f t="shared" si="166"/>
        <v>0</v>
      </c>
      <c r="AH101" s="183">
        <f t="shared" si="166"/>
        <v>0</v>
      </c>
      <c r="AI101" s="183">
        <f t="shared" si="166"/>
        <v>0</v>
      </c>
      <c r="AJ101" s="183">
        <f t="shared" si="166"/>
        <v>0</v>
      </c>
      <c r="AK101" s="183">
        <f t="shared" si="166"/>
        <v>0</v>
      </c>
      <c r="AL101" s="183">
        <f t="shared" si="166"/>
        <v>0</v>
      </c>
      <c r="AM101" s="183">
        <f t="shared" si="166"/>
        <v>0</v>
      </c>
      <c r="AN101" s="183">
        <f t="shared" si="166"/>
        <v>0</v>
      </c>
      <c r="AO101" s="183">
        <f t="shared" si="166"/>
        <v>0</v>
      </c>
      <c r="AP101" s="183">
        <f t="shared" si="166"/>
        <v>0</v>
      </c>
      <c r="AQ101" s="183">
        <f t="shared" si="166"/>
        <v>0</v>
      </c>
      <c r="AR101" s="183">
        <f t="shared" si="166"/>
        <v>0</v>
      </c>
      <c r="AS101" s="183">
        <f t="shared" si="166"/>
        <v>0</v>
      </c>
      <c r="AT101" s="183">
        <f t="shared" si="166"/>
        <v>0</v>
      </c>
      <c r="AU101" s="183">
        <f t="shared" si="166"/>
        <v>0</v>
      </c>
      <c r="AV101" s="183">
        <f t="shared" si="166"/>
        <v>0</v>
      </c>
      <c r="AW101" s="183">
        <f t="shared" si="166"/>
        <v>0</v>
      </c>
      <c r="AX101" s="183">
        <f t="shared" si="166"/>
        <v>0</v>
      </c>
      <c r="AY101" s="183">
        <f t="shared" si="166"/>
        <v>0</v>
      </c>
      <c r="AZ101" s="183">
        <f t="shared" si="166"/>
        <v>0</v>
      </c>
      <c r="BA101" s="183">
        <f t="shared" si="166"/>
        <v>0</v>
      </c>
      <c r="BB101" s="183">
        <f t="shared" si="166"/>
        <v>0</v>
      </c>
      <c r="BC101" s="183">
        <f t="shared" si="166"/>
        <v>0</v>
      </c>
      <c r="BD101" s="183">
        <f t="shared" si="166"/>
        <v>0</v>
      </c>
      <c r="BE101" s="183">
        <f t="shared" si="166"/>
        <v>0</v>
      </c>
      <c r="BF101" s="183">
        <f t="shared" si="166"/>
        <v>0</v>
      </c>
      <c r="BG101" s="183">
        <f t="shared" si="166"/>
        <v>0</v>
      </c>
      <c r="BH101" s="183">
        <f t="shared" si="166"/>
        <v>0</v>
      </c>
      <c r="BI101" s="183">
        <f t="shared" si="166"/>
        <v>0</v>
      </c>
      <c r="BJ101" s="183">
        <f t="shared" si="166"/>
        <v>0</v>
      </c>
    </row>
    <row r="102" spans="1:62" s="151" customFormat="1" ht="15.75" x14ac:dyDescent="0.25">
      <c r="A102" s="196" t="s">
        <v>153</v>
      </c>
      <c r="B102" s="186">
        <f>+AVERAGE(G102:N102)</f>
        <v>18400</v>
      </c>
      <c r="C102" s="186">
        <f>+AVERAGE(O102:Z102)</f>
        <v>20148</v>
      </c>
      <c r="D102" s="186">
        <f>+AVERAGE(AA102:AL102)</f>
        <v>21659.100000000002</v>
      </c>
      <c r="E102" s="186">
        <f>+AVERAGE(AM102:AX102)</f>
        <v>22850.3505</v>
      </c>
      <c r="F102" s="186">
        <f>+AVERAGE(AY102:BJ102)</f>
        <v>24107.119777499993</v>
      </c>
      <c r="G102" s="207">
        <f>+PARÁMETROS!$C$19*1.6%</f>
        <v>18400</v>
      </c>
      <c r="H102" s="184">
        <f>+PARÁMETROS!$C$19*1.6%</f>
        <v>18400</v>
      </c>
      <c r="I102" s="184">
        <f>+PARÁMETROS!$C$19*1.6%</f>
        <v>18400</v>
      </c>
      <c r="J102" s="184">
        <f>+PARÁMETROS!$C$19*1.6%</f>
        <v>18400</v>
      </c>
      <c r="K102" s="184">
        <f>+PARÁMETROS!$C$19*1.6%</f>
        <v>18400</v>
      </c>
      <c r="L102" s="184">
        <f>+PARÁMETROS!$C$19*1.6%</f>
        <v>18400</v>
      </c>
      <c r="M102" s="184">
        <f>+PARÁMETROS!$C$19*1.6%</f>
        <v>18400</v>
      </c>
      <c r="N102" s="184">
        <f>+PARÁMETROS!$C$19*1.6%</f>
        <v>18400</v>
      </c>
      <c r="O102" s="184">
        <f>+PARÁMETROS!$D$19*1.6%</f>
        <v>20148</v>
      </c>
      <c r="P102" s="184">
        <f>+PARÁMETROS!$D$19*1.6%</f>
        <v>20148</v>
      </c>
      <c r="Q102" s="184">
        <f>+PARÁMETROS!$D$19*1.6%</f>
        <v>20148</v>
      </c>
      <c r="R102" s="184">
        <f>+PARÁMETROS!$D$19*1.6%</f>
        <v>20148</v>
      </c>
      <c r="S102" s="184">
        <f>+PARÁMETROS!$D$19*1.6%</f>
        <v>20148</v>
      </c>
      <c r="T102" s="184">
        <f>+PARÁMETROS!$D$19*1.6%</f>
        <v>20148</v>
      </c>
      <c r="U102" s="184">
        <f>+PARÁMETROS!$D$19*1.6%</f>
        <v>20148</v>
      </c>
      <c r="V102" s="184">
        <f>+PARÁMETROS!$D$19*1.6%</f>
        <v>20148</v>
      </c>
      <c r="W102" s="184">
        <f>+PARÁMETROS!$D$19*1.6%</f>
        <v>20148</v>
      </c>
      <c r="X102" s="184">
        <f>+PARÁMETROS!$D$19*1.6%</f>
        <v>20148</v>
      </c>
      <c r="Y102" s="184">
        <f>+PARÁMETROS!$D$19*1.6%</f>
        <v>20148</v>
      </c>
      <c r="Z102" s="184">
        <f>+PARÁMETROS!$D$19*1.6%</f>
        <v>20148</v>
      </c>
      <c r="AA102" s="184">
        <f>+PARÁMETROS!$E$19*1.6%</f>
        <v>21659.100000000002</v>
      </c>
      <c r="AB102" s="184">
        <f>+PARÁMETROS!$E$19*1.6%</f>
        <v>21659.100000000002</v>
      </c>
      <c r="AC102" s="184">
        <f>+PARÁMETROS!$E$19*1.6%</f>
        <v>21659.100000000002</v>
      </c>
      <c r="AD102" s="184">
        <f>+PARÁMETROS!$E$19*1.6%</f>
        <v>21659.100000000002</v>
      </c>
      <c r="AE102" s="184">
        <f>+PARÁMETROS!$E$19*1.6%</f>
        <v>21659.100000000002</v>
      </c>
      <c r="AF102" s="184">
        <f>+PARÁMETROS!$E$19*1.6%</f>
        <v>21659.100000000002</v>
      </c>
      <c r="AG102" s="184">
        <f>+PARÁMETROS!$E$19*1.6%</f>
        <v>21659.100000000002</v>
      </c>
      <c r="AH102" s="184">
        <f>+PARÁMETROS!$E$19*1.6%</f>
        <v>21659.100000000002</v>
      </c>
      <c r="AI102" s="184">
        <f>+PARÁMETROS!$E$19*1.6%</f>
        <v>21659.100000000002</v>
      </c>
      <c r="AJ102" s="184">
        <f>+PARÁMETROS!$E$19*1.6%</f>
        <v>21659.100000000002</v>
      </c>
      <c r="AK102" s="184">
        <f>+PARÁMETROS!$E$19*1.6%</f>
        <v>21659.100000000002</v>
      </c>
      <c r="AL102" s="184">
        <f>+PARÁMETROS!$E$19*1.6%</f>
        <v>21659.100000000002</v>
      </c>
      <c r="AM102" s="184">
        <f>+PARÁMETROS!$F$19*1.6%</f>
        <v>22850.3505</v>
      </c>
      <c r="AN102" s="184">
        <f>+PARÁMETROS!$F$19*1.6%</f>
        <v>22850.3505</v>
      </c>
      <c r="AO102" s="184">
        <f>+PARÁMETROS!$F$19*1.6%</f>
        <v>22850.3505</v>
      </c>
      <c r="AP102" s="184">
        <f>+PARÁMETROS!$F$19*1.6%</f>
        <v>22850.3505</v>
      </c>
      <c r="AQ102" s="184">
        <f>+PARÁMETROS!$F$19*1.6%</f>
        <v>22850.3505</v>
      </c>
      <c r="AR102" s="184">
        <f>+PARÁMETROS!$F$19*1.6%</f>
        <v>22850.3505</v>
      </c>
      <c r="AS102" s="184">
        <f>+PARÁMETROS!$F$19*1.6%</f>
        <v>22850.3505</v>
      </c>
      <c r="AT102" s="184">
        <f>+PARÁMETROS!$F$19*1.6%</f>
        <v>22850.3505</v>
      </c>
      <c r="AU102" s="184">
        <f>+PARÁMETROS!$F$19*1.6%</f>
        <v>22850.3505</v>
      </c>
      <c r="AV102" s="184">
        <f>+PARÁMETROS!$F$19*1.6%</f>
        <v>22850.3505</v>
      </c>
      <c r="AW102" s="184">
        <f>+PARÁMETROS!$F$19*1.6%</f>
        <v>22850.3505</v>
      </c>
      <c r="AX102" s="184">
        <f>+PARÁMETROS!$F$19*1.6%</f>
        <v>22850.3505</v>
      </c>
      <c r="AY102" s="184">
        <f>+PARÁMETROS!$G$19*1.6%</f>
        <v>24107.1197775</v>
      </c>
      <c r="AZ102" s="184">
        <f>+PARÁMETROS!$G$19*1.6%</f>
        <v>24107.1197775</v>
      </c>
      <c r="BA102" s="184">
        <f>+PARÁMETROS!$G$19*1.6%</f>
        <v>24107.1197775</v>
      </c>
      <c r="BB102" s="184">
        <f>+PARÁMETROS!$G$19*1.6%</f>
        <v>24107.1197775</v>
      </c>
      <c r="BC102" s="184">
        <f>+PARÁMETROS!$G$19*1.6%</f>
        <v>24107.1197775</v>
      </c>
      <c r="BD102" s="184">
        <f>+PARÁMETROS!$G$19*1.6%</f>
        <v>24107.1197775</v>
      </c>
      <c r="BE102" s="184">
        <f>+PARÁMETROS!$G$19*1.6%</f>
        <v>24107.1197775</v>
      </c>
      <c r="BF102" s="184">
        <f>+PARÁMETROS!$G$19*1.6%</f>
        <v>24107.1197775</v>
      </c>
      <c r="BG102" s="184">
        <f>+PARÁMETROS!$G$19*1.6%</f>
        <v>24107.1197775</v>
      </c>
      <c r="BH102" s="184">
        <f>+PARÁMETROS!$G$19*1.6%</f>
        <v>24107.1197775</v>
      </c>
      <c r="BI102" s="184">
        <f>+PARÁMETROS!$G$19*1.6%</f>
        <v>24107.1197775</v>
      </c>
      <c r="BJ102" s="184">
        <f>+PARÁMETROS!$G$19*1.6%</f>
        <v>24107.1197775</v>
      </c>
    </row>
    <row r="103" spans="1:62" s="151" customFormat="1" ht="15.75" x14ac:dyDescent="0.25">
      <c r="A103" s="196" t="s">
        <v>151</v>
      </c>
      <c r="B103" s="186">
        <f>+SUM(G103:N103)</f>
        <v>0</v>
      </c>
      <c r="C103" s="186">
        <f>+SUM(O103:Z103)</f>
        <v>0</v>
      </c>
      <c r="D103" s="186">
        <f>+SUM(AA103:AL103)</f>
        <v>0</v>
      </c>
      <c r="E103" s="186">
        <f>+SUM(AM103:AX103)</f>
        <v>0</v>
      </c>
      <c r="F103" s="186">
        <f>+SUM(AY103:BJ103)</f>
        <v>0</v>
      </c>
      <c r="G103" s="207">
        <f>+G102*G88</f>
        <v>0</v>
      </c>
      <c r="H103" s="229">
        <f>+H102*$BJ$89</f>
        <v>0</v>
      </c>
      <c r="I103" s="184">
        <v>0</v>
      </c>
      <c r="J103" s="184">
        <v>0</v>
      </c>
      <c r="K103" s="184">
        <v>0</v>
      </c>
      <c r="L103" s="184">
        <v>0</v>
      </c>
      <c r="M103" s="184">
        <v>0</v>
      </c>
      <c r="N103" s="184">
        <v>0</v>
      </c>
      <c r="O103" s="184">
        <v>0</v>
      </c>
      <c r="P103" s="184">
        <v>0</v>
      </c>
      <c r="Q103" s="184">
        <v>0</v>
      </c>
      <c r="R103" s="184">
        <v>0</v>
      </c>
      <c r="S103" s="184">
        <v>0</v>
      </c>
      <c r="T103" s="184">
        <v>0</v>
      </c>
      <c r="U103" s="184">
        <v>0</v>
      </c>
      <c r="V103" s="184">
        <v>0</v>
      </c>
      <c r="W103" s="184">
        <v>0</v>
      </c>
      <c r="X103" s="184">
        <v>0</v>
      </c>
      <c r="Y103" s="184">
        <v>0</v>
      </c>
      <c r="Z103" s="184">
        <v>0</v>
      </c>
      <c r="AA103" s="184">
        <v>0</v>
      </c>
      <c r="AB103" s="184">
        <v>0</v>
      </c>
      <c r="AC103" s="184">
        <v>0</v>
      </c>
      <c r="AD103" s="184">
        <v>0</v>
      </c>
      <c r="AE103" s="184">
        <v>0</v>
      </c>
      <c r="AF103" s="184">
        <v>0</v>
      </c>
      <c r="AG103" s="184">
        <v>0</v>
      </c>
      <c r="AH103" s="184">
        <v>0</v>
      </c>
      <c r="AI103" s="184">
        <v>0</v>
      </c>
      <c r="AJ103" s="184">
        <v>0</v>
      </c>
      <c r="AK103" s="184">
        <v>0</v>
      </c>
      <c r="AL103" s="184">
        <v>0</v>
      </c>
      <c r="AM103" s="184">
        <v>0</v>
      </c>
      <c r="AN103" s="184">
        <v>0</v>
      </c>
      <c r="AO103" s="184">
        <v>0</v>
      </c>
      <c r="AP103" s="184">
        <v>0</v>
      </c>
      <c r="AQ103" s="184">
        <v>0</v>
      </c>
      <c r="AR103" s="184">
        <v>0</v>
      </c>
      <c r="AS103" s="184">
        <v>0</v>
      </c>
      <c r="AT103" s="184">
        <v>0</v>
      </c>
      <c r="AU103" s="184">
        <v>0</v>
      </c>
      <c r="AV103" s="184">
        <v>0</v>
      </c>
      <c r="AW103" s="184">
        <v>0</v>
      </c>
      <c r="AX103" s="184">
        <v>0</v>
      </c>
      <c r="AY103" s="184">
        <v>0</v>
      </c>
      <c r="AZ103" s="184">
        <v>0</v>
      </c>
      <c r="BA103" s="184">
        <v>0</v>
      </c>
      <c r="BB103" s="184">
        <v>0</v>
      </c>
      <c r="BC103" s="184">
        <v>0</v>
      </c>
      <c r="BD103" s="184">
        <v>0</v>
      </c>
      <c r="BE103" s="184">
        <v>0</v>
      </c>
      <c r="BF103" s="184">
        <v>0</v>
      </c>
      <c r="BG103" s="184">
        <v>0</v>
      </c>
      <c r="BH103" s="184">
        <v>0</v>
      </c>
      <c r="BI103" s="184">
        <v>0</v>
      </c>
      <c r="BJ103" s="184">
        <v>0</v>
      </c>
    </row>
    <row r="104" spans="1:62" s="151" customFormat="1" ht="15.75" x14ac:dyDescent="0.25">
      <c r="A104" s="196" t="s">
        <v>189</v>
      </c>
      <c r="B104" s="186">
        <f>+AVERAGE(G104:N104)</f>
        <v>26450</v>
      </c>
      <c r="C104" s="186">
        <f>+AVERAGE(O104:Z104)</f>
        <v>28962.75</v>
      </c>
      <c r="D104" s="186">
        <f>+AVERAGE(AA104:AL104)</f>
        <v>31134.956249999992</v>
      </c>
      <c r="E104" s="186">
        <f>+AVERAGE(AM104:AX104)</f>
        <v>32847.378843749997</v>
      </c>
      <c r="F104" s="186">
        <f>+AVERAGE(AY104:BJ104)</f>
        <v>34653.984680156245</v>
      </c>
      <c r="G104" s="207">
        <f>+PARÁMETROS!$C$19*2.3%</f>
        <v>26450</v>
      </c>
      <c r="H104" s="184">
        <f>+PARÁMETROS!$C$19*2.3%</f>
        <v>26450</v>
      </c>
      <c r="I104" s="184">
        <f>+PARÁMETROS!$C$19*2.3%</f>
        <v>26450</v>
      </c>
      <c r="J104" s="184">
        <f>+PARÁMETROS!$C$19*2.3%</f>
        <v>26450</v>
      </c>
      <c r="K104" s="184">
        <f>+PARÁMETROS!$C$19*2.3%</f>
        <v>26450</v>
      </c>
      <c r="L104" s="184">
        <f>+PARÁMETROS!$C$19*2.3%</f>
        <v>26450</v>
      </c>
      <c r="M104" s="184">
        <f>+PARÁMETROS!$C$19*2.3%</f>
        <v>26450</v>
      </c>
      <c r="N104" s="184">
        <f>+PARÁMETROS!$C$19*2.3%</f>
        <v>26450</v>
      </c>
      <c r="O104" s="184">
        <f>+PARÁMETROS!$D$19*2.3%</f>
        <v>28962.75</v>
      </c>
      <c r="P104" s="184">
        <f>+PARÁMETROS!$D$19*2.3%</f>
        <v>28962.75</v>
      </c>
      <c r="Q104" s="184">
        <f>+PARÁMETROS!$D$19*2.3%</f>
        <v>28962.75</v>
      </c>
      <c r="R104" s="184">
        <f>+PARÁMETROS!$D$19*2.3%</f>
        <v>28962.75</v>
      </c>
      <c r="S104" s="184">
        <f>+PARÁMETROS!$D$19*2.3%</f>
        <v>28962.75</v>
      </c>
      <c r="T104" s="184">
        <f>+PARÁMETROS!$D$19*2.3%</f>
        <v>28962.75</v>
      </c>
      <c r="U104" s="184">
        <f>+PARÁMETROS!$D$19*2.3%</f>
        <v>28962.75</v>
      </c>
      <c r="V104" s="184">
        <f>+PARÁMETROS!$D$19*2.3%</f>
        <v>28962.75</v>
      </c>
      <c r="W104" s="184">
        <f>+PARÁMETROS!$D$19*2.3%</f>
        <v>28962.75</v>
      </c>
      <c r="X104" s="184">
        <f>+PARÁMETROS!$D$19*2.3%</f>
        <v>28962.75</v>
      </c>
      <c r="Y104" s="184">
        <f>+PARÁMETROS!$D$19*2.3%</f>
        <v>28962.75</v>
      </c>
      <c r="Z104" s="184">
        <f>+PARÁMETROS!$D$19*2.3%</f>
        <v>28962.75</v>
      </c>
      <c r="AA104" s="184">
        <f>+PARÁMETROS!$E$19*2.3%</f>
        <v>31134.956249999999</v>
      </c>
      <c r="AB104" s="184">
        <f>+PARÁMETROS!$E$19*2.3%</f>
        <v>31134.956249999999</v>
      </c>
      <c r="AC104" s="184">
        <f>+PARÁMETROS!$E$19*2.3%</f>
        <v>31134.956249999999</v>
      </c>
      <c r="AD104" s="184">
        <f>+PARÁMETROS!$E$19*2.3%</f>
        <v>31134.956249999999</v>
      </c>
      <c r="AE104" s="184">
        <f>+PARÁMETROS!$E$19*2.3%</f>
        <v>31134.956249999999</v>
      </c>
      <c r="AF104" s="184">
        <f>+PARÁMETROS!$E$19*2.3%</f>
        <v>31134.956249999999</v>
      </c>
      <c r="AG104" s="184">
        <f>+PARÁMETROS!$E$19*2.3%</f>
        <v>31134.956249999999</v>
      </c>
      <c r="AH104" s="184">
        <f>+PARÁMETROS!$E$19*2.3%</f>
        <v>31134.956249999999</v>
      </c>
      <c r="AI104" s="184">
        <f>+PARÁMETROS!$E$19*2.3%</f>
        <v>31134.956249999999</v>
      </c>
      <c r="AJ104" s="184">
        <f>+PARÁMETROS!$E$19*2.3%</f>
        <v>31134.956249999999</v>
      </c>
      <c r="AK104" s="184">
        <f>+PARÁMETROS!$E$19*2.3%</f>
        <v>31134.956249999999</v>
      </c>
      <c r="AL104" s="184">
        <f>+PARÁMETROS!$E$19*2.3%</f>
        <v>31134.956249999999</v>
      </c>
      <c r="AM104" s="184">
        <f>+PARÁMETROS!$F$19*2.3%</f>
        <v>32847.378843749997</v>
      </c>
      <c r="AN104" s="184">
        <f>+PARÁMETROS!$F$19*2.3%</f>
        <v>32847.378843749997</v>
      </c>
      <c r="AO104" s="184">
        <f>+PARÁMETROS!$F$19*2.3%</f>
        <v>32847.378843749997</v>
      </c>
      <c r="AP104" s="184">
        <f>+PARÁMETROS!$F$19*2.3%</f>
        <v>32847.378843749997</v>
      </c>
      <c r="AQ104" s="184">
        <f>+PARÁMETROS!$F$19*2.3%</f>
        <v>32847.378843749997</v>
      </c>
      <c r="AR104" s="184">
        <f>+PARÁMETROS!$F$19*2.3%</f>
        <v>32847.378843749997</v>
      </c>
      <c r="AS104" s="184">
        <f>+PARÁMETROS!$F$19*2.3%</f>
        <v>32847.378843749997</v>
      </c>
      <c r="AT104" s="184">
        <f>+PARÁMETROS!$F$19*2.3%</f>
        <v>32847.378843749997</v>
      </c>
      <c r="AU104" s="184">
        <f>+PARÁMETROS!$F$19*2.3%</f>
        <v>32847.378843749997</v>
      </c>
      <c r="AV104" s="184">
        <f>+PARÁMETROS!$F$19*2.3%</f>
        <v>32847.378843749997</v>
      </c>
      <c r="AW104" s="184">
        <f>+PARÁMETROS!$F$19*2.3%</f>
        <v>32847.378843749997</v>
      </c>
      <c r="AX104" s="184">
        <f>+PARÁMETROS!$F$19*2.3%</f>
        <v>32847.378843749997</v>
      </c>
      <c r="AY104" s="184">
        <f>+PARÁMETROS!$G$19*2.3%</f>
        <v>34653.984680156253</v>
      </c>
      <c r="AZ104" s="184">
        <f>+PARÁMETROS!$G$19*2.3%</f>
        <v>34653.984680156253</v>
      </c>
      <c r="BA104" s="184">
        <f>+PARÁMETROS!$G$19*2.3%</f>
        <v>34653.984680156253</v>
      </c>
      <c r="BB104" s="184">
        <f>+PARÁMETROS!$G$19*2.3%</f>
        <v>34653.984680156253</v>
      </c>
      <c r="BC104" s="184">
        <f>+PARÁMETROS!$G$19*2.3%</f>
        <v>34653.984680156253</v>
      </c>
      <c r="BD104" s="184">
        <f>+PARÁMETROS!$G$19*2.3%</f>
        <v>34653.984680156253</v>
      </c>
      <c r="BE104" s="184">
        <f>+PARÁMETROS!$G$19*2.3%</f>
        <v>34653.984680156253</v>
      </c>
      <c r="BF104" s="184">
        <f>+PARÁMETROS!$G$19*2.3%</f>
        <v>34653.984680156253</v>
      </c>
      <c r="BG104" s="184">
        <f>+PARÁMETROS!$G$19*2.3%</f>
        <v>34653.984680156253</v>
      </c>
      <c r="BH104" s="184">
        <f>+PARÁMETROS!$G$19*2.3%</f>
        <v>34653.984680156253</v>
      </c>
      <c r="BI104" s="184">
        <f>+PARÁMETROS!$G$19*2.3%</f>
        <v>34653.984680156253</v>
      </c>
      <c r="BJ104" s="184">
        <f>+PARÁMETROS!$G$19*2.3%</f>
        <v>34653.984680156253</v>
      </c>
    </row>
    <row r="105" spans="1:62" s="151" customFormat="1" ht="15.75" x14ac:dyDescent="0.25">
      <c r="A105" s="196" t="s">
        <v>152</v>
      </c>
      <c r="B105" s="186">
        <f>+SUM(G105:N105)</f>
        <v>0</v>
      </c>
      <c r="C105" s="186">
        <f>+SUM(O105:Z105)</f>
        <v>0</v>
      </c>
      <c r="D105" s="186">
        <f>+SUM(AA105:AL105)</f>
        <v>0</v>
      </c>
      <c r="E105" s="186">
        <f>+SUM(AM105:AX105)</f>
        <v>0</v>
      </c>
      <c r="F105" s="186">
        <f>+SUM(AY105:BJ105)</f>
        <v>0</v>
      </c>
      <c r="G105" s="207"/>
      <c r="H105" s="184">
        <f>+G89*G104</f>
        <v>0</v>
      </c>
      <c r="I105" s="184">
        <f t="shared" ref="I105:BJ105" si="167">+H89*H104</f>
        <v>0</v>
      </c>
      <c r="J105" s="184">
        <f t="shared" si="167"/>
        <v>0</v>
      </c>
      <c r="K105" s="184">
        <f t="shared" si="167"/>
        <v>0</v>
      </c>
      <c r="L105" s="184">
        <f t="shared" si="167"/>
        <v>0</v>
      </c>
      <c r="M105" s="184">
        <f t="shared" si="167"/>
        <v>0</v>
      </c>
      <c r="N105" s="184">
        <f t="shared" si="167"/>
        <v>0</v>
      </c>
      <c r="O105" s="184">
        <f t="shared" si="167"/>
        <v>0</v>
      </c>
      <c r="P105" s="184">
        <f t="shared" si="167"/>
        <v>0</v>
      </c>
      <c r="Q105" s="184">
        <f t="shared" si="167"/>
        <v>0</v>
      </c>
      <c r="R105" s="184">
        <f t="shared" si="167"/>
        <v>0</v>
      </c>
      <c r="S105" s="184">
        <f t="shared" si="167"/>
        <v>0</v>
      </c>
      <c r="T105" s="184">
        <f t="shared" si="167"/>
        <v>0</v>
      </c>
      <c r="U105" s="184">
        <f t="shared" si="167"/>
        <v>0</v>
      </c>
      <c r="V105" s="184">
        <f t="shared" si="167"/>
        <v>0</v>
      </c>
      <c r="W105" s="184">
        <f t="shared" si="167"/>
        <v>0</v>
      </c>
      <c r="X105" s="184">
        <f t="shared" si="167"/>
        <v>0</v>
      </c>
      <c r="Y105" s="184">
        <f t="shared" si="167"/>
        <v>0</v>
      </c>
      <c r="Z105" s="184">
        <f t="shared" si="167"/>
        <v>0</v>
      </c>
      <c r="AA105" s="184">
        <f t="shared" si="167"/>
        <v>0</v>
      </c>
      <c r="AB105" s="184">
        <f t="shared" si="167"/>
        <v>0</v>
      </c>
      <c r="AC105" s="184">
        <f t="shared" si="167"/>
        <v>0</v>
      </c>
      <c r="AD105" s="184">
        <f t="shared" si="167"/>
        <v>0</v>
      </c>
      <c r="AE105" s="184">
        <f t="shared" si="167"/>
        <v>0</v>
      </c>
      <c r="AF105" s="184">
        <f t="shared" si="167"/>
        <v>0</v>
      </c>
      <c r="AG105" s="184">
        <f t="shared" si="167"/>
        <v>0</v>
      </c>
      <c r="AH105" s="184">
        <f t="shared" si="167"/>
        <v>0</v>
      </c>
      <c r="AI105" s="184">
        <f t="shared" si="167"/>
        <v>0</v>
      </c>
      <c r="AJ105" s="184">
        <f t="shared" si="167"/>
        <v>0</v>
      </c>
      <c r="AK105" s="184">
        <f t="shared" si="167"/>
        <v>0</v>
      </c>
      <c r="AL105" s="184">
        <f t="shared" si="167"/>
        <v>0</v>
      </c>
      <c r="AM105" s="184">
        <f t="shared" si="167"/>
        <v>0</v>
      </c>
      <c r="AN105" s="184">
        <f t="shared" si="167"/>
        <v>0</v>
      </c>
      <c r="AO105" s="184">
        <f t="shared" si="167"/>
        <v>0</v>
      </c>
      <c r="AP105" s="184">
        <f t="shared" si="167"/>
        <v>0</v>
      </c>
      <c r="AQ105" s="184">
        <f t="shared" si="167"/>
        <v>0</v>
      </c>
      <c r="AR105" s="184">
        <f t="shared" si="167"/>
        <v>0</v>
      </c>
      <c r="AS105" s="184">
        <f t="shared" si="167"/>
        <v>0</v>
      </c>
      <c r="AT105" s="184">
        <f t="shared" si="167"/>
        <v>0</v>
      </c>
      <c r="AU105" s="184">
        <f t="shared" si="167"/>
        <v>0</v>
      </c>
      <c r="AV105" s="184">
        <f t="shared" si="167"/>
        <v>0</v>
      </c>
      <c r="AW105" s="184">
        <f t="shared" si="167"/>
        <v>0</v>
      </c>
      <c r="AX105" s="184">
        <f t="shared" si="167"/>
        <v>0</v>
      </c>
      <c r="AY105" s="184">
        <f t="shared" si="167"/>
        <v>0</v>
      </c>
      <c r="AZ105" s="184">
        <f t="shared" si="167"/>
        <v>0</v>
      </c>
      <c r="BA105" s="184">
        <f t="shared" si="167"/>
        <v>0</v>
      </c>
      <c r="BB105" s="184">
        <f t="shared" si="167"/>
        <v>0</v>
      </c>
      <c r="BC105" s="184">
        <f t="shared" si="167"/>
        <v>0</v>
      </c>
      <c r="BD105" s="184">
        <f t="shared" si="167"/>
        <v>0</v>
      </c>
      <c r="BE105" s="184">
        <f t="shared" si="167"/>
        <v>0</v>
      </c>
      <c r="BF105" s="184">
        <f t="shared" si="167"/>
        <v>0</v>
      </c>
      <c r="BG105" s="184">
        <f t="shared" si="167"/>
        <v>0</v>
      </c>
      <c r="BH105" s="184">
        <f t="shared" si="167"/>
        <v>0</v>
      </c>
      <c r="BI105" s="184">
        <f t="shared" si="167"/>
        <v>0</v>
      </c>
      <c r="BJ105" s="184">
        <f t="shared" si="167"/>
        <v>0</v>
      </c>
    </row>
    <row r="106" spans="1:62" s="151" customFormat="1" ht="15.75" x14ac:dyDescent="0.25">
      <c r="A106" s="197" t="s">
        <v>156</v>
      </c>
      <c r="B106" s="186">
        <f>+SUM(G106:N106)</f>
        <v>0</v>
      </c>
      <c r="C106" s="186">
        <f>+SUM(O106:Z106)</f>
        <v>0</v>
      </c>
      <c r="D106" s="186">
        <f>+SUM(AA106:AL106)</f>
        <v>0</v>
      </c>
      <c r="E106" s="186">
        <f>+SUM(AM106:AX106)</f>
        <v>0</v>
      </c>
      <c r="F106" s="186">
        <f>+SUM(AY106:BJ106)</f>
        <v>0</v>
      </c>
      <c r="G106" s="208">
        <f>+G100*0.6%</f>
        <v>0</v>
      </c>
      <c r="H106" s="186">
        <f t="shared" ref="H106:BJ106" si="168">+H100*0.6%</f>
        <v>0</v>
      </c>
      <c r="I106" s="186">
        <f t="shared" si="168"/>
        <v>0</v>
      </c>
      <c r="J106" s="186">
        <f t="shared" si="168"/>
        <v>0</v>
      </c>
      <c r="K106" s="186">
        <f t="shared" si="168"/>
        <v>0</v>
      </c>
      <c r="L106" s="186">
        <f t="shared" si="168"/>
        <v>0</v>
      </c>
      <c r="M106" s="186">
        <f t="shared" si="168"/>
        <v>0</v>
      </c>
      <c r="N106" s="186">
        <f t="shared" si="168"/>
        <v>0</v>
      </c>
      <c r="O106" s="186">
        <f t="shared" si="168"/>
        <v>0</v>
      </c>
      <c r="P106" s="186">
        <f t="shared" si="168"/>
        <v>0</v>
      </c>
      <c r="Q106" s="186">
        <f t="shared" si="168"/>
        <v>0</v>
      </c>
      <c r="R106" s="186">
        <f t="shared" si="168"/>
        <v>0</v>
      </c>
      <c r="S106" s="186">
        <f t="shared" si="168"/>
        <v>0</v>
      </c>
      <c r="T106" s="186">
        <f t="shared" si="168"/>
        <v>0</v>
      </c>
      <c r="U106" s="186">
        <f t="shared" si="168"/>
        <v>0</v>
      </c>
      <c r="V106" s="186">
        <f t="shared" si="168"/>
        <v>0</v>
      </c>
      <c r="W106" s="186">
        <f t="shared" si="168"/>
        <v>0</v>
      </c>
      <c r="X106" s="186">
        <f t="shared" si="168"/>
        <v>0</v>
      </c>
      <c r="Y106" s="186">
        <f t="shared" si="168"/>
        <v>0</v>
      </c>
      <c r="Z106" s="186">
        <f t="shared" si="168"/>
        <v>0</v>
      </c>
      <c r="AA106" s="186">
        <f t="shared" si="168"/>
        <v>0</v>
      </c>
      <c r="AB106" s="186">
        <f t="shared" si="168"/>
        <v>0</v>
      </c>
      <c r="AC106" s="186">
        <f t="shared" si="168"/>
        <v>0</v>
      </c>
      <c r="AD106" s="186">
        <f t="shared" si="168"/>
        <v>0</v>
      </c>
      <c r="AE106" s="186">
        <f t="shared" si="168"/>
        <v>0</v>
      </c>
      <c r="AF106" s="186">
        <f t="shared" si="168"/>
        <v>0</v>
      </c>
      <c r="AG106" s="186">
        <f t="shared" si="168"/>
        <v>0</v>
      </c>
      <c r="AH106" s="186">
        <f t="shared" si="168"/>
        <v>0</v>
      </c>
      <c r="AI106" s="186">
        <f t="shared" si="168"/>
        <v>0</v>
      </c>
      <c r="AJ106" s="186">
        <f t="shared" si="168"/>
        <v>0</v>
      </c>
      <c r="AK106" s="186">
        <f t="shared" si="168"/>
        <v>0</v>
      </c>
      <c r="AL106" s="186">
        <f t="shared" si="168"/>
        <v>0</v>
      </c>
      <c r="AM106" s="186">
        <f t="shared" si="168"/>
        <v>0</v>
      </c>
      <c r="AN106" s="186">
        <f t="shared" si="168"/>
        <v>0</v>
      </c>
      <c r="AO106" s="186">
        <f t="shared" si="168"/>
        <v>0</v>
      </c>
      <c r="AP106" s="186">
        <f t="shared" si="168"/>
        <v>0</v>
      </c>
      <c r="AQ106" s="186">
        <f t="shared" si="168"/>
        <v>0</v>
      </c>
      <c r="AR106" s="186">
        <f t="shared" si="168"/>
        <v>0</v>
      </c>
      <c r="AS106" s="186">
        <f t="shared" si="168"/>
        <v>0</v>
      </c>
      <c r="AT106" s="186">
        <f t="shared" si="168"/>
        <v>0</v>
      </c>
      <c r="AU106" s="186">
        <f t="shared" si="168"/>
        <v>0</v>
      </c>
      <c r="AV106" s="186">
        <f t="shared" si="168"/>
        <v>0</v>
      </c>
      <c r="AW106" s="186">
        <f t="shared" si="168"/>
        <v>0</v>
      </c>
      <c r="AX106" s="186">
        <f t="shared" si="168"/>
        <v>0</v>
      </c>
      <c r="AY106" s="186">
        <f t="shared" si="168"/>
        <v>0</v>
      </c>
      <c r="AZ106" s="186">
        <f t="shared" si="168"/>
        <v>0</v>
      </c>
      <c r="BA106" s="186">
        <f t="shared" si="168"/>
        <v>0</v>
      </c>
      <c r="BB106" s="186">
        <f t="shared" si="168"/>
        <v>0</v>
      </c>
      <c r="BC106" s="186">
        <f t="shared" si="168"/>
        <v>0</v>
      </c>
      <c r="BD106" s="186">
        <f t="shared" si="168"/>
        <v>0</v>
      </c>
      <c r="BE106" s="186">
        <f t="shared" si="168"/>
        <v>0</v>
      </c>
      <c r="BF106" s="186">
        <f t="shared" si="168"/>
        <v>0</v>
      </c>
      <c r="BG106" s="186">
        <f t="shared" si="168"/>
        <v>0</v>
      </c>
      <c r="BH106" s="186">
        <f t="shared" si="168"/>
        <v>0</v>
      </c>
      <c r="BI106" s="186">
        <f t="shared" si="168"/>
        <v>0</v>
      </c>
      <c r="BJ106" s="186">
        <f t="shared" si="168"/>
        <v>0</v>
      </c>
    </row>
    <row r="107" spans="1:62" s="151" customFormat="1" ht="15.75" x14ac:dyDescent="0.25">
      <c r="A107" s="197" t="s">
        <v>161</v>
      </c>
      <c r="B107" s="186">
        <f>+SUM(G107:N107)</f>
        <v>0</v>
      </c>
      <c r="C107" s="186">
        <f>+SUM(O107:Z107)</f>
        <v>0</v>
      </c>
      <c r="D107" s="186">
        <f>+SUM(AA107:AL107)</f>
        <v>0</v>
      </c>
      <c r="E107" s="186">
        <f>+SUM(AM107:AX107)</f>
        <v>0</v>
      </c>
      <c r="F107" s="186">
        <f>+SUM(AY107:BJ107)</f>
        <v>0</v>
      </c>
      <c r="G107" s="208">
        <v>0</v>
      </c>
      <c r="H107" s="186">
        <v>0</v>
      </c>
      <c r="I107" s="186">
        <v>0</v>
      </c>
      <c r="J107" s="186">
        <v>0</v>
      </c>
      <c r="K107" s="186">
        <v>0</v>
      </c>
      <c r="L107" s="186">
        <v>0</v>
      </c>
      <c r="M107" s="186">
        <v>0</v>
      </c>
      <c r="N107" s="186">
        <v>0</v>
      </c>
      <c r="O107" s="186">
        <v>0</v>
      </c>
      <c r="P107" s="186">
        <v>0</v>
      </c>
      <c r="Q107" s="186">
        <v>0</v>
      </c>
      <c r="R107" s="186">
        <v>0</v>
      </c>
      <c r="S107" s="186">
        <v>0</v>
      </c>
      <c r="T107" s="186">
        <v>0</v>
      </c>
      <c r="U107" s="186">
        <v>0</v>
      </c>
      <c r="V107" s="186">
        <v>0</v>
      </c>
      <c r="W107" s="186">
        <v>0</v>
      </c>
      <c r="X107" s="186">
        <v>0</v>
      </c>
      <c r="Y107" s="186">
        <v>0</v>
      </c>
      <c r="Z107" s="186">
        <v>0</v>
      </c>
      <c r="AA107" s="186">
        <v>0</v>
      </c>
      <c r="AB107" s="186">
        <v>0</v>
      </c>
      <c r="AC107" s="186">
        <v>0</v>
      </c>
      <c r="AD107" s="186">
        <v>0</v>
      </c>
      <c r="AE107" s="186">
        <v>0</v>
      </c>
      <c r="AF107" s="186">
        <v>0</v>
      </c>
      <c r="AG107" s="186">
        <v>0</v>
      </c>
      <c r="AH107" s="186">
        <v>0</v>
      </c>
      <c r="AI107" s="186">
        <v>0</v>
      </c>
      <c r="AJ107" s="186">
        <v>0</v>
      </c>
      <c r="AK107" s="186">
        <v>0</v>
      </c>
      <c r="AL107" s="186">
        <v>0</v>
      </c>
      <c r="AM107" s="186">
        <v>0</v>
      </c>
      <c r="AN107" s="186">
        <v>0</v>
      </c>
      <c r="AO107" s="186">
        <v>0</v>
      </c>
      <c r="AP107" s="186">
        <v>0</v>
      </c>
      <c r="AQ107" s="186">
        <v>0</v>
      </c>
      <c r="AR107" s="186">
        <v>0</v>
      </c>
      <c r="AS107" s="186">
        <v>0</v>
      </c>
      <c r="AT107" s="186">
        <v>0</v>
      </c>
      <c r="AU107" s="186">
        <v>0</v>
      </c>
      <c r="AV107" s="186">
        <v>0</v>
      </c>
      <c r="AW107" s="186">
        <v>0</v>
      </c>
      <c r="AX107" s="186">
        <v>0</v>
      </c>
      <c r="AY107" s="186">
        <v>0</v>
      </c>
      <c r="AZ107" s="186">
        <v>0</v>
      </c>
      <c r="BA107" s="186">
        <v>0</v>
      </c>
      <c r="BB107" s="186">
        <v>0</v>
      </c>
      <c r="BC107" s="186">
        <v>0</v>
      </c>
      <c r="BD107" s="186">
        <v>0</v>
      </c>
      <c r="BE107" s="186">
        <v>0</v>
      </c>
      <c r="BF107" s="186">
        <v>0</v>
      </c>
      <c r="BG107" s="186">
        <v>0</v>
      </c>
      <c r="BH107" s="186">
        <v>0</v>
      </c>
      <c r="BI107" s="186">
        <v>0</v>
      </c>
      <c r="BJ107" s="186">
        <v>0</v>
      </c>
    </row>
    <row r="108" spans="1:62" s="151" customFormat="1" ht="15.75" x14ac:dyDescent="0.25">
      <c r="A108" s="197"/>
      <c r="B108" s="186"/>
      <c r="C108" s="186"/>
      <c r="D108" s="186"/>
      <c r="E108" s="186"/>
      <c r="F108" s="186"/>
      <c r="G108" s="208">
        <v>0</v>
      </c>
      <c r="H108" s="208"/>
      <c r="I108" s="208">
        <v>0</v>
      </c>
      <c r="J108" s="208">
        <v>0</v>
      </c>
      <c r="K108" s="208">
        <f t="shared" ref="K108:BJ108" si="169">+J108</f>
        <v>0</v>
      </c>
      <c r="L108" s="208">
        <f t="shared" si="169"/>
        <v>0</v>
      </c>
      <c r="M108" s="208">
        <f t="shared" si="169"/>
        <v>0</v>
      </c>
      <c r="N108" s="208">
        <f t="shared" si="169"/>
        <v>0</v>
      </c>
      <c r="O108" s="208">
        <f t="shared" si="169"/>
        <v>0</v>
      </c>
      <c r="P108" s="208">
        <f t="shared" si="169"/>
        <v>0</v>
      </c>
      <c r="Q108" s="208">
        <f t="shared" si="169"/>
        <v>0</v>
      </c>
      <c r="R108" s="208">
        <f t="shared" si="169"/>
        <v>0</v>
      </c>
      <c r="S108" s="208">
        <f t="shared" si="169"/>
        <v>0</v>
      </c>
      <c r="T108" s="208">
        <f t="shared" si="169"/>
        <v>0</v>
      </c>
      <c r="U108" s="208">
        <f t="shared" si="169"/>
        <v>0</v>
      </c>
      <c r="V108" s="208">
        <f t="shared" si="169"/>
        <v>0</v>
      </c>
      <c r="W108" s="208">
        <f t="shared" si="169"/>
        <v>0</v>
      </c>
      <c r="X108" s="208">
        <f t="shared" si="169"/>
        <v>0</v>
      </c>
      <c r="Y108" s="208">
        <f t="shared" si="169"/>
        <v>0</v>
      </c>
      <c r="Z108" s="208">
        <f t="shared" si="169"/>
        <v>0</v>
      </c>
      <c r="AA108" s="208">
        <f t="shared" si="169"/>
        <v>0</v>
      </c>
      <c r="AB108" s="208">
        <f t="shared" si="169"/>
        <v>0</v>
      </c>
      <c r="AC108" s="208">
        <f t="shared" si="169"/>
        <v>0</v>
      </c>
      <c r="AD108" s="208">
        <f t="shared" si="169"/>
        <v>0</v>
      </c>
      <c r="AE108" s="208">
        <f t="shared" si="169"/>
        <v>0</v>
      </c>
      <c r="AF108" s="208">
        <f t="shared" si="169"/>
        <v>0</v>
      </c>
      <c r="AG108" s="208">
        <f t="shared" si="169"/>
        <v>0</v>
      </c>
      <c r="AH108" s="208">
        <f t="shared" si="169"/>
        <v>0</v>
      </c>
      <c r="AI108" s="208">
        <f t="shared" si="169"/>
        <v>0</v>
      </c>
      <c r="AJ108" s="208">
        <f t="shared" si="169"/>
        <v>0</v>
      </c>
      <c r="AK108" s="208">
        <f t="shared" si="169"/>
        <v>0</v>
      </c>
      <c r="AL108" s="208">
        <f t="shared" si="169"/>
        <v>0</v>
      </c>
      <c r="AM108" s="208">
        <f t="shared" si="169"/>
        <v>0</v>
      </c>
      <c r="AN108" s="208">
        <f t="shared" si="169"/>
        <v>0</v>
      </c>
      <c r="AO108" s="208">
        <f t="shared" si="169"/>
        <v>0</v>
      </c>
      <c r="AP108" s="208">
        <f t="shared" si="169"/>
        <v>0</v>
      </c>
      <c r="AQ108" s="208">
        <f t="shared" si="169"/>
        <v>0</v>
      </c>
      <c r="AR108" s="208">
        <f t="shared" si="169"/>
        <v>0</v>
      </c>
      <c r="AS108" s="208">
        <f t="shared" si="169"/>
        <v>0</v>
      </c>
      <c r="AT108" s="208">
        <f t="shared" si="169"/>
        <v>0</v>
      </c>
      <c r="AU108" s="208">
        <f t="shared" si="169"/>
        <v>0</v>
      </c>
      <c r="AV108" s="208">
        <f t="shared" si="169"/>
        <v>0</v>
      </c>
      <c r="AW108" s="208">
        <f t="shared" si="169"/>
        <v>0</v>
      </c>
      <c r="AX108" s="208">
        <f t="shared" si="169"/>
        <v>0</v>
      </c>
      <c r="AY108" s="208">
        <f t="shared" si="169"/>
        <v>0</v>
      </c>
      <c r="AZ108" s="208">
        <f t="shared" si="169"/>
        <v>0</v>
      </c>
      <c r="BA108" s="208">
        <f t="shared" si="169"/>
        <v>0</v>
      </c>
      <c r="BB108" s="208">
        <f t="shared" si="169"/>
        <v>0</v>
      </c>
      <c r="BC108" s="208">
        <f t="shared" si="169"/>
        <v>0</v>
      </c>
      <c r="BD108" s="208">
        <f t="shared" si="169"/>
        <v>0</v>
      </c>
      <c r="BE108" s="208">
        <f t="shared" si="169"/>
        <v>0</v>
      </c>
      <c r="BF108" s="208">
        <f t="shared" si="169"/>
        <v>0</v>
      </c>
      <c r="BG108" s="208">
        <f t="shared" si="169"/>
        <v>0</v>
      </c>
      <c r="BH108" s="208">
        <f t="shared" si="169"/>
        <v>0</v>
      </c>
      <c r="BI108" s="208">
        <f t="shared" si="169"/>
        <v>0</v>
      </c>
      <c r="BJ108" s="208">
        <f t="shared" si="169"/>
        <v>0</v>
      </c>
    </row>
    <row r="109" spans="1:62" s="151" customFormat="1" ht="15.75" x14ac:dyDescent="0.25">
      <c r="A109" s="197" t="s">
        <v>154</v>
      </c>
      <c r="B109" s="186">
        <f>+SUM(G109:N109)</f>
        <v>0</v>
      </c>
      <c r="C109" s="186">
        <f>+SUM(O109:Z109)</f>
        <v>0</v>
      </c>
      <c r="D109" s="186">
        <f>+SUM(AA109:AL109)</f>
        <v>0</v>
      </c>
      <c r="E109" s="186">
        <f>+SUM(AM109:AX109)</f>
        <v>0</v>
      </c>
      <c r="F109" s="186">
        <f>+SUM(AY109:BJ109)</f>
        <v>0</v>
      </c>
      <c r="G109" s="208">
        <f>+G98-G103-G105-G106-G107-G108</f>
        <v>0</v>
      </c>
      <c r="H109" s="208">
        <f t="shared" ref="H109:BJ109" si="170">+H98-H103-H105-H106-H107-H108</f>
        <v>0</v>
      </c>
      <c r="I109" s="208">
        <f t="shared" si="170"/>
        <v>0</v>
      </c>
      <c r="J109" s="208">
        <f t="shared" si="170"/>
        <v>0</v>
      </c>
      <c r="K109" s="208">
        <f t="shared" si="170"/>
        <v>0</v>
      </c>
      <c r="L109" s="208">
        <f t="shared" si="170"/>
        <v>0</v>
      </c>
      <c r="M109" s="208">
        <f t="shared" si="170"/>
        <v>0</v>
      </c>
      <c r="N109" s="208">
        <f t="shared" si="170"/>
        <v>0</v>
      </c>
      <c r="O109" s="208">
        <f t="shared" si="170"/>
        <v>0</v>
      </c>
      <c r="P109" s="208">
        <f t="shared" si="170"/>
        <v>0</v>
      </c>
      <c r="Q109" s="208">
        <f t="shared" si="170"/>
        <v>0</v>
      </c>
      <c r="R109" s="208">
        <f t="shared" si="170"/>
        <v>0</v>
      </c>
      <c r="S109" s="208">
        <f t="shared" si="170"/>
        <v>0</v>
      </c>
      <c r="T109" s="208">
        <f t="shared" si="170"/>
        <v>0</v>
      </c>
      <c r="U109" s="208">
        <f>+U98-U103-U105-U106-U107-U108</f>
        <v>0</v>
      </c>
      <c r="V109" s="208">
        <f t="shared" si="170"/>
        <v>0</v>
      </c>
      <c r="W109" s="208">
        <f t="shared" si="170"/>
        <v>0</v>
      </c>
      <c r="X109" s="208">
        <f t="shared" si="170"/>
        <v>0</v>
      </c>
      <c r="Y109" s="208">
        <f t="shared" si="170"/>
        <v>0</v>
      </c>
      <c r="Z109" s="208">
        <f t="shared" si="170"/>
        <v>0</v>
      </c>
      <c r="AA109" s="208">
        <f t="shared" si="170"/>
        <v>0</v>
      </c>
      <c r="AB109" s="208">
        <f t="shared" si="170"/>
        <v>0</v>
      </c>
      <c r="AC109" s="208">
        <f t="shared" si="170"/>
        <v>0</v>
      </c>
      <c r="AD109" s="208">
        <f t="shared" si="170"/>
        <v>0</v>
      </c>
      <c r="AE109" s="208">
        <f t="shared" si="170"/>
        <v>0</v>
      </c>
      <c r="AF109" s="208">
        <f t="shared" si="170"/>
        <v>0</v>
      </c>
      <c r="AG109" s="208">
        <f t="shared" si="170"/>
        <v>0</v>
      </c>
      <c r="AH109" s="208">
        <f t="shared" si="170"/>
        <v>0</v>
      </c>
      <c r="AI109" s="208">
        <f t="shared" si="170"/>
        <v>0</v>
      </c>
      <c r="AJ109" s="208">
        <f t="shared" si="170"/>
        <v>0</v>
      </c>
      <c r="AK109" s="208">
        <f t="shared" si="170"/>
        <v>0</v>
      </c>
      <c r="AL109" s="208">
        <f t="shared" si="170"/>
        <v>0</v>
      </c>
      <c r="AM109" s="208">
        <f t="shared" si="170"/>
        <v>0</v>
      </c>
      <c r="AN109" s="208">
        <f t="shared" si="170"/>
        <v>0</v>
      </c>
      <c r="AO109" s="208">
        <f t="shared" si="170"/>
        <v>0</v>
      </c>
      <c r="AP109" s="208">
        <f t="shared" si="170"/>
        <v>0</v>
      </c>
      <c r="AQ109" s="208">
        <f t="shared" si="170"/>
        <v>0</v>
      </c>
      <c r="AR109" s="208">
        <f t="shared" si="170"/>
        <v>0</v>
      </c>
      <c r="AS109" s="208">
        <f t="shared" si="170"/>
        <v>0</v>
      </c>
      <c r="AT109" s="208">
        <f t="shared" si="170"/>
        <v>0</v>
      </c>
      <c r="AU109" s="208">
        <f t="shared" si="170"/>
        <v>0</v>
      </c>
      <c r="AV109" s="208">
        <f t="shared" si="170"/>
        <v>0</v>
      </c>
      <c r="AW109" s="208">
        <f t="shared" si="170"/>
        <v>0</v>
      </c>
      <c r="AX109" s="208">
        <f t="shared" si="170"/>
        <v>0</v>
      </c>
      <c r="AY109" s="208">
        <f t="shared" si="170"/>
        <v>0</v>
      </c>
      <c r="AZ109" s="208">
        <f t="shared" si="170"/>
        <v>0</v>
      </c>
      <c r="BA109" s="208">
        <f t="shared" si="170"/>
        <v>0</v>
      </c>
      <c r="BB109" s="208">
        <f t="shared" si="170"/>
        <v>0</v>
      </c>
      <c r="BC109" s="208">
        <f t="shared" si="170"/>
        <v>0</v>
      </c>
      <c r="BD109" s="208">
        <f t="shared" si="170"/>
        <v>0</v>
      </c>
      <c r="BE109" s="208">
        <f t="shared" si="170"/>
        <v>0</v>
      </c>
      <c r="BF109" s="208">
        <f t="shared" si="170"/>
        <v>0</v>
      </c>
      <c r="BG109" s="208">
        <f t="shared" si="170"/>
        <v>0</v>
      </c>
      <c r="BH109" s="208">
        <f t="shared" si="170"/>
        <v>0</v>
      </c>
      <c r="BI109" s="208">
        <f t="shared" si="170"/>
        <v>0</v>
      </c>
      <c r="BJ109" s="208">
        <f t="shared" si="170"/>
        <v>0</v>
      </c>
    </row>
    <row r="110" spans="1:62" s="151" customFormat="1" ht="15.75" x14ac:dyDescent="0.25">
      <c r="A110" s="187" t="s">
        <v>155</v>
      </c>
      <c r="B110" s="186">
        <f>+N110</f>
        <v>0</v>
      </c>
      <c r="C110" s="186">
        <f>+Z110</f>
        <v>0</v>
      </c>
      <c r="D110" s="186">
        <f>+AL110</f>
        <v>0</v>
      </c>
      <c r="E110" s="186">
        <f>+AX110</f>
        <v>0</v>
      </c>
      <c r="F110" s="186">
        <f>+BJ110</f>
        <v>0</v>
      </c>
      <c r="G110" s="188">
        <f>+G109</f>
        <v>0</v>
      </c>
      <c r="H110" s="188">
        <f>+G110+H109</f>
        <v>0</v>
      </c>
      <c r="I110" s="188">
        <f t="shared" ref="I110:N110" si="171">+H110+I109</f>
        <v>0</v>
      </c>
      <c r="J110" s="188">
        <f t="shared" si="171"/>
        <v>0</v>
      </c>
      <c r="K110" s="188">
        <f t="shared" si="171"/>
        <v>0</v>
      </c>
      <c r="L110" s="188">
        <f t="shared" si="171"/>
        <v>0</v>
      </c>
      <c r="M110" s="188">
        <f t="shared" si="171"/>
        <v>0</v>
      </c>
      <c r="N110" s="188">
        <f t="shared" si="171"/>
        <v>0</v>
      </c>
      <c r="O110" s="188">
        <f>+O109</f>
        <v>0</v>
      </c>
      <c r="P110" s="188">
        <f>+O110+P109</f>
        <v>0</v>
      </c>
      <c r="Q110" s="188">
        <f t="shared" ref="Q110:Z110" si="172">+P110+Q109</f>
        <v>0</v>
      </c>
      <c r="R110" s="188">
        <f t="shared" si="172"/>
        <v>0</v>
      </c>
      <c r="S110" s="188">
        <f t="shared" si="172"/>
        <v>0</v>
      </c>
      <c r="T110" s="188">
        <f t="shared" si="172"/>
        <v>0</v>
      </c>
      <c r="U110" s="188">
        <f t="shared" si="172"/>
        <v>0</v>
      </c>
      <c r="V110" s="188">
        <f t="shared" si="172"/>
        <v>0</v>
      </c>
      <c r="W110" s="188">
        <f t="shared" si="172"/>
        <v>0</v>
      </c>
      <c r="X110" s="188">
        <f t="shared" si="172"/>
        <v>0</v>
      </c>
      <c r="Y110" s="188">
        <f t="shared" si="172"/>
        <v>0</v>
      </c>
      <c r="Z110" s="188">
        <f t="shared" si="172"/>
        <v>0</v>
      </c>
      <c r="AA110" s="188">
        <f>+AA109</f>
        <v>0</v>
      </c>
      <c r="AB110" s="188">
        <f t="shared" ref="AB110:AL110" si="173">+AA110+AB109</f>
        <v>0</v>
      </c>
      <c r="AC110" s="188">
        <f t="shared" si="173"/>
        <v>0</v>
      </c>
      <c r="AD110" s="188">
        <f t="shared" si="173"/>
        <v>0</v>
      </c>
      <c r="AE110" s="188">
        <f t="shared" si="173"/>
        <v>0</v>
      </c>
      <c r="AF110" s="188">
        <f t="shared" si="173"/>
        <v>0</v>
      </c>
      <c r="AG110" s="188">
        <f t="shared" si="173"/>
        <v>0</v>
      </c>
      <c r="AH110" s="188">
        <f t="shared" si="173"/>
        <v>0</v>
      </c>
      <c r="AI110" s="188">
        <f t="shared" si="173"/>
        <v>0</v>
      </c>
      <c r="AJ110" s="188">
        <f t="shared" si="173"/>
        <v>0</v>
      </c>
      <c r="AK110" s="188">
        <f t="shared" si="173"/>
        <v>0</v>
      </c>
      <c r="AL110" s="188">
        <f t="shared" si="173"/>
        <v>0</v>
      </c>
      <c r="AM110" s="188">
        <f>+AM109</f>
        <v>0</v>
      </c>
      <c r="AN110" s="188">
        <f t="shared" ref="AN110:AX110" si="174">+AM110+AN109</f>
        <v>0</v>
      </c>
      <c r="AO110" s="188">
        <f t="shared" si="174"/>
        <v>0</v>
      </c>
      <c r="AP110" s="188">
        <f t="shared" si="174"/>
        <v>0</v>
      </c>
      <c r="AQ110" s="188">
        <f t="shared" si="174"/>
        <v>0</v>
      </c>
      <c r="AR110" s="188">
        <f t="shared" si="174"/>
        <v>0</v>
      </c>
      <c r="AS110" s="188">
        <f t="shared" si="174"/>
        <v>0</v>
      </c>
      <c r="AT110" s="188">
        <f t="shared" si="174"/>
        <v>0</v>
      </c>
      <c r="AU110" s="188">
        <f t="shared" si="174"/>
        <v>0</v>
      </c>
      <c r="AV110" s="188">
        <f t="shared" si="174"/>
        <v>0</v>
      </c>
      <c r="AW110" s="188">
        <f t="shared" si="174"/>
        <v>0</v>
      </c>
      <c r="AX110" s="188">
        <f t="shared" si="174"/>
        <v>0</v>
      </c>
      <c r="AY110" s="188">
        <f>+AY109</f>
        <v>0</v>
      </c>
      <c r="AZ110" s="188">
        <f t="shared" ref="AZ110:BJ110" si="175">+AY110+AZ109</f>
        <v>0</v>
      </c>
      <c r="BA110" s="188">
        <f t="shared" si="175"/>
        <v>0</v>
      </c>
      <c r="BB110" s="188">
        <f t="shared" si="175"/>
        <v>0</v>
      </c>
      <c r="BC110" s="188">
        <f t="shared" si="175"/>
        <v>0</v>
      </c>
      <c r="BD110" s="188">
        <f t="shared" si="175"/>
        <v>0</v>
      </c>
      <c r="BE110" s="188">
        <f t="shared" si="175"/>
        <v>0</v>
      </c>
      <c r="BF110" s="188">
        <f t="shared" si="175"/>
        <v>0</v>
      </c>
      <c r="BG110" s="188">
        <f t="shared" si="175"/>
        <v>0</v>
      </c>
      <c r="BH110" s="188">
        <f t="shared" si="175"/>
        <v>0</v>
      </c>
      <c r="BI110" s="188">
        <f t="shared" si="175"/>
        <v>0</v>
      </c>
      <c r="BJ110" s="188">
        <f t="shared" si="175"/>
        <v>0</v>
      </c>
    </row>
    <row r="111" spans="1:62" s="151" customFormat="1" ht="16.5" thickBot="1" x14ac:dyDescent="0.3">
      <c r="A111" s="150"/>
      <c r="B111" s="230"/>
      <c r="C111" s="150"/>
      <c r="D111" s="150"/>
      <c r="E111" s="150"/>
      <c r="F111" s="150"/>
    </row>
    <row r="112" spans="1:62" s="7" customFormat="1" ht="13.5" thickBot="1" x14ac:dyDescent="0.25">
      <c r="A112" s="8" t="s">
        <v>1450</v>
      </c>
      <c r="B112" s="107"/>
      <c r="C112" s="9">
        <f t="shared" ref="C112:AX112" si="176">+C15</f>
        <v>44957</v>
      </c>
      <c r="D112" s="9">
        <f t="shared" si="176"/>
        <v>44985</v>
      </c>
      <c r="E112" s="9">
        <f t="shared" si="176"/>
        <v>45016</v>
      </c>
      <c r="F112" s="9">
        <f t="shared" si="176"/>
        <v>45046</v>
      </c>
      <c r="G112" s="9">
        <f t="shared" si="176"/>
        <v>45077</v>
      </c>
      <c r="H112" s="9">
        <f t="shared" si="176"/>
        <v>45107</v>
      </c>
      <c r="I112" s="9">
        <f t="shared" si="176"/>
        <v>45138</v>
      </c>
      <c r="J112" s="9">
        <f t="shared" si="176"/>
        <v>45169</v>
      </c>
      <c r="K112" s="9">
        <f t="shared" si="176"/>
        <v>45199</v>
      </c>
      <c r="L112" s="9">
        <f t="shared" si="176"/>
        <v>45230</v>
      </c>
      <c r="M112" s="9">
        <f t="shared" si="176"/>
        <v>45260</v>
      </c>
      <c r="N112" s="9">
        <f t="shared" si="176"/>
        <v>45291</v>
      </c>
      <c r="O112" s="9">
        <f t="shared" si="176"/>
        <v>45322</v>
      </c>
      <c r="P112" s="9">
        <f t="shared" si="176"/>
        <v>45351</v>
      </c>
      <c r="Q112" s="9">
        <f t="shared" si="176"/>
        <v>45382</v>
      </c>
      <c r="R112" s="9">
        <f t="shared" si="176"/>
        <v>45412</v>
      </c>
      <c r="S112" s="9">
        <f t="shared" si="176"/>
        <v>45443</v>
      </c>
      <c r="T112" s="9">
        <f t="shared" si="176"/>
        <v>45473</v>
      </c>
      <c r="U112" s="9">
        <f t="shared" si="176"/>
        <v>45504</v>
      </c>
      <c r="V112" s="9">
        <f t="shared" si="176"/>
        <v>45535</v>
      </c>
      <c r="W112" s="9">
        <f t="shared" si="176"/>
        <v>45565</v>
      </c>
      <c r="X112" s="9">
        <f t="shared" si="176"/>
        <v>45596</v>
      </c>
      <c r="Y112" s="9">
        <f t="shared" si="176"/>
        <v>45626</v>
      </c>
      <c r="Z112" s="9">
        <f t="shared" si="176"/>
        <v>45657</v>
      </c>
      <c r="AA112" s="9">
        <f t="shared" si="176"/>
        <v>45688</v>
      </c>
      <c r="AB112" s="9">
        <f t="shared" si="176"/>
        <v>45716</v>
      </c>
      <c r="AC112" s="9">
        <f t="shared" si="176"/>
        <v>45747</v>
      </c>
      <c r="AD112" s="9">
        <f t="shared" si="176"/>
        <v>45777</v>
      </c>
      <c r="AE112" s="9">
        <f t="shared" si="176"/>
        <v>45808</v>
      </c>
      <c r="AF112" s="9">
        <f t="shared" si="176"/>
        <v>45838</v>
      </c>
      <c r="AG112" s="9">
        <f t="shared" si="176"/>
        <v>45869</v>
      </c>
      <c r="AH112" s="9">
        <f t="shared" si="176"/>
        <v>45900</v>
      </c>
      <c r="AI112" s="9">
        <f t="shared" si="176"/>
        <v>45930</v>
      </c>
      <c r="AJ112" s="9">
        <f t="shared" si="176"/>
        <v>45961</v>
      </c>
      <c r="AK112" s="9">
        <f t="shared" si="176"/>
        <v>45991</v>
      </c>
      <c r="AL112" s="9">
        <f t="shared" si="176"/>
        <v>46022</v>
      </c>
      <c r="AM112" s="9">
        <f t="shared" si="176"/>
        <v>46053</v>
      </c>
      <c r="AN112" s="9">
        <f t="shared" si="176"/>
        <v>46081</v>
      </c>
      <c r="AO112" s="9">
        <f t="shared" si="176"/>
        <v>46112</v>
      </c>
      <c r="AP112" s="9">
        <f t="shared" si="176"/>
        <v>46142</v>
      </c>
      <c r="AQ112" s="9">
        <f t="shared" si="176"/>
        <v>46173</v>
      </c>
      <c r="AR112" s="9">
        <f t="shared" si="176"/>
        <v>46203</v>
      </c>
      <c r="AS112" s="9">
        <f t="shared" si="176"/>
        <v>46234</v>
      </c>
      <c r="AT112" s="9">
        <f t="shared" si="176"/>
        <v>46265</v>
      </c>
      <c r="AU112" s="9">
        <f t="shared" si="176"/>
        <v>46295</v>
      </c>
      <c r="AV112" s="9">
        <f t="shared" si="176"/>
        <v>46326</v>
      </c>
      <c r="AW112" s="9">
        <f t="shared" si="176"/>
        <v>46356</v>
      </c>
      <c r="AX112" s="9">
        <f t="shared" si="176"/>
        <v>46387</v>
      </c>
      <c r="AY112" s="9">
        <f>+AY15</f>
        <v>46418</v>
      </c>
      <c r="AZ112" s="9">
        <f t="shared" ref="AZ112:BJ112" si="177">+AZ15</f>
        <v>46446</v>
      </c>
      <c r="BA112" s="9">
        <f t="shared" si="177"/>
        <v>46477</v>
      </c>
      <c r="BB112" s="9">
        <f t="shared" si="177"/>
        <v>46507</v>
      </c>
      <c r="BC112" s="9">
        <f t="shared" si="177"/>
        <v>46538</v>
      </c>
      <c r="BD112" s="9">
        <f t="shared" si="177"/>
        <v>46568</v>
      </c>
      <c r="BE112" s="9">
        <f t="shared" si="177"/>
        <v>46599</v>
      </c>
      <c r="BF112" s="9">
        <f t="shared" si="177"/>
        <v>46630</v>
      </c>
      <c r="BG112" s="9">
        <f t="shared" si="177"/>
        <v>46660</v>
      </c>
      <c r="BH112" s="9">
        <f t="shared" si="177"/>
        <v>46691</v>
      </c>
      <c r="BI112" s="9">
        <f t="shared" si="177"/>
        <v>46721</v>
      </c>
      <c r="BJ112" s="9">
        <f t="shared" si="177"/>
        <v>46752</v>
      </c>
    </row>
    <row r="113" spans="1:62" s="7" customFormat="1" ht="13.5" thickTop="1" x14ac:dyDescent="0.2">
      <c r="A113" s="10" t="s">
        <v>9</v>
      </c>
      <c r="B113" s="108"/>
      <c r="C113" s="11"/>
      <c r="D113" s="11"/>
      <c r="E113" s="11"/>
      <c r="F113" s="11"/>
      <c r="G113" s="11">
        <f t="shared" ref="G113:AL113" si="178">+F122</f>
        <v>0</v>
      </c>
      <c r="H113" s="11">
        <f t="shared" si="178"/>
        <v>0</v>
      </c>
      <c r="I113" s="11">
        <f t="shared" si="178"/>
        <v>0</v>
      </c>
      <c r="J113" s="11">
        <f t="shared" si="178"/>
        <v>0</v>
      </c>
      <c r="K113" s="11">
        <f t="shared" si="178"/>
        <v>0</v>
      </c>
      <c r="L113" s="11">
        <f t="shared" si="178"/>
        <v>0</v>
      </c>
      <c r="M113" s="11">
        <f t="shared" si="178"/>
        <v>0</v>
      </c>
      <c r="N113" s="11">
        <f t="shared" si="178"/>
        <v>0</v>
      </c>
      <c r="O113" s="11">
        <f t="shared" si="178"/>
        <v>0</v>
      </c>
      <c r="P113" s="11">
        <f t="shared" si="178"/>
        <v>0</v>
      </c>
      <c r="Q113" s="11">
        <f t="shared" si="178"/>
        <v>0</v>
      </c>
      <c r="R113" s="11">
        <f t="shared" si="178"/>
        <v>0</v>
      </c>
      <c r="S113" s="11">
        <f t="shared" si="178"/>
        <v>0</v>
      </c>
      <c r="T113" s="11">
        <f t="shared" si="178"/>
        <v>0</v>
      </c>
      <c r="U113" s="11">
        <f t="shared" si="178"/>
        <v>0</v>
      </c>
      <c r="V113" s="11">
        <f t="shared" si="178"/>
        <v>0</v>
      </c>
      <c r="W113" s="11">
        <f t="shared" si="178"/>
        <v>0</v>
      </c>
      <c r="X113" s="11">
        <f t="shared" si="178"/>
        <v>0</v>
      </c>
      <c r="Y113" s="11">
        <f t="shared" si="178"/>
        <v>0</v>
      </c>
      <c r="Z113" s="12">
        <f t="shared" si="178"/>
        <v>0</v>
      </c>
      <c r="AA113" s="11">
        <f t="shared" si="178"/>
        <v>0</v>
      </c>
      <c r="AB113" s="11">
        <f t="shared" si="178"/>
        <v>0</v>
      </c>
      <c r="AC113" s="11">
        <f t="shared" si="178"/>
        <v>0</v>
      </c>
      <c r="AD113" s="11">
        <f t="shared" si="178"/>
        <v>0</v>
      </c>
      <c r="AE113" s="11">
        <f t="shared" si="178"/>
        <v>0</v>
      </c>
      <c r="AF113" s="11">
        <f t="shared" si="178"/>
        <v>0</v>
      </c>
      <c r="AG113" s="11">
        <f t="shared" si="178"/>
        <v>0</v>
      </c>
      <c r="AH113" s="11">
        <f t="shared" si="178"/>
        <v>0</v>
      </c>
      <c r="AI113" s="11">
        <f t="shared" si="178"/>
        <v>0</v>
      </c>
      <c r="AJ113" s="11">
        <f t="shared" si="178"/>
        <v>0</v>
      </c>
      <c r="AK113" s="11">
        <f t="shared" si="178"/>
        <v>0</v>
      </c>
      <c r="AL113" s="12">
        <f t="shared" si="178"/>
        <v>0</v>
      </c>
      <c r="AM113" s="11">
        <f t="shared" ref="AM113:BJ113" si="179">+AL122</f>
        <v>0</v>
      </c>
      <c r="AN113" s="11">
        <f t="shared" si="179"/>
        <v>0</v>
      </c>
      <c r="AO113" s="11">
        <f t="shared" si="179"/>
        <v>0</v>
      </c>
      <c r="AP113" s="11">
        <f t="shared" si="179"/>
        <v>0</v>
      </c>
      <c r="AQ113" s="11">
        <f t="shared" si="179"/>
        <v>0</v>
      </c>
      <c r="AR113" s="11">
        <f t="shared" si="179"/>
        <v>0</v>
      </c>
      <c r="AS113" s="11">
        <f t="shared" si="179"/>
        <v>0</v>
      </c>
      <c r="AT113" s="11">
        <f t="shared" si="179"/>
        <v>0</v>
      </c>
      <c r="AU113" s="11">
        <f t="shared" si="179"/>
        <v>0</v>
      </c>
      <c r="AV113" s="11">
        <f t="shared" si="179"/>
        <v>0</v>
      </c>
      <c r="AW113" s="11">
        <f t="shared" si="179"/>
        <v>0</v>
      </c>
      <c r="AX113" s="12">
        <f t="shared" si="179"/>
        <v>0</v>
      </c>
      <c r="AY113" s="11">
        <f t="shared" si="179"/>
        <v>0</v>
      </c>
      <c r="AZ113" s="11">
        <f t="shared" si="179"/>
        <v>0</v>
      </c>
      <c r="BA113" s="11">
        <f t="shared" si="179"/>
        <v>0</v>
      </c>
      <c r="BB113" s="11">
        <f t="shared" si="179"/>
        <v>0</v>
      </c>
      <c r="BC113" s="11">
        <f t="shared" si="179"/>
        <v>0</v>
      </c>
      <c r="BD113" s="11">
        <f t="shared" si="179"/>
        <v>0</v>
      </c>
      <c r="BE113" s="11">
        <f t="shared" si="179"/>
        <v>0</v>
      </c>
      <c r="BF113" s="11">
        <f t="shared" si="179"/>
        <v>0</v>
      </c>
      <c r="BG113" s="11">
        <f t="shared" si="179"/>
        <v>0</v>
      </c>
      <c r="BH113" s="11">
        <f t="shared" si="179"/>
        <v>0</v>
      </c>
      <c r="BI113" s="11">
        <f t="shared" si="179"/>
        <v>0</v>
      </c>
      <c r="BJ113" s="12">
        <f t="shared" si="179"/>
        <v>0</v>
      </c>
    </row>
    <row r="114" spans="1:62" s="57" customFormat="1" x14ac:dyDescent="0.2">
      <c r="A114" s="48" t="s">
        <v>1478</v>
      </c>
      <c r="B114" s="109"/>
      <c r="C114" s="56"/>
      <c r="D114" s="56"/>
      <c r="E114" s="56"/>
      <c r="F114" s="56"/>
      <c r="G114" s="56">
        <f>+G98</f>
        <v>0</v>
      </c>
      <c r="H114" s="56">
        <f t="shared" ref="H114:BJ114" si="180">+H98</f>
        <v>0</v>
      </c>
      <c r="I114" s="56">
        <f t="shared" si="180"/>
        <v>0</v>
      </c>
      <c r="J114" s="56">
        <f t="shared" si="180"/>
        <v>0</v>
      </c>
      <c r="K114" s="56">
        <f t="shared" si="180"/>
        <v>0</v>
      </c>
      <c r="L114" s="56">
        <f t="shared" si="180"/>
        <v>0</v>
      </c>
      <c r="M114" s="56">
        <f t="shared" si="180"/>
        <v>0</v>
      </c>
      <c r="N114" s="56">
        <f t="shared" si="180"/>
        <v>0</v>
      </c>
      <c r="O114" s="56">
        <f t="shared" si="180"/>
        <v>0</v>
      </c>
      <c r="P114" s="56">
        <f t="shared" si="180"/>
        <v>0</v>
      </c>
      <c r="Q114" s="56">
        <f t="shared" si="180"/>
        <v>0</v>
      </c>
      <c r="R114" s="56">
        <f t="shared" si="180"/>
        <v>0</v>
      </c>
      <c r="S114" s="56">
        <f t="shared" si="180"/>
        <v>0</v>
      </c>
      <c r="T114" s="56">
        <f t="shared" si="180"/>
        <v>0</v>
      </c>
      <c r="U114" s="56">
        <f t="shared" si="180"/>
        <v>0</v>
      </c>
      <c r="V114" s="56">
        <f t="shared" si="180"/>
        <v>0</v>
      </c>
      <c r="W114" s="56">
        <f t="shared" si="180"/>
        <v>0</v>
      </c>
      <c r="X114" s="56">
        <f t="shared" si="180"/>
        <v>0</v>
      </c>
      <c r="Y114" s="56">
        <f t="shared" si="180"/>
        <v>0</v>
      </c>
      <c r="Z114" s="56">
        <f t="shared" si="180"/>
        <v>0</v>
      </c>
      <c r="AA114" s="56">
        <f t="shared" si="180"/>
        <v>0</v>
      </c>
      <c r="AB114" s="56">
        <f t="shared" si="180"/>
        <v>0</v>
      </c>
      <c r="AC114" s="56">
        <f t="shared" si="180"/>
        <v>0</v>
      </c>
      <c r="AD114" s="56">
        <f t="shared" si="180"/>
        <v>0</v>
      </c>
      <c r="AE114" s="56">
        <f t="shared" si="180"/>
        <v>0</v>
      </c>
      <c r="AF114" s="56">
        <f t="shared" si="180"/>
        <v>0</v>
      </c>
      <c r="AG114" s="56">
        <f t="shared" si="180"/>
        <v>0</v>
      </c>
      <c r="AH114" s="56">
        <f t="shared" si="180"/>
        <v>0</v>
      </c>
      <c r="AI114" s="56">
        <f t="shared" si="180"/>
        <v>0</v>
      </c>
      <c r="AJ114" s="56">
        <f t="shared" si="180"/>
        <v>0</v>
      </c>
      <c r="AK114" s="56">
        <f t="shared" si="180"/>
        <v>0</v>
      </c>
      <c r="AL114" s="56">
        <f t="shared" si="180"/>
        <v>0</v>
      </c>
      <c r="AM114" s="56">
        <f t="shared" si="180"/>
        <v>0</v>
      </c>
      <c r="AN114" s="56">
        <f t="shared" si="180"/>
        <v>0</v>
      </c>
      <c r="AO114" s="56">
        <f t="shared" si="180"/>
        <v>0</v>
      </c>
      <c r="AP114" s="56">
        <f t="shared" si="180"/>
        <v>0</v>
      </c>
      <c r="AQ114" s="56">
        <f t="shared" si="180"/>
        <v>0</v>
      </c>
      <c r="AR114" s="56">
        <f t="shared" si="180"/>
        <v>0</v>
      </c>
      <c r="AS114" s="56">
        <f t="shared" si="180"/>
        <v>0</v>
      </c>
      <c r="AT114" s="56">
        <f t="shared" si="180"/>
        <v>0</v>
      </c>
      <c r="AU114" s="56">
        <f t="shared" si="180"/>
        <v>0</v>
      </c>
      <c r="AV114" s="56">
        <f t="shared" si="180"/>
        <v>0</v>
      </c>
      <c r="AW114" s="56">
        <f t="shared" si="180"/>
        <v>0</v>
      </c>
      <c r="AX114" s="56">
        <f t="shared" si="180"/>
        <v>0</v>
      </c>
      <c r="AY114" s="56">
        <f t="shared" si="180"/>
        <v>0</v>
      </c>
      <c r="AZ114" s="56">
        <f t="shared" si="180"/>
        <v>0</v>
      </c>
      <c r="BA114" s="56">
        <f t="shared" si="180"/>
        <v>0</v>
      </c>
      <c r="BB114" s="56">
        <f t="shared" si="180"/>
        <v>0</v>
      </c>
      <c r="BC114" s="56">
        <f t="shared" si="180"/>
        <v>0</v>
      </c>
      <c r="BD114" s="56">
        <f t="shared" si="180"/>
        <v>0</v>
      </c>
      <c r="BE114" s="56">
        <f t="shared" si="180"/>
        <v>0</v>
      </c>
      <c r="BF114" s="56">
        <f t="shared" si="180"/>
        <v>0</v>
      </c>
      <c r="BG114" s="56">
        <f t="shared" si="180"/>
        <v>0</v>
      </c>
      <c r="BH114" s="56">
        <f t="shared" si="180"/>
        <v>0</v>
      </c>
      <c r="BI114" s="56">
        <f t="shared" si="180"/>
        <v>0</v>
      </c>
      <c r="BJ114" s="56">
        <f t="shared" si="180"/>
        <v>0</v>
      </c>
    </row>
    <row r="115" spans="1:62" s="51" customFormat="1" x14ac:dyDescent="0.2">
      <c r="A115" s="49" t="s">
        <v>10</v>
      </c>
      <c r="B115" s="110"/>
      <c r="C115" s="50"/>
      <c r="D115" s="50"/>
      <c r="E115" s="50"/>
      <c r="F115" s="50"/>
      <c r="G115" s="50">
        <f>+G99</f>
        <v>0</v>
      </c>
      <c r="H115" s="50">
        <f t="shared" ref="H115:BJ115" si="181">+H99</f>
        <v>0</v>
      </c>
      <c r="I115" s="50">
        <f t="shared" si="181"/>
        <v>0</v>
      </c>
      <c r="J115" s="50">
        <f t="shared" si="181"/>
        <v>0</v>
      </c>
      <c r="K115" s="50">
        <f t="shared" si="181"/>
        <v>0</v>
      </c>
      <c r="L115" s="50">
        <f t="shared" si="181"/>
        <v>0</v>
      </c>
      <c r="M115" s="50">
        <f t="shared" si="181"/>
        <v>0</v>
      </c>
      <c r="N115" s="50">
        <f t="shared" si="181"/>
        <v>0</v>
      </c>
      <c r="O115" s="50">
        <f t="shared" si="181"/>
        <v>0</v>
      </c>
      <c r="P115" s="50">
        <f t="shared" si="181"/>
        <v>0</v>
      </c>
      <c r="Q115" s="50">
        <f t="shared" si="181"/>
        <v>0</v>
      </c>
      <c r="R115" s="50">
        <f t="shared" si="181"/>
        <v>0</v>
      </c>
      <c r="S115" s="50">
        <f t="shared" si="181"/>
        <v>0</v>
      </c>
      <c r="T115" s="50">
        <f t="shared" si="181"/>
        <v>0</v>
      </c>
      <c r="U115" s="50">
        <f t="shared" si="181"/>
        <v>0</v>
      </c>
      <c r="V115" s="50">
        <f t="shared" si="181"/>
        <v>0</v>
      </c>
      <c r="W115" s="50">
        <f t="shared" si="181"/>
        <v>0</v>
      </c>
      <c r="X115" s="50">
        <f t="shared" si="181"/>
        <v>0</v>
      </c>
      <c r="Y115" s="50">
        <f t="shared" si="181"/>
        <v>0</v>
      </c>
      <c r="Z115" s="50">
        <f t="shared" si="181"/>
        <v>0</v>
      </c>
      <c r="AA115" s="50">
        <f t="shared" si="181"/>
        <v>0</v>
      </c>
      <c r="AB115" s="50">
        <f t="shared" si="181"/>
        <v>0</v>
      </c>
      <c r="AC115" s="50">
        <f t="shared" si="181"/>
        <v>0</v>
      </c>
      <c r="AD115" s="50">
        <f t="shared" si="181"/>
        <v>0</v>
      </c>
      <c r="AE115" s="50">
        <f t="shared" si="181"/>
        <v>0</v>
      </c>
      <c r="AF115" s="50">
        <f t="shared" si="181"/>
        <v>0</v>
      </c>
      <c r="AG115" s="50">
        <f t="shared" si="181"/>
        <v>0</v>
      </c>
      <c r="AH115" s="50">
        <f t="shared" si="181"/>
        <v>0</v>
      </c>
      <c r="AI115" s="50">
        <f t="shared" si="181"/>
        <v>0</v>
      </c>
      <c r="AJ115" s="50">
        <f t="shared" si="181"/>
        <v>0</v>
      </c>
      <c r="AK115" s="50">
        <f t="shared" si="181"/>
        <v>0</v>
      </c>
      <c r="AL115" s="50">
        <f t="shared" si="181"/>
        <v>0</v>
      </c>
      <c r="AM115" s="50">
        <f t="shared" si="181"/>
        <v>0</v>
      </c>
      <c r="AN115" s="50">
        <f t="shared" si="181"/>
        <v>0</v>
      </c>
      <c r="AO115" s="50">
        <f t="shared" si="181"/>
        <v>0</v>
      </c>
      <c r="AP115" s="50">
        <f t="shared" si="181"/>
        <v>0</v>
      </c>
      <c r="AQ115" s="50">
        <f t="shared" si="181"/>
        <v>0</v>
      </c>
      <c r="AR115" s="50">
        <f t="shared" si="181"/>
        <v>0</v>
      </c>
      <c r="AS115" s="50">
        <f t="shared" si="181"/>
        <v>0</v>
      </c>
      <c r="AT115" s="50">
        <f t="shared" si="181"/>
        <v>0</v>
      </c>
      <c r="AU115" s="50">
        <f t="shared" si="181"/>
        <v>0</v>
      </c>
      <c r="AV115" s="50">
        <f t="shared" si="181"/>
        <v>0</v>
      </c>
      <c r="AW115" s="50">
        <f t="shared" si="181"/>
        <v>0</v>
      </c>
      <c r="AX115" s="50">
        <f t="shared" si="181"/>
        <v>0</v>
      </c>
      <c r="AY115" s="50">
        <f t="shared" si="181"/>
        <v>0</v>
      </c>
      <c r="AZ115" s="50">
        <f t="shared" si="181"/>
        <v>0</v>
      </c>
      <c r="BA115" s="50">
        <f t="shared" si="181"/>
        <v>0</v>
      </c>
      <c r="BB115" s="50">
        <f t="shared" si="181"/>
        <v>0</v>
      </c>
      <c r="BC115" s="50">
        <f t="shared" si="181"/>
        <v>0</v>
      </c>
      <c r="BD115" s="50">
        <f t="shared" si="181"/>
        <v>0</v>
      </c>
      <c r="BE115" s="50">
        <f t="shared" si="181"/>
        <v>0</v>
      </c>
      <c r="BF115" s="50">
        <f t="shared" si="181"/>
        <v>0</v>
      </c>
      <c r="BG115" s="50">
        <f t="shared" si="181"/>
        <v>0</v>
      </c>
      <c r="BH115" s="50">
        <f t="shared" si="181"/>
        <v>0</v>
      </c>
      <c r="BI115" s="50">
        <f t="shared" si="181"/>
        <v>0</v>
      </c>
      <c r="BJ115" s="50">
        <f t="shared" si="181"/>
        <v>0</v>
      </c>
    </row>
    <row r="116" spans="1:62" s="51" customFormat="1" x14ac:dyDescent="0.2">
      <c r="A116" s="49" t="s">
        <v>55</v>
      </c>
      <c r="B116" s="110"/>
      <c r="C116" s="50"/>
      <c r="D116" s="50"/>
      <c r="E116" s="50"/>
      <c r="F116" s="50"/>
      <c r="G116" s="50">
        <v>0</v>
      </c>
      <c r="H116" s="50">
        <v>0</v>
      </c>
      <c r="I116" s="50">
        <v>0</v>
      </c>
      <c r="J116" s="50">
        <v>0</v>
      </c>
      <c r="K116" s="50">
        <v>0</v>
      </c>
      <c r="L116" s="50">
        <v>0</v>
      </c>
      <c r="M116" s="50">
        <v>0</v>
      </c>
      <c r="N116" s="50">
        <v>0</v>
      </c>
      <c r="O116" s="50">
        <v>0</v>
      </c>
      <c r="P116" s="50">
        <v>0</v>
      </c>
      <c r="Q116" s="50">
        <v>0</v>
      </c>
      <c r="R116" s="50">
        <v>0</v>
      </c>
      <c r="S116" s="50">
        <v>0</v>
      </c>
      <c r="T116" s="50">
        <v>0</v>
      </c>
      <c r="U116" s="50">
        <v>0</v>
      </c>
      <c r="V116" s="50">
        <v>0</v>
      </c>
      <c r="W116" s="50">
        <v>0</v>
      </c>
      <c r="X116" s="50">
        <v>0</v>
      </c>
      <c r="Y116" s="50">
        <v>0</v>
      </c>
      <c r="Z116" s="50">
        <v>0</v>
      </c>
      <c r="AA116" s="50">
        <v>0</v>
      </c>
      <c r="AB116" s="50">
        <v>0</v>
      </c>
      <c r="AC116" s="50">
        <v>0</v>
      </c>
      <c r="AD116" s="50">
        <v>0</v>
      </c>
      <c r="AE116" s="50">
        <v>0</v>
      </c>
      <c r="AF116" s="50">
        <v>0</v>
      </c>
      <c r="AG116" s="50">
        <v>0</v>
      </c>
      <c r="AH116" s="50">
        <v>0</v>
      </c>
      <c r="AI116" s="50">
        <v>0</v>
      </c>
      <c r="AJ116" s="50">
        <v>0</v>
      </c>
      <c r="AK116" s="50">
        <v>0</v>
      </c>
      <c r="AL116" s="50">
        <v>0</v>
      </c>
      <c r="AM116" s="50">
        <v>0</v>
      </c>
      <c r="AN116" s="50">
        <v>0</v>
      </c>
      <c r="AO116" s="50">
        <v>0</v>
      </c>
      <c r="AP116" s="50">
        <v>0</v>
      </c>
      <c r="AQ116" s="50">
        <v>0</v>
      </c>
      <c r="AR116" s="50">
        <v>0</v>
      </c>
      <c r="AS116" s="50">
        <v>0</v>
      </c>
      <c r="AT116" s="50">
        <v>0</v>
      </c>
      <c r="AU116" s="50">
        <v>0</v>
      </c>
      <c r="AV116" s="50">
        <v>0</v>
      </c>
      <c r="AW116" s="50">
        <v>0</v>
      </c>
      <c r="AX116" s="50">
        <v>0</v>
      </c>
      <c r="AY116" s="50">
        <v>0</v>
      </c>
      <c r="AZ116" s="50">
        <v>0</v>
      </c>
      <c r="BA116" s="50">
        <v>0</v>
      </c>
      <c r="BB116" s="50">
        <v>0</v>
      </c>
      <c r="BC116" s="50">
        <v>0</v>
      </c>
      <c r="BD116" s="50">
        <v>0</v>
      </c>
      <c r="BE116" s="50">
        <v>0</v>
      </c>
      <c r="BF116" s="50">
        <v>0</v>
      </c>
      <c r="BG116" s="50">
        <v>0</v>
      </c>
      <c r="BH116" s="50">
        <v>0</v>
      </c>
      <c r="BI116" s="50">
        <v>0</v>
      </c>
      <c r="BJ116" s="50">
        <v>0</v>
      </c>
    </row>
    <row r="117" spans="1:62" s="51" customFormat="1" x14ac:dyDescent="0.2">
      <c r="A117" s="49" t="s">
        <v>59</v>
      </c>
      <c r="B117" s="110"/>
      <c r="C117" s="50"/>
      <c r="D117" s="50"/>
      <c r="E117" s="50"/>
      <c r="F117" s="50"/>
      <c r="G117" s="50">
        <v>0</v>
      </c>
      <c r="H117" s="50">
        <v>0</v>
      </c>
      <c r="I117" s="50">
        <v>0</v>
      </c>
      <c r="J117" s="50">
        <v>0</v>
      </c>
      <c r="K117" s="50">
        <v>0</v>
      </c>
      <c r="L117" s="50">
        <v>0</v>
      </c>
      <c r="M117" s="50">
        <v>0</v>
      </c>
      <c r="N117" s="50">
        <v>0</v>
      </c>
      <c r="O117" s="50">
        <v>0</v>
      </c>
      <c r="P117" s="50">
        <v>0</v>
      </c>
      <c r="Q117" s="50">
        <v>0</v>
      </c>
      <c r="R117" s="50">
        <v>0</v>
      </c>
      <c r="S117" s="50">
        <v>0</v>
      </c>
      <c r="T117" s="50">
        <v>0</v>
      </c>
      <c r="U117" s="50">
        <v>0</v>
      </c>
      <c r="V117" s="50">
        <v>0</v>
      </c>
      <c r="W117" s="50">
        <v>0</v>
      </c>
      <c r="X117" s="50">
        <v>0</v>
      </c>
      <c r="Y117" s="50">
        <v>0</v>
      </c>
      <c r="Z117" s="50">
        <v>0</v>
      </c>
      <c r="AA117" s="50">
        <v>0</v>
      </c>
      <c r="AB117" s="50">
        <v>0</v>
      </c>
      <c r="AC117" s="50">
        <v>0</v>
      </c>
      <c r="AD117" s="50">
        <v>0</v>
      </c>
      <c r="AE117" s="50">
        <v>0</v>
      </c>
      <c r="AF117" s="50">
        <v>0</v>
      </c>
      <c r="AG117" s="50">
        <v>0</v>
      </c>
      <c r="AH117" s="50">
        <v>0</v>
      </c>
      <c r="AI117" s="50">
        <v>0</v>
      </c>
      <c r="AJ117" s="50">
        <v>0</v>
      </c>
      <c r="AK117" s="50">
        <v>0</v>
      </c>
      <c r="AL117" s="50">
        <v>0</v>
      </c>
      <c r="AM117" s="50">
        <v>0</v>
      </c>
      <c r="AN117" s="50">
        <v>0</v>
      </c>
      <c r="AO117" s="50">
        <v>0</v>
      </c>
      <c r="AP117" s="50">
        <v>0</v>
      </c>
      <c r="AQ117" s="50">
        <v>0</v>
      </c>
      <c r="AR117" s="50">
        <v>0</v>
      </c>
      <c r="AS117" s="50">
        <v>0</v>
      </c>
      <c r="AT117" s="50">
        <v>0</v>
      </c>
      <c r="AU117" s="50">
        <v>0</v>
      </c>
      <c r="AV117" s="50">
        <v>0</v>
      </c>
      <c r="AW117" s="50">
        <v>0</v>
      </c>
      <c r="AX117" s="50">
        <v>0</v>
      </c>
      <c r="AY117" s="50">
        <v>0</v>
      </c>
      <c r="AZ117" s="50">
        <v>0</v>
      </c>
      <c r="BA117" s="50">
        <v>0</v>
      </c>
      <c r="BB117" s="50">
        <v>0</v>
      </c>
      <c r="BC117" s="50">
        <v>0</v>
      </c>
      <c r="BD117" s="50">
        <v>0</v>
      </c>
      <c r="BE117" s="50">
        <v>0</v>
      </c>
      <c r="BF117" s="50">
        <v>0</v>
      </c>
      <c r="BG117" s="50">
        <v>0</v>
      </c>
      <c r="BH117" s="50">
        <v>0</v>
      </c>
      <c r="BI117" s="50">
        <v>0</v>
      </c>
      <c r="BJ117" s="50">
        <v>0</v>
      </c>
    </row>
    <row r="118" spans="1:62" s="88" customFormat="1" x14ac:dyDescent="0.2">
      <c r="A118" s="86" t="s">
        <v>60</v>
      </c>
      <c r="B118" s="112"/>
      <c r="C118" s="50"/>
      <c r="D118" s="50"/>
      <c r="E118" s="50"/>
      <c r="F118" s="50"/>
      <c r="G118" s="50">
        <v>0</v>
      </c>
      <c r="H118" s="50">
        <v>0</v>
      </c>
      <c r="I118" s="50">
        <v>0</v>
      </c>
      <c r="J118" s="50">
        <v>0</v>
      </c>
      <c r="K118" s="50">
        <v>0</v>
      </c>
      <c r="L118" s="50">
        <v>0</v>
      </c>
      <c r="M118" s="50">
        <v>0</v>
      </c>
      <c r="N118" s="50">
        <v>0</v>
      </c>
      <c r="O118" s="50">
        <v>0</v>
      </c>
      <c r="P118" s="50">
        <v>0</v>
      </c>
      <c r="Q118" s="50">
        <v>0</v>
      </c>
      <c r="R118" s="50">
        <v>0</v>
      </c>
      <c r="S118" s="50">
        <v>0</v>
      </c>
      <c r="T118" s="50">
        <v>0</v>
      </c>
      <c r="U118" s="50">
        <v>0</v>
      </c>
      <c r="V118" s="50">
        <v>0</v>
      </c>
      <c r="W118" s="50">
        <v>0</v>
      </c>
      <c r="X118" s="50">
        <v>0</v>
      </c>
      <c r="Y118" s="50">
        <v>0</v>
      </c>
      <c r="Z118" s="50">
        <v>0</v>
      </c>
      <c r="AA118" s="50">
        <v>0</v>
      </c>
      <c r="AB118" s="50">
        <v>0</v>
      </c>
      <c r="AC118" s="50">
        <v>0</v>
      </c>
      <c r="AD118" s="50">
        <v>0</v>
      </c>
      <c r="AE118" s="50">
        <v>0</v>
      </c>
      <c r="AF118" s="50">
        <v>0</v>
      </c>
      <c r="AG118" s="50">
        <v>0</v>
      </c>
      <c r="AH118" s="50">
        <v>0</v>
      </c>
      <c r="AI118" s="50">
        <v>0</v>
      </c>
      <c r="AJ118" s="50">
        <v>0</v>
      </c>
      <c r="AK118" s="50">
        <v>0</v>
      </c>
      <c r="AL118" s="50">
        <v>0</v>
      </c>
      <c r="AM118" s="50">
        <v>0</v>
      </c>
      <c r="AN118" s="50">
        <v>0</v>
      </c>
      <c r="AO118" s="50">
        <v>0</v>
      </c>
      <c r="AP118" s="50">
        <v>0</v>
      </c>
      <c r="AQ118" s="50">
        <v>0</v>
      </c>
      <c r="AR118" s="50">
        <v>0</v>
      </c>
      <c r="AS118" s="50">
        <v>0</v>
      </c>
      <c r="AT118" s="50">
        <v>0</v>
      </c>
      <c r="AU118" s="50">
        <v>0</v>
      </c>
      <c r="AV118" s="50">
        <v>0</v>
      </c>
      <c r="AW118" s="50">
        <v>0</v>
      </c>
      <c r="AX118" s="50">
        <v>0</v>
      </c>
      <c r="AY118" s="50">
        <v>0</v>
      </c>
      <c r="AZ118" s="50">
        <v>0</v>
      </c>
      <c r="BA118" s="50">
        <v>0</v>
      </c>
      <c r="BB118" s="50">
        <v>0</v>
      </c>
      <c r="BC118" s="50">
        <v>0</v>
      </c>
      <c r="BD118" s="50">
        <v>0</v>
      </c>
      <c r="BE118" s="50">
        <v>0</v>
      </c>
      <c r="BF118" s="50">
        <v>0</v>
      </c>
      <c r="BG118" s="50">
        <v>0</v>
      </c>
      <c r="BH118" s="50">
        <v>0</v>
      </c>
      <c r="BI118" s="50">
        <v>0</v>
      </c>
      <c r="BJ118" s="50">
        <v>0</v>
      </c>
    </row>
    <row r="119" spans="1:62" s="88" customFormat="1" x14ac:dyDescent="0.2">
      <c r="A119" s="86" t="s">
        <v>135</v>
      </c>
      <c r="B119" s="112"/>
      <c r="C119" s="50"/>
      <c r="D119" s="50"/>
      <c r="E119" s="50"/>
      <c r="F119" s="50"/>
      <c r="G119" s="50">
        <v>0</v>
      </c>
      <c r="H119" s="50">
        <v>0</v>
      </c>
      <c r="I119" s="50">
        <v>0</v>
      </c>
      <c r="J119" s="50">
        <v>0</v>
      </c>
      <c r="K119" s="50">
        <v>0</v>
      </c>
      <c r="L119" s="50">
        <v>0</v>
      </c>
      <c r="M119" s="50">
        <v>0</v>
      </c>
      <c r="N119" s="50">
        <v>0</v>
      </c>
      <c r="O119" s="50">
        <v>0</v>
      </c>
      <c r="P119" s="50">
        <v>0</v>
      </c>
      <c r="Q119" s="50">
        <v>0</v>
      </c>
      <c r="R119" s="50">
        <v>0</v>
      </c>
      <c r="S119" s="50">
        <v>0</v>
      </c>
      <c r="T119" s="50">
        <v>0</v>
      </c>
      <c r="U119" s="50">
        <v>0</v>
      </c>
      <c r="V119" s="50">
        <v>0</v>
      </c>
      <c r="W119" s="50">
        <v>0</v>
      </c>
      <c r="X119" s="50">
        <v>0</v>
      </c>
      <c r="Y119" s="50">
        <v>0</v>
      </c>
      <c r="Z119" s="50">
        <v>0</v>
      </c>
      <c r="AA119" s="50">
        <v>0</v>
      </c>
      <c r="AB119" s="50">
        <v>0</v>
      </c>
      <c r="AC119" s="50">
        <v>0</v>
      </c>
      <c r="AD119" s="50">
        <v>0</v>
      </c>
      <c r="AE119" s="50">
        <v>0</v>
      </c>
      <c r="AF119" s="50">
        <v>0</v>
      </c>
      <c r="AG119" s="50">
        <v>0</v>
      </c>
      <c r="AH119" s="50">
        <v>0</v>
      </c>
      <c r="AI119" s="50">
        <v>0</v>
      </c>
      <c r="AJ119" s="50">
        <v>0</v>
      </c>
      <c r="AK119" s="50">
        <v>0</v>
      </c>
      <c r="AL119" s="50">
        <v>0</v>
      </c>
      <c r="AM119" s="50">
        <v>0</v>
      </c>
      <c r="AN119" s="50">
        <v>0</v>
      </c>
      <c r="AO119" s="50">
        <v>0</v>
      </c>
      <c r="AP119" s="50">
        <v>0</v>
      </c>
      <c r="AQ119" s="50">
        <v>0</v>
      </c>
      <c r="AR119" s="50">
        <v>0</v>
      </c>
      <c r="AS119" s="50">
        <v>0</v>
      </c>
      <c r="AT119" s="50">
        <v>0</v>
      </c>
      <c r="AU119" s="50">
        <v>0</v>
      </c>
      <c r="AV119" s="50">
        <v>0</v>
      </c>
      <c r="AW119" s="50">
        <v>0</v>
      </c>
      <c r="AX119" s="50">
        <v>0</v>
      </c>
      <c r="AY119" s="50">
        <v>0</v>
      </c>
      <c r="AZ119" s="50">
        <v>0</v>
      </c>
      <c r="BA119" s="50">
        <v>0</v>
      </c>
      <c r="BB119" s="50">
        <v>0</v>
      </c>
      <c r="BC119" s="50">
        <v>0</v>
      </c>
      <c r="BD119" s="50">
        <v>0</v>
      </c>
      <c r="BE119" s="50">
        <v>0</v>
      </c>
      <c r="BF119" s="50">
        <v>0</v>
      </c>
      <c r="BG119" s="50">
        <v>0</v>
      </c>
      <c r="BH119" s="50">
        <v>0</v>
      </c>
      <c r="BI119" s="50">
        <v>0</v>
      </c>
      <c r="BJ119" s="50">
        <v>0</v>
      </c>
    </row>
    <row r="120" spans="1:62" s="55" customFormat="1" x14ac:dyDescent="0.2">
      <c r="A120" s="53" t="s">
        <v>11</v>
      </c>
      <c r="B120" s="113"/>
      <c r="C120" s="54"/>
      <c r="D120" s="54"/>
      <c r="E120" s="54"/>
      <c r="F120" s="54"/>
      <c r="G120" s="54">
        <f>+G95+G96</f>
        <v>0</v>
      </c>
      <c r="H120" s="54">
        <f t="shared" ref="H120:BJ120" si="182">+H95+H96</f>
        <v>0</v>
      </c>
      <c r="I120" s="54">
        <f t="shared" si="182"/>
        <v>0</v>
      </c>
      <c r="J120" s="54">
        <f t="shared" si="182"/>
        <v>0</v>
      </c>
      <c r="K120" s="54">
        <f t="shared" si="182"/>
        <v>0</v>
      </c>
      <c r="L120" s="54">
        <f t="shared" si="182"/>
        <v>0</v>
      </c>
      <c r="M120" s="54">
        <f t="shared" si="182"/>
        <v>0</v>
      </c>
      <c r="N120" s="54">
        <f t="shared" si="182"/>
        <v>0</v>
      </c>
      <c r="O120" s="54">
        <f t="shared" si="182"/>
        <v>0</v>
      </c>
      <c r="P120" s="54">
        <f t="shared" si="182"/>
        <v>0</v>
      </c>
      <c r="Q120" s="54">
        <f t="shared" si="182"/>
        <v>0</v>
      </c>
      <c r="R120" s="54">
        <f t="shared" si="182"/>
        <v>0</v>
      </c>
      <c r="S120" s="54">
        <f t="shared" si="182"/>
        <v>0</v>
      </c>
      <c r="T120" s="54">
        <f t="shared" si="182"/>
        <v>0</v>
      </c>
      <c r="U120" s="54">
        <f t="shared" si="182"/>
        <v>0</v>
      </c>
      <c r="V120" s="54">
        <f t="shared" si="182"/>
        <v>0</v>
      </c>
      <c r="W120" s="54">
        <f t="shared" si="182"/>
        <v>0</v>
      </c>
      <c r="X120" s="54">
        <f t="shared" si="182"/>
        <v>0</v>
      </c>
      <c r="Y120" s="54">
        <f t="shared" si="182"/>
        <v>0</v>
      </c>
      <c r="Z120" s="54">
        <f t="shared" si="182"/>
        <v>0</v>
      </c>
      <c r="AA120" s="54">
        <f t="shared" si="182"/>
        <v>0</v>
      </c>
      <c r="AB120" s="54">
        <f t="shared" si="182"/>
        <v>0</v>
      </c>
      <c r="AC120" s="54">
        <f t="shared" si="182"/>
        <v>0</v>
      </c>
      <c r="AD120" s="54">
        <f t="shared" si="182"/>
        <v>0</v>
      </c>
      <c r="AE120" s="54">
        <f t="shared" si="182"/>
        <v>0</v>
      </c>
      <c r="AF120" s="54">
        <f t="shared" si="182"/>
        <v>0</v>
      </c>
      <c r="AG120" s="54">
        <f t="shared" si="182"/>
        <v>0</v>
      </c>
      <c r="AH120" s="54">
        <f t="shared" si="182"/>
        <v>0</v>
      </c>
      <c r="AI120" s="54">
        <f t="shared" si="182"/>
        <v>0</v>
      </c>
      <c r="AJ120" s="54">
        <f t="shared" si="182"/>
        <v>0</v>
      </c>
      <c r="AK120" s="54">
        <f t="shared" si="182"/>
        <v>0</v>
      </c>
      <c r="AL120" s="54">
        <f t="shared" si="182"/>
        <v>0</v>
      </c>
      <c r="AM120" s="54">
        <f t="shared" si="182"/>
        <v>0</v>
      </c>
      <c r="AN120" s="54">
        <f t="shared" si="182"/>
        <v>0</v>
      </c>
      <c r="AO120" s="54">
        <f t="shared" si="182"/>
        <v>0</v>
      </c>
      <c r="AP120" s="54">
        <f t="shared" si="182"/>
        <v>0</v>
      </c>
      <c r="AQ120" s="54">
        <f t="shared" si="182"/>
        <v>0</v>
      </c>
      <c r="AR120" s="54">
        <f t="shared" si="182"/>
        <v>0</v>
      </c>
      <c r="AS120" s="54">
        <f t="shared" si="182"/>
        <v>0</v>
      </c>
      <c r="AT120" s="54">
        <f t="shared" si="182"/>
        <v>0</v>
      </c>
      <c r="AU120" s="54">
        <f t="shared" si="182"/>
        <v>0</v>
      </c>
      <c r="AV120" s="54">
        <f t="shared" si="182"/>
        <v>0</v>
      </c>
      <c r="AW120" s="54">
        <f t="shared" si="182"/>
        <v>0</v>
      </c>
      <c r="AX120" s="54">
        <f t="shared" si="182"/>
        <v>0</v>
      </c>
      <c r="AY120" s="54">
        <f t="shared" si="182"/>
        <v>0</v>
      </c>
      <c r="AZ120" s="54">
        <f t="shared" si="182"/>
        <v>0</v>
      </c>
      <c r="BA120" s="54">
        <f t="shared" si="182"/>
        <v>0</v>
      </c>
      <c r="BB120" s="54">
        <f t="shared" si="182"/>
        <v>0</v>
      </c>
      <c r="BC120" s="54">
        <f t="shared" si="182"/>
        <v>0</v>
      </c>
      <c r="BD120" s="54">
        <f t="shared" si="182"/>
        <v>0</v>
      </c>
      <c r="BE120" s="54">
        <f t="shared" si="182"/>
        <v>0</v>
      </c>
      <c r="BF120" s="54">
        <f t="shared" si="182"/>
        <v>0</v>
      </c>
      <c r="BG120" s="54">
        <f t="shared" si="182"/>
        <v>0</v>
      </c>
      <c r="BH120" s="54">
        <f t="shared" si="182"/>
        <v>0</v>
      </c>
      <c r="BI120" s="54">
        <f t="shared" si="182"/>
        <v>0</v>
      </c>
      <c r="BJ120" s="54">
        <f t="shared" si="182"/>
        <v>0</v>
      </c>
    </row>
    <row r="121" spans="1:62" s="55" customFormat="1" ht="13.5" thickBot="1" x14ac:dyDescent="0.25">
      <c r="A121" s="53" t="s">
        <v>136</v>
      </c>
      <c r="B121" s="113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</row>
    <row r="122" spans="1:62" s="7" customFormat="1" ht="13.5" thickBot="1" x14ac:dyDescent="0.25">
      <c r="A122" s="13" t="s">
        <v>12</v>
      </c>
      <c r="B122" s="114"/>
      <c r="C122" s="14">
        <f>+C113+C114+C120-C115-C116-C117-C118-C119-C121</f>
        <v>0</v>
      </c>
      <c r="D122" s="14">
        <f t="shared" ref="D122:BJ122" si="183">+D113+D114+D120-D115-D116-D117-D118-D119-D121</f>
        <v>0</v>
      </c>
      <c r="E122" s="14">
        <f t="shared" si="183"/>
        <v>0</v>
      </c>
      <c r="F122" s="14">
        <f t="shared" si="183"/>
        <v>0</v>
      </c>
      <c r="G122" s="14">
        <f t="shared" si="183"/>
        <v>0</v>
      </c>
      <c r="H122" s="14">
        <f t="shared" si="183"/>
        <v>0</v>
      </c>
      <c r="I122" s="14">
        <f t="shared" si="183"/>
        <v>0</v>
      </c>
      <c r="J122" s="14">
        <f t="shared" si="183"/>
        <v>0</v>
      </c>
      <c r="K122" s="14">
        <f t="shared" si="183"/>
        <v>0</v>
      </c>
      <c r="L122" s="14">
        <f t="shared" si="183"/>
        <v>0</v>
      </c>
      <c r="M122" s="14">
        <f t="shared" si="183"/>
        <v>0</v>
      </c>
      <c r="N122" s="14">
        <f t="shared" si="183"/>
        <v>0</v>
      </c>
      <c r="O122" s="14">
        <f t="shared" si="183"/>
        <v>0</v>
      </c>
      <c r="P122" s="14">
        <f t="shared" si="183"/>
        <v>0</v>
      </c>
      <c r="Q122" s="14">
        <f t="shared" si="183"/>
        <v>0</v>
      </c>
      <c r="R122" s="14">
        <f t="shared" si="183"/>
        <v>0</v>
      </c>
      <c r="S122" s="14">
        <f t="shared" si="183"/>
        <v>0</v>
      </c>
      <c r="T122" s="14">
        <f t="shared" si="183"/>
        <v>0</v>
      </c>
      <c r="U122" s="14">
        <f t="shared" si="183"/>
        <v>0</v>
      </c>
      <c r="V122" s="14">
        <f t="shared" si="183"/>
        <v>0</v>
      </c>
      <c r="W122" s="14">
        <f t="shared" si="183"/>
        <v>0</v>
      </c>
      <c r="X122" s="14">
        <f t="shared" si="183"/>
        <v>0</v>
      </c>
      <c r="Y122" s="14">
        <f t="shared" si="183"/>
        <v>0</v>
      </c>
      <c r="Z122" s="14">
        <f t="shared" si="183"/>
        <v>0</v>
      </c>
      <c r="AA122" s="14">
        <f t="shared" si="183"/>
        <v>0</v>
      </c>
      <c r="AB122" s="14">
        <f t="shared" si="183"/>
        <v>0</v>
      </c>
      <c r="AC122" s="14">
        <f t="shared" si="183"/>
        <v>0</v>
      </c>
      <c r="AD122" s="14">
        <f t="shared" si="183"/>
        <v>0</v>
      </c>
      <c r="AE122" s="14">
        <f t="shared" si="183"/>
        <v>0</v>
      </c>
      <c r="AF122" s="14">
        <f t="shared" si="183"/>
        <v>0</v>
      </c>
      <c r="AG122" s="14">
        <f t="shared" si="183"/>
        <v>0</v>
      </c>
      <c r="AH122" s="14">
        <f t="shared" si="183"/>
        <v>0</v>
      </c>
      <c r="AI122" s="14">
        <f t="shared" si="183"/>
        <v>0</v>
      </c>
      <c r="AJ122" s="14">
        <f t="shared" si="183"/>
        <v>0</v>
      </c>
      <c r="AK122" s="14">
        <f t="shared" si="183"/>
        <v>0</v>
      </c>
      <c r="AL122" s="14">
        <f t="shared" si="183"/>
        <v>0</v>
      </c>
      <c r="AM122" s="14">
        <f t="shared" si="183"/>
        <v>0</v>
      </c>
      <c r="AN122" s="14">
        <f t="shared" si="183"/>
        <v>0</v>
      </c>
      <c r="AO122" s="14">
        <f t="shared" si="183"/>
        <v>0</v>
      </c>
      <c r="AP122" s="14">
        <f t="shared" si="183"/>
        <v>0</v>
      </c>
      <c r="AQ122" s="14">
        <f t="shared" si="183"/>
        <v>0</v>
      </c>
      <c r="AR122" s="14">
        <f t="shared" si="183"/>
        <v>0</v>
      </c>
      <c r="AS122" s="14">
        <f t="shared" si="183"/>
        <v>0</v>
      </c>
      <c r="AT122" s="14">
        <f t="shared" si="183"/>
        <v>0</v>
      </c>
      <c r="AU122" s="14">
        <f t="shared" si="183"/>
        <v>0</v>
      </c>
      <c r="AV122" s="14">
        <f t="shared" si="183"/>
        <v>0</v>
      </c>
      <c r="AW122" s="14">
        <f t="shared" si="183"/>
        <v>0</v>
      </c>
      <c r="AX122" s="14">
        <f t="shared" si="183"/>
        <v>0</v>
      </c>
      <c r="AY122" s="14">
        <f t="shared" si="183"/>
        <v>0</v>
      </c>
      <c r="AZ122" s="14">
        <f t="shared" si="183"/>
        <v>0</v>
      </c>
      <c r="BA122" s="14">
        <f t="shared" si="183"/>
        <v>0</v>
      </c>
      <c r="BB122" s="14">
        <f t="shared" si="183"/>
        <v>0</v>
      </c>
      <c r="BC122" s="14">
        <f t="shared" si="183"/>
        <v>0</v>
      </c>
      <c r="BD122" s="14">
        <f t="shared" si="183"/>
        <v>0</v>
      </c>
      <c r="BE122" s="14">
        <f t="shared" si="183"/>
        <v>0</v>
      </c>
      <c r="BF122" s="14">
        <f t="shared" si="183"/>
        <v>0</v>
      </c>
      <c r="BG122" s="14">
        <f t="shared" si="183"/>
        <v>0</v>
      </c>
      <c r="BH122" s="14">
        <f t="shared" si="183"/>
        <v>0</v>
      </c>
      <c r="BI122" s="14">
        <f t="shared" si="183"/>
        <v>0</v>
      </c>
      <c r="BJ122" s="14">
        <f t="shared" si="183"/>
        <v>0</v>
      </c>
    </row>
    <row r="123" spans="1:62" ht="18" x14ac:dyDescent="0.25">
      <c r="A123" s="154"/>
      <c r="B123" s="154"/>
      <c r="C123" s="149"/>
      <c r="G123" s="212">
        <f>+G122-G100</f>
        <v>0</v>
      </c>
      <c r="H123" s="212">
        <f t="shared" ref="H123:BJ123" si="184">+H122-H100</f>
        <v>0</v>
      </c>
      <c r="I123" s="212">
        <f t="shared" si="184"/>
        <v>0</v>
      </c>
      <c r="J123" s="212">
        <f t="shared" si="184"/>
        <v>0</v>
      </c>
      <c r="K123" s="212">
        <f t="shared" si="184"/>
        <v>0</v>
      </c>
      <c r="L123" s="212">
        <f t="shared" si="184"/>
        <v>0</v>
      </c>
      <c r="M123" s="212">
        <f t="shared" si="184"/>
        <v>0</v>
      </c>
      <c r="N123" s="212">
        <f t="shared" si="184"/>
        <v>0</v>
      </c>
      <c r="O123" s="212">
        <f t="shared" si="184"/>
        <v>0</v>
      </c>
      <c r="P123" s="212">
        <f t="shared" si="184"/>
        <v>0</v>
      </c>
      <c r="Q123" s="212">
        <f t="shared" si="184"/>
        <v>0</v>
      </c>
      <c r="R123" s="212">
        <f t="shared" si="184"/>
        <v>0</v>
      </c>
      <c r="S123" s="212">
        <f t="shared" si="184"/>
        <v>0</v>
      </c>
      <c r="T123" s="212">
        <f t="shared" si="184"/>
        <v>0</v>
      </c>
      <c r="U123" s="212">
        <f t="shared" si="184"/>
        <v>0</v>
      </c>
      <c r="V123" s="212">
        <f t="shared" si="184"/>
        <v>0</v>
      </c>
      <c r="W123" s="212">
        <f t="shared" si="184"/>
        <v>0</v>
      </c>
      <c r="X123" s="212">
        <f t="shared" si="184"/>
        <v>0</v>
      </c>
      <c r="Y123" s="212">
        <f t="shared" si="184"/>
        <v>0</v>
      </c>
      <c r="Z123" s="212">
        <f t="shared" si="184"/>
        <v>0</v>
      </c>
      <c r="AA123" s="212">
        <f t="shared" si="184"/>
        <v>0</v>
      </c>
      <c r="AB123" s="212">
        <f t="shared" si="184"/>
        <v>0</v>
      </c>
      <c r="AC123" s="212">
        <f t="shared" si="184"/>
        <v>0</v>
      </c>
      <c r="AD123" s="212">
        <f t="shared" si="184"/>
        <v>0</v>
      </c>
      <c r="AE123" s="212">
        <f t="shared" si="184"/>
        <v>0</v>
      </c>
      <c r="AF123" s="212">
        <f t="shared" si="184"/>
        <v>0</v>
      </c>
      <c r="AG123" s="212">
        <f t="shared" si="184"/>
        <v>0</v>
      </c>
      <c r="AH123" s="212">
        <f t="shared" si="184"/>
        <v>0</v>
      </c>
      <c r="AI123" s="212">
        <f t="shared" si="184"/>
        <v>0</v>
      </c>
      <c r="AJ123" s="212">
        <f t="shared" si="184"/>
        <v>0</v>
      </c>
      <c r="AK123" s="212">
        <f t="shared" si="184"/>
        <v>0</v>
      </c>
      <c r="AL123" s="212">
        <f t="shared" si="184"/>
        <v>0</v>
      </c>
      <c r="AM123" s="212">
        <f t="shared" si="184"/>
        <v>0</v>
      </c>
      <c r="AN123" s="212">
        <f t="shared" si="184"/>
        <v>0</v>
      </c>
      <c r="AO123" s="212">
        <f t="shared" si="184"/>
        <v>0</v>
      </c>
      <c r="AP123" s="212">
        <f t="shared" si="184"/>
        <v>0</v>
      </c>
      <c r="AQ123" s="212">
        <f t="shared" si="184"/>
        <v>0</v>
      </c>
      <c r="AR123" s="212">
        <f t="shared" si="184"/>
        <v>0</v>
      </c>
      <c r="AS123" s="212">
        <f t="shared" si="184"/>
        <v>0</v>
      </c>
      <c r="AT123" s="212">
        <f t="shared" si="184"/>
        <v>0</v>
      </c>
      <c r="AU123" s="212">
        <f t="shared" si="184"/>
        <v>0</v>
      </c>
      <c r="AV123" s="212">
        <f t="shared" si="184"/>
        <v>0</v>
      </c>
      <c r="AW123" s="212">
        <f t="shared" si="184"/>
        <v>0</v>
      </c>
      <c r="AX123" s="212">
        <f t="shared" si="184"/>
        <v>0</v>
      </c>
      <c r="AY123" s="212">
        <f t="shared" si="184"/>
        <v>0</v>
      </c>
      <c r="AZ123" s="212">
        <f t="shared" si="184"/>
        <v>0</v>
      </c>
      <c r="BA123" s="212">
        <f t="shared" si="184"/>
        <v>0</v>
      </c>
      <c r="BB123" s="212">
        <f t="shared" si="184"/>
        <v>0</v>
      </c>
      <c r="BC123" s="212">
        <f t="shared" si="184"/>
        <v>0</v>
      </c>
      <c r="BD123" s="212">
        <f t="shared" si="184"/>
        <v>0</v>
      </c>
      <c r="BE123" s="212">
        <f t="shared" si="184"/>
        <v>0</v>
      </c>
      <c r="BF123" s="212">
        <f t="shared" si="184"/>
        <v>0</v>
      </c>
      <c r="BG123" s="212">
        <f t="shared" si="184"/>
        <v>0</v>
      </c>
      <c r="BH123" s="212">
        <f t="shared" si="184"/>
        <v>0</v>
      </c>
      <c r="BI123" s="212">
        <f t="shared" si="184"/>
        <v>0</v>
      </c>
      <c r="BJ123" s="212">
        <f t="shared" si="184"/>
        <v>0</v>
      </c>
    </row>
    <row r="124" spans="1:62" ht="18" x14ac:dyDescent="0.25">
      <c r="A124" s="155" t="s">
        <v>13</v>
      </c>
      <c r="B124" s="300"/>
      <c r="C124" s="300"/>
      <c r="D124" s="300"/>
      <c r="E124" s="300"/>
      <c r="F124" s="300"/>
      <c r="G124" s="300"/>
      <c r="H124" s="300"/>
      <c r="I124" s="300"/>
      <c r="J124" s="300"/>
      <c r="K124" s="300"/>
      <c r="L124" s="300"/>
      <c r="M124" s="300"/>
      <c r="N124" s="300"/>
      <c r="O124" s="300"/>
      <c r="P124" s="300"/>
      <c r="Q124" s="300"/>
      <c r="R124" s="300"/>
      <c r="S124" s="300"/>
      <c r="T124" s="300"/>
      <c r="U124" s="300"/>
      <c r="V124" s="300"/>
      <c r="W124" s="300"/>
      <c r="X124" s="300"/>
      <c r="Y124" s="300"/>
      <c r="Z124" s="300"/>
      <c r="AA124" s="300"/>
      <c r="AB124" s="300"/>
      <c r="AC124" s="300"/>
      <c r="AD124" s="300"/>
      <c r="AE124" s="300"/>
      <c r="AF124" s="300"/>
      <c r="AG124" s="300"/>
      <c r="AH124" s="300"/>
      <c r="AI124" s="300"/>
      <c r="AJ124" s="300"/>
      <c r="AK124" s="300"/>
      <c r="AL124" s="300"/>
      <c r="AM124" s="300"/>
      <c r="AN124" s="300"/>
      <c r="AO124" s="300"/>
      <c r="AP124" s="300"/>
      <c r="AQ124" s="300"/>
      <c r="AR124" s="300"/>
      <c r="AS124" s="300"/>
      <c r="AT124" s="300"/>
      <c r="AU124" s="300"/>
      <c r="AV124" s="300"/>
      <c r="AW124" s="300"/>
      <c r="AX124" s="300"/>
      <c r="AY124" s="300"/>
      <c r="AZ124" s="300"/>
      <c r="BA124" s="300"/>
      <c r="BB124" s="300"/>
      <c r="BC124" s="300"/>
      <c r="BD124" s="300"/>
      <c r="BE124" s="300"/>
      <c r="BF124" s="300"/>
      <c r="BG124" s="300"/>
      <c r="BH124" s="300"/>
      <c r="BI124" s="300"/>
      <c r="BJ124" s="300"/>
    </row>
    <row r="125" spans="1:62" ht="18.75" thickBot="1" x14ac:dyDescent="0.3">
      <c r="A125" s="155"/>
      <c r="B125" s="300"/>
      <c r="C125" s="300"/>
      <c r="D125" s="300"/>
      <c r="E125" s="300"/>
      <c r="F125" s="300"/>
      <c r="G125" s="300"/>
      <c r="H125" s="300"/>
      <c r="I125" s="300"/>
      <c r="J125" s="300"/>
      <c r="K125" s="300"/>
      <c r="L125" s="300"/>
      <c r="M125" s="300"/>
      <c r="N125" s="300"/>
      <c r="O125" s="300"/>
      <c r="P125" s="300"/>
      <c r="Q125" s="300"/>
      <c r="R125" s="300"/>
      <c r="S125" s="300"/>
      <c r="T125" s="300"/>
      <c r="U125" s="300"/>
      <c r="V125" s="300"/>
      <c r="W125" s="300"/>
      <c r="X125" s="300"/>
      <c r="Y125" s="300"/>
      <c r="Z125" s="300"/>
      <c r="AA125" s="300"/>
      <c r="AB125" s="300"/>
      <c r="AC125" s="300"/>
      <c r="AD125" s="300"/>
      <c r="AE125" s="300"/>
      <c r="AF125" s="300"/>
      <c r="AG125" s="300"/>
      <c r="AH125" s="300"/>
      <c r="AI125" s="300"/>
      <c r="AJ125" s="300"/>
      <c r="AK125" s="300"/>
      <c r="AL125" s="300"/>
      <c r="AM125" s="300"/>
      <c r="AN125" s="300"/>
      <c r="AO125" s="300"/>
      <c r="AP125" s="300"/>
      <c r="AQ125" s="300"/>
      <c r="AR125" s="300"/>
      <c r="AS125" s="300"/>
      <c r="AT125" s="300"/>
      <c r="AU125" s="300"/>
      <c r="AV125" s="300"/>
      <c r="AW125" s="300"/>
      <c r="AX125" s="300"/>
      <c r="AY125" s="300"/>
      <c r="AZ125" s="300"/>
      <c r="BA125" s="300"/>
      <c r="BB125" s="300"/>
      <c r="BC125" s="300"/>
      <c r="BD125" s="300"/>
      <c r="BE125" s="300"/>
      <c r="BF125" s="300"/>
      <c r="BG125" s="300"/>
      <c r="BH125" s="300"/>
      <c r="BI125" s="300"/>
      <c r="BJ125" s="300"/>
    </row>
    <row r="126" spans="1:62" s="7" customFormat="1" ht="13.5" thickBot="1" x14ac:dyDescent="0.25">
      <c r="A126" s="15" t="s">
        <v>4</v>
      </c>
      <c r="B126" s="115">
        <v>43435</v>
      </c>
      <c r="C126" s="9">
        <f t="shared" ref="C126:AH126" si="185">+C3</f>
        <v>44957</v>
      </c>
      <c r="D126" s="9">
        <f t="shared" si="185"/>
        <v>44985</v>
      </c>
      <c r="E126" s="9">
        <f t="shared" si="185"/>
        <v>45016</v>
      </c>
      <c r="F126" s="9">
        <f t="shared" si="185"/>
        <v>45046</v>
      </c>
      <c r="G126" s="9">
        <f t="shared" si="185"/>
        <v>45077</v>
      </c>
      <c r="H126" s="9">
        <f t="shared" si="185"/>
        <v>45107</v>
      </c>
      <c r="I126" s="9">
        <f t="shared" si="185"/>
        <v>45138</v>
      </c>
      <c r="J126" s="9">
        <f t="shared" si="185"/>
        <v>45169</v>
      </c>
      <c r="K126" s="9">
        <f t="shared" si="185"/>
        <v>45199</v>
      </c>
      <c r="L126" s="9">
        <f t="shared" si="185"/>
        <v>45230</v>
      </c>
      <c r="M126" s="9">
        <f t="shared" si="185"/>
        <v>45260</v>
      </c>
      <c r="N126" s="9">
        <f t="shared" si="185"/>
        <v>45291</v>
      </c>
      <c r="O126" s="9">
        <f t="shared" si="185"/>
        <v>45322</v>
      </c>
      <c r="P126" s="9">
        <f t="shared" si="185"/>
        <v>45351</v>
      </c>
      <c r="Q126" s="9">
        <f t="shared" si="185"/>
        <v>45382</v>
      </c>
      <c r="R126" s="9">
        <f t="shared" si="185"/>
        <v>45412</v>
      </c>
      <c r="S126" s="9">
        <f t="shared" si="185"/>
        <v>45443</v>
      </c>
      <c r="T126" s="9">
        <f t="shared" si="185"/>
        <v>45473</v>
      </c>
      <c r="U126" s="9">
        <f t="shared" si="185"/>
        <v>45504</v>
      </c>
      <c r="V126" s="9">
        <f t="shared" si="185"/>
        <v>45535</v>
      </c>
      <c r="W126" s="9">
        <f t="shared" si="185"/>
        <v>45565</v>
      </c>
      <c r="X126" s="9">
        <f t="shared" si="185"/>
        <v>45596</v>
      </c>
      <c r="Y126" s="9">
        <f t="shared" si="185"/>
        <v>45626</v>
      </c>
      <c r="Z126" s="9">
        <f t="shared" si="185"/>
        <v>45657</v>
      </c>
      <c r="AA126" s="9">
        <f t="shared" si="185"/>
        <v>45688</v>
      </c>
      <c r="AB126" s="9">
        <f t="shared" si="185"/>
        <v>45716</v>
      </c>
      <c r="AC126" s="9">
        <f t="shared" si="185"/>
        <v>45747</v>
      </c>
      <c r="AD126" s="9">
        <f t="shared" si="185"/>
        <v>45777</v>
      </c>
      <c r="AE126" s="9">
        <f t="shared" si="185"/>
        <v>45808</v>
      </c>
      <c r="AF126" s="9">
        <f t="shared" si="185"/>
        <v>45838</v>
      </c>
      <c r="AG126" s="9">
        <f t="shared" si="185"/>
        <v>45869</v>
      </c>
      <c r="AH126" s="9">
        <f t="shared" si="185"/>
        <v>45900</v>
      </c>
      <c r="AI126" s="9">
        <f t="shared" ref="AI126:BJ126" si="186">+AI3</f>
        <v>45930</v>
      </c>
      <c r="AJ126" s="9">
        <f t="shared" si="186"/>
        <v>45961</v>
      </c>
      <c r="AK126" s="9">
        <f t="shared" si="186"/>
        <v>45991</v>
      </c>
      <c r="AL126" s="9">
        <f t="shared" si="186"/>
        <v>46022</v>
      </c>
      <c r="AM126" s="9">
        <f t="shared" si="186"/>
        <v>46053</v>
      </c>
      <c r="AN126" s="9">
        <f t="shared" si="186"/>
        <v>46081</v>
      </c>
      <c r="AO126" s="9">
        <f t="shared" si="186"/>
        <v>46112</v>
      </c>
      <c r="AP126" s="9">
        <f t="shared" si="186"/>
        <v>46142</v>
      </c>
      <c r="AQ126" s="9">
        <f t="shared" si="186"/>
        <v>46173</v>
      </c>
      <c r="AR126" s="9">
        <f t="shared" si="186"/>
        <v>46203</v>
      </c>
      <c r="AS126" s="9">
        <f t="shared" si="186"/>
        <v>46234</v>
      </c>
      <c r="AT126" s="9">
        <f t="shared" si="186"/>
        <v>46265</v>
      </c>
      <c r="AU126" s="9">
        <f t="shared" si="186"/>
        <v>46295</v>
      </c>
      <c r="AV126" s="9">
        <f t="shared" si="186"/>
        <v>46326</v>
      </c>
      <c r="AW126" s="9">
        <f t="shared" si="186"/>
        <v>46356</v>
      </c>
      <c r="AX126" s="9">
        <f t="shared" si="186"/>
        <v>46387</v>
      </c>
      <c r="AY126" s="9">
        <f t="shared" si="186"/>
        <v>46418</v>
      </c>
      <c r="AZ126" s="9">
        <f t="shared" si="186"/>
        <v>46446</v>
      </c>
      <c r="BA126" s="9">
        <f t="shared" si="186"/>
        <v>46477</v>
      </c>
      <c r="BB126" s="9">
        <f t="shared" si="186"/>
        <v>46507</v>
      </c>
      <c r="BC126" s="9">
        <f t="shared" si="186"/>
        <v>46538</v>
      </c>
      <c r="BD126" s="9">
        <f t="shared" si="186"/>
        <v>46568</v>
      </c>
      <c r="BE126" s="9">
        <f t="shared" si="186"/>
        <v>46599</v>
      </c>
      <c r="BF126" s="9">
        <f t="shared" si="186"/>
        <v>46630</v>
      </c>
      <c r="BG126" s="9">
        <f t="shared" si="186"/>
        <v>46660</v>
      </c>
      <c r="BH126" s="9">
        <f t="shared" si="186"/>
        <v>46691</v>
      </c>
      <c r="BI126" s="9">
        <f t="shared" si="186"/>
        <v>46721</v>
      </c>
      <c r="BJ126" s="9">
        <f t="shared" si="186"/>
        <v>46752</v>
      </c>
    </row>
    <row r="127" spans="1:62" s="7" customFormat="1" ht="13.5" thickTop="1" x14ac:dyDescent="0.2">
      <c r="A127" s="6" t="str">
        <f>+PARÁMETROS!A39</f>
        <v>Libre inversion</v>
      </c>
      <c r="B127" s="116">
        <f>+PARÁMETROS!D59</f>
        <v>7000000000</v>
      </c>
      <c r="C127" s="17">
        <f t="shared" ref="C127:AH127" si="187">+C13</f>
        <v>6952971696.730689</v>
      </c>
      <c r="D127" s="17">
        <f t="shared" si="187"/>
        <v>7011313447.710515</v>
      </c>
      <c r="E127" s="17">
        <f t="shared" si="187"/>
        <v>7069118365.740284</v>
      </c>
      <c r="F127" s="17">
        <f t="shared" si="187"/>
        <v>7126378332.1621141</v>
      </c>
      <c r="G127" s="17">
        <f t="shared" si="187"/>
        <v>7183086724.5974483</v>
      </c>
      <c r="H127" s="17">
        <f t="shared" si="187"/>
        <v>7055268423.1672382</v>
      </c>
      <c r="I127" s="17">
        <f t="shared" si="187"/>
        <v>7138974479.1499052</v>
      </c>
      <c r="J127" s="17">
        <f t="shared" si="187"/>
        <v>7196552919.9244528</v>
      </c>
      <c r="K127" s="17">
        <f t="shared" si="187"/>
        <v>7393513833.4047194</v>
      </c>
      <c r="L127" s="17">
        <f t="shared" si="187"/>
        <v>7588568205.4447012</v>
      </c>
      <c r="M127" s="17">
        <f t="shared" si="187"/>
        <v>7781706497.6507072</v>
      </c>
      <c r="N127" s="17">
        <f t="shared" si="187"/>
        <v>7519031782.645134</v>
      </c>
      <c r="O127" s="17">
        <f t="shared" si="187"/>
        <v>7506720957.7108784</v>
      </c>
      <c r="P127" s="17">
        <f t="shared" si="187"/>
        <v>7611778561.3109741</v>
      </c>
      <c r="Q127" s="17">
        <f t="shared" si="187"/>
        <v>7715882289.5181837</v>
      </c>
      <c r="R127" s="17">
        <f t="shared" si="187"/>
        <v>7723926204.7655115</v>
      </c>
      <c r="S127" s="17">
        <f t="shared" si="187"/>
        <v>7827281070.0051241</v>
      </c>
      <c r="T127" s="17">
        <f t="shared" si="187"/>
        <v>7929679154.7784863</v>
      </c>
      <c r="U127" s="17">
        <f t="shared" si="187"/>
        <v>8055712569.7299089</v>
      </c>
      <c r="V127" s="17">
        <f t="shared" si="187"/>
        <v>8156046909.3708048</v>
      </c>
      <c r="W127" s="17">
        <f t="shared" si="187"/>
        <v>8412247193.367898</v>
      </c>
      <c r="X127" s="17">
        <f t="shared" si="187"/>
        <v>8562827247.5392227</v>
      </c>
      <c r="Y127" s="17">
        <f t="shared" si="187"/>
        <v>8816381960.7924747</v>
      </c>
      <c r="Z127" s="17">
        <f t="shared" si="187"/>
        <v>8779335142.7783108</v>
      </c>
      <c r="AA127" s="17">
        <f t="shared" si="187"/>
        <v>8774061164.4365177</v>
      </c>
      <c r="AB127" s="17">
        <f t="shared" si="187"/>
        <v>8896663263.980135</v>
      </c>
      <c r="AC127" s="17">
        <f t="shared" si="187"/>
        <v>9018223569.9826393</v>
      </c>
      <c r="AD127" s="17">
        <f t="shared" si="187"/>
        <v>9020039515.8074322</v>
      </c>
      <c r="AE127" s="17">
        <f t="shared" si="187"/>
        <v>9140811726.4762421</v>
      </c>
      <c r="AF127" s="17">
        <f t="shared" si="187"/>
        <v>9260545118.7388668</v>
      </c>
      <c r="AG127" s="17">
        <f t="shared" si="187"/>
        <v>9403715160.3705082</v>
      </c>
      <c r="AH127" s="17">
        <f t="shared" si="187"/>
        <v>9521242291.6707134</v>
      </c>
      <c r="AI127" s="17">
        <f t="shared" ref="AI127:BJ127" si="188">+AI13</f>
        <v>9808669272.8030338</v>
      </c>
      <c r="AJ127" s="17">
        <f t="shared" si="188"/>
        <v>9964974574.1473904</v>
      </c>
      <c r="AK127" s="17">
        <f t="shared" si="188"/>
        <v>10249732228.656233</v>
      </c>
      <c r="AL127" s="17">
        <f t="shared" si="188"/>
        <v>10215510983.886776</v>
      </c>
      <c r="AM127" s="17">
        <f t="shared" si="188"/>
        <v>10208610589.747414</v>
      </c>
      <c r="AN127" s="17">
        <f t="shared" si="188"/>
        <v>10337309957.718485</v>
      </c>
      <c r="AO127" s="17">
        <f t="shared" si="188"/>
        <v>10464936768.479645</v>
      </c>
      <c r="AP127" s="17">
        <f t="shared" si="188"/>
        <v>10453744989.640968</v>
      </c>
      <c r="AQ127" s="17">
        <f t="shared" si="188"/>
        <v>10580648315.722061</v>
      </c>
      <c r="AR127" s="17">
        <f t="shared" si="188"/>
        <v>10706482650.619585</v>
      </c>
      <c r="AS127" s="17">
        <f t="shared" si="188"/>
        <v>10855532375.700211</v>
      </c>
      <c r="AT127" s="17">
        <f t="shared" si="188"/>
        <v>10979101056.924734</v>
      </c>
      <c r="AU127" s="17">
        <f t="shared" si="188"/>
        <v>11282793839.046068</v>
      </c>
      <c r="AV127" s="17">
        <f t="shared" si="188"/>
        <v>11435851580.714035</v>
      </c>
      <c r="AW127" s="17">
        <f t="shared" si="188"/>
        <v>11736787128.748077</v>
      </c>
      <c r="AX127" s="17">
        <f t="shared" si="188"/>
        <v>11697917808.58563</v>
      </c>
      <c r="AY127" s="17">
        <f t="shared" si="188"/>
        <v>11689792590.316412</v>
      </c>
      <c r="AZ127" s="17">
        <f t="shared" si="188"/>
        <v>11825442284.717796</v>
      </c>
      <c r="BA127" s="17">
        <f t="shared" si="188"/>
        <v>11959980434.407814</v>
      </c>
      <c r="BB127" s="17">
        <f t="shared" si="188"/>
        <v>11935980858.087322</v>
      </c>
      <c r="BC127" s="17">
        <f t="shared" si="188"/>
        <v>12069843724.204401</v>
      </c>
      <c r="BD127" s="17">
        <f t="shared" si="188"/>
        <v>12202597822.026392</v>
      </c>
      <c r="BE127" s="17">
        <f t="shared" si="188"/>
        <v>12358216200.723795</v>
      </c>
      <c r="BF127" s="17">
        <f t="shared" si="188"/>
        <v>12488626037.444221</v>
      </c>
      <c r="BG127" s="17">
        <f t="shared" si="188"/>
        <v>12809989224.858345</v>
      </c>
      <c r="BH127" s="17">
        <f t="shared" si="188"/>
        <v>13129118392.15748</v>
      </c>
      <c r="BI127" s="17">
        <f t="shared" si="188"/>
        <v>13446022350.801046</v>
      </c>
      <c r="BJ127" s="17">
        <f t="shared" si="188"/>
        <v>13401133713.515676</v>
      </c>
    </row>
    <row r="128" spans="1:62" s="7" customFormat="1" x14ac:dyDescent="0.2">
      <c r="A128" s="6" t="str">
        <f>+PARÁMETROS!A40</f>
        <v>Sobre aportes</v>
      </c>
      <c r="B128" s="116">
        <f>+PARÁMETROS!D60</f>
        <v>1000000000</v>
      </c>
      <c r="C128" s="17">
        <f t="shared" ref="C128:AH128" si="189">+C25</f>
        <v>980897051.09028196</v>
      </c>
      <c r="D128" s="17">
        <f t="shared" si="189"/>
        <v>967417429.46482313</v>
      </c>
      <c r="E128" s="17">
        <f t="shared" si="189"/>
        <v>954368853.01766229</v>
      </c>
      <c r="F128" s="17">
        <f t="shared" si="189"/>
        <v>941733731.01704895</v>
      </c>
      <c r="G128" s="17">
        <f t="shared" si="189"/>
        <v>929495503.91553688</v>
      </c>
      <c r="H128" s="17">
        <f t="shared" si="189"/>
        <v>917638556.32008302</v>
      </c>
      <c r="I128" s="17">
        <f t="shared" si="189"/>
        <v>909294593.98700058</v>
      </c>
      <c r="J128" s="17">
        <f t="shared" si="189"/>
        <v>897984941.47895694</v>
      </c>
      <c r="K128" s="17">
        <f t="shared" si="189"/>
        <v>894022895.10889256</v>
      </c>
      <c r="L128" s="17">
        <f t="shared" si="189"/>
        <v>890431476.0069958</v>
      </c>
      <c r="M128" s="17">
        <f t="shared" si="189"/>
        <v>887179604.55550766</v>
      </c>
      <c r="N128" s="17">
        <f t="shared" si="189"/>
        <v>873136549.56136477</v>
      </c>
      <c r="O128" s="17">
        <f t="shared" si="189"/>
        <v>858756627.93594253</v>
      </c>
      <c r="P128" s="17">
        <f t="shared" si="189"/>
        <v>850539548.32738912</v>
      </c>
      <c r="Q128" s="17">
        <f t="shared" si="189"/>
        <v>842610553.72665942</v>
      </c>
      <c r="R128" s="17">
        <f t="shared" si="189"/>
        <v>834957359.99973059</v>
      </c>
      <c r="S128" s="17">
        <f t="shared" si="189"/>
        <v>827516917.84415948</v>
      </c>
      <c r="T128" s="17">
        <f t="shared" si="189"/>
        <v>820332940.01228333</v>
      </c>
      <c r="U128" s="17">
        <f t="shared" si="189"/>
        <v>815938249.12297928</v>
      </c>
      <c r="V128" s="17">
        <f t="shared" si="189"/>
        <v>809202863.25206149</v>
      </c>
      <c r="W128" s="17">
        <f t="shared" si="189"/>
        <v>810534137.64760315</v>
      </c>
      <c r="X128" s="17">
        <f t="shared" si="189"/>
        <v>812060925.05996084</v>
      </c>
      <c r="Y128" s="17">
        <f t="shared" si="189"/>
        <v>813719099.62000883</v>
      </c>
      <c r="Z128" s="17">
        <f t="shared" si="189"/>
        <v>802161680.94438648</v>
      </c>
      <c r="AA128" s="17">
        <f t="shared" si="189"/>
        <v>791093895.60820186</v>
      </c>
      <c r="AB128" s="17">
        <f t="shared" si="189"/>
        <v>786641456.46921718</v>
      </c>
      <c r="AC128" s="17">
        <f t="shared" si="189"/>
        <v>782359375.31634808</v>
      </c>
      <c r="AD128" s="17">
        <f t="shared" si="189"/>
        <v>778240496.12103677</v>
      </c>
      <c r="AE128" s="17">
        <f t="shared" si="189"/>
        <v>774234340.26271904</v>
      </c>
      <c r="AF128" s="17">
        <f t="shared" si="189"/>
        <v>770380580.92204618</v>
      </c>
      <c r="AG128" s="17">
        <f t="shared" si="189"/>
        <v>768708379.8471545</v>
      </c>
      <c r="AH128" s="17">
        <f t="shared" si="189"/>
        <v>765114507.39933407</v>
      </c>
      <c r="AI128" s="17">
        <f t="shared" ref="AI128:BJ128" si="190">+AI25</f>
        <v>770201071.16317022</v>
      </c>
      <c r="AJ128" s="17">
        <f t="shared" si="190"/>
        <v>775353409.85215807</v>
      </c>
      <c r="AK128" s="17">
        <f t="shared" si="190"/>
        <v>780521585.41201007</v>
      </c>
      <c r="AL128" s="17">
        <f t="shared" si="190"/>
        <v>770540408.60850298</v>
      </c>
      <c r="AM128" s="17">
        <f t="shared" si="190"/>
        <v>761490060.94827199</v>
      </c>
      <c r="AN128" s="17">
        <f t="shared" si="190"/>
        <v>759391833.75740314</v>
      </c>
      <c r="AO128" s="17">
        <f t="shared" si="190"/>
        <v>757390518.3833313</v>
      </c>
      <c r="AP128" s="17">
        <f t="shared" si="190"/>
        <v>755482040.71797478</v>
      </c>
      <c r="AQ128" s="17">
        <f t="shared" si="190"/>
        <v>753626017.57243931</v>
      </c>
      <c r="AR128" s="17">
        <f t="shared" si="190"/>
        <v>751857037.31417167</v>
      </c>
      <c r="AS128" s="17">
        <f t="shared" si="190"/>
        <v>751876256.18599761</v>
      </c>
      <c r="AT128" s="17">
        <f t="shared" si="190"/>
        <v>750248570.37392116</v>
      </c>
      <c r="AU128" s="17">
        <f t="shared" si="190"/>
        <v>757756175.15810525</v>
      </c>
      <c r="AV128" s="17">
        <f t="shared" si="190"/>
        <v>765247470.91877925</v>
      </c>
      <c r="AW128" s="17">
        <f t="shared" si="190"/>
        <v>772683346.08782959</v>
      </c>
      <c r="AX128" s="17">
        <f t="shared" si="190"/>
        <v>763601205.67336583</v>
      </c>
      <c r="AY128" s="17">
        <f t="shared" si="190"/>
        <v>755841491.13106668</v>
      </c>
      <c r="AZ128" s="17">
        <f t="shared" si="190"/>
        <v>755412020.41314733</v>
      </c>
      <c r="BA128" s="17">
        <f t="shared" si="190"/>
        <v>755032945.74722183</v>
      </c>
      <c r="BB128" s="17">
        <f t="shared" si="190"/>
        <v>754701883.06737912</v>
      </c>
      <c r="BC128" s="17">
        <f t="shared" si="190"/>
        <v>754384740.69938493</v>
      </c>
      <c r="BD128" s="17">
        <f t="shared" si="190"/>
        <v>754112566.72802174</v>
      </c>
      <c r="BE128" s="17">
        <f t="shared" si="190"/>
        <v>755364246.13862717</v>
      </c>
      <c r="BF128" s="17">
        <f t="shared" si="190"/>
        <v>755156522.68275821</v>
      </c>
      <c r="BG128" s="17">
        <f t="shared" si="190"/>
        <v>764589735.04685676</v>
      </c>
      <c r="BH128" s="17">
        <f t="shared" si="190"/>
        <v>773951374.02045059</v>
      </c>
      <c r="BI128" s="17">
        <f t="shared" si="190"/>
        <v>783238935.87927747</v>
      </c>
      <c r="BJ128" s="17">
        <f t="shared" si="190"/>
        <v>774673537.25970685</v>
      </c>
    </row>
    <row r="129" spans="1:62" s="7" customFormat="1" x14ac:dyDescent="0.2">
      <c r="A129" s="6" t="str">
        <f>+PARÁMETROS!A41</f>
        <v>Vivienda</v>
      </c>
      <c r="B129" s="116">
        <f>+PARÁMETROS!D61</f>
        <v>2000000000</v>
      </c>
      <c r="C129" s="17">
        <f t="shared" ref="C129:AH129" si="191">+C37</f>
        <v>1996334576.019181</v>
      </c>
      <c r="D129" s="17">
        <f t="shared" si="191"/>
        <v>2022543843.7651544</v>
      </c>
      <c r="E129" s="17">
        <f t="shared" si="191"/>
        <v>2048521714.7206397</v>
      </c>
      <c r="F129" s="17">
        <f t="shared" si="191"/>
        <v>2074268296.1406176</v>
      </c>
      <c r="G129" s="17">
        <f t="shared" si="191"/>
        <v>2099783931.4136345</v>
      </c>
      <c r="H129" s="17">
        <f t="shared" si="191"/>
        <v>2125069170.4972601</v>
      </c>
      <c r="I129" s="17">
        <f t="shared" si="191"/>
        <v>2157411309.158494</v>
      </c>
      <c r="J129" s="17">
        <f t="shared" si="191"/>
        <v>2181889517.1437302</v>
      </c>
      <c r="K129" s="17">
        <f t="shared" si="191"/>
        <v>2246150182.6008196</v>
      </c>
      <c r="L129" s="17">
        <f t="shared" si="191"/>
        <v>2310051516.2001929</v>
      </c>
      <c r="M129" s="17">
        <f t="shared" si="191"/>
        <v>2373586951.0481405</v>
      </c>
      <c r="N129" s="17">
        <f t="shared" si="191"/>
        <v>2364501671.2178679</v>
      </c>
      <c r="O129" s="17">
        <f t="shared" si="191"/>
        <v>2361018304.8827605</v>
      </c>
      <c r="P129" s="17">
        <f t="shared" si="191"/>
        <v>2391049836.4892426</v>
      </c>
      <c r="Q129" s="17">
        <f t="shared" si="191"/>
        <v>2420881093.8411803</v>
      </c>
      <c r="R129" s="17">
        <f t="shared" si="191"/>
        <v>2450511182.8653588</v>
      </c>
      <c r="S129" s="17">
        <f t="shared" si="191"/>
        <v>2479788348.8083243</v>
      </c>
      <c r="T129" s="17">
        <f t="shared" si="191"/>
        <v>2508868249.7118173</v>
      </c>
      <c r="U129" s="17">
        <f t="shared" si="191"/>
        <v>2545528775.3374395</v>
      </c>
      <c r="V129" s="17">
        <f t="shared" si="191"/>
        <v>2574170651.8237948</v>
      </c>
      <c r="W129" s="17">
        <f t="shared" si="191"/>
        <v>2647414033.771142</v>
      </c>
      <c r="X129" s="17">
        <f t="shared" si="191"/>
        <v>2720291429.9097352</v>
      </c>
      <c r="Y129" s="17">
        <f t="shared" si="191"/>
        <v>2792646040.0591769</v>
      </c>
      <c r="Z129" s="17">
        <f t="shared" si="191"/>
        <v>2782929620.0849762</v>
      </c>
      <c r="AA129" s="17">
        <f t="shared" si="191"/>
        <v>2779849220.6174359</v>
      </c>
      <c r="AB129" s="17">
        <f t="shared" si="191"/>
        <v>2813313811.4334097</v>
      </c>
      <c r="AC129" s="17">
        <f t="shared" si="191"/>
        <v>2846561104.2618728</v>
      </c>
      <c r="AD129" s="17">
        <f t="shared" si="191"/>
        <v>2879590785.6674914</v>
      </c>
      <c r="AE129" s="17">
        <f t="shared" si="191"/>
        <v>2912240951.5213604</v>
      </c>
      <c r="AF129" s="17">
        <f t="shared" si="191"/>
        <v>2944678260.150351</v>
      </c>
      <c r="AG129" s="17">
        <f t="shared" si="191"/>
        <v>2984682525.0861735</v>
      </c>
      <c r="AH129" s="17">
        <f t="shared" si="191"/>
        <v>3016651719.6159468</v>
      </c>
      <c r="AI129" s="17">
        <f t="shared" ref="AI129:BJ129" si="192">+AI37</f>
        <v>3097239868.0854535</v>
      </c>
      <c r="AJ129" s="17">
        <f t="shared" si="192"/>
        <v>3177419254.2735667</v>
      </c>
      <c r="AK129" s="17">
        <f t="shared" si="192"/>
        <v>3257023273.0505414</v>
      </c>
      <c r="AL129" s="17">
        <f t="shared" si="192"/>
        <v>3246452718.4225802</v>
      </c>
      <c r="AM129" s="17">
        <f t="shared" si="192"/>
        <v>3242933647.272377</v>
      </c>
      <c r="AN129" s="17">
        <f t="shared" si="192"/>
        <v>3278163829.1113629</v>
      </c>
      <c r="AO129" s="17">
        <f t="shared" si="192"/>
        <v>3313165027.8958974</v>
      </c>
      <c r="AP129" s="17">
        <f t="shared" si="192"/>
        <v>3347937336.2523766</v>
      </c>
      <c r="AQ129" s="17">
        <f t="shared" si="192"/>
        <v>3382319125.9578648</v>
      </c>
      <c r="AR129" s="17">
        <f t="shared" si="192"/>
        <v>3416477017.4222937</v>
      </c>
      <c r="AS129" s="17">
        <f t="shared" si="192"/>
        <v>3458157629.0911922</v>
      </c>
      <c r="AT129" s="17">
        <f t="shared" si="192"/>
        <v>3491826375.4208937</v>
      </c>
      <c r="AU129" s="17">
        <f t="shared" si="192"/>
        <v>3577033769.6599522</v>
      </c>
      <c r="AV129" s="17">
        <f t="shared" si="192"/>
        <v>3661800770.1328712</v>
      </c>
      <c r="AW129" s="17">
        <f t="shared" si="192"/>
        <v>3745961676.6960955</v>
      </c>
      <c r="AX129" s="17">
        <f t="shared" si="192"/>
        <v>3734025659.3729491</v>
      </c>
      <c r="AY129" s="17">
        <f t="shared" si="192"/>
        <v>3730097096.3117919</v>
      </c>
      <c r="AZ129" s="17">
        <f t="shared" si="192"/>
        <v>3767252353.3705297</v>
      </c>
      <c r="BA129" s="17">
        <f t="shared" si="192"/>
        <v>3804167208.9451418</v>
      </c>
      <c r="BB129" s="17">
        <f t="shared" si="192"/>
        <v>3840841857.4435577</v>
      </c>
      <c r="BC129" s="17">
        <f t="shared" si="192"/>
        <v>3877114598.9426184</v>
      </c>
      <c r="BD129" s="17">
        <f t="shared" si="192"/>
        <v>3913151969.0187359</v>
      </c>
      <c r="BE129" s="17">
        <f t="shared" si="192"/>
        <v>3956639245.6474137</v>
      </c>
      <c r="BF129" s="17">
        <f t="shared" si="192"/>
        <v>3992165081.4997568</v>
      </c>
      <c r="BG129" s="17">
        <f t="shared" si="192"/>
        <v>4082324025.4724946</v>
      </c>
      <c r="BH129" s="17">
        <f t="shared" si="192"/>
        <v>4172011003.3259664</v>
      </c>
      <c r="BI129" s="17">
        <f t="shared" si="192"/>
        <v>4261221963.4346342</v>
      </c>
      <c r="BJ129" s="17">
        <f t="shared" si="192"/>
        <v>4247981554.0148315</v>
      </c>
    </row>
    <row r="130" spans="1:62" s="7" customFormat="1" x14ac:dyDescent="0.2">
      <c r="A130" s="6" t="str">
        <f>+PARÁMETROS!A42</f>
        <v>Vehiculo</v>
      </c>
      <c r="B130" s="116">
        <f>+PARÁMETROS!D62</f>
        <v>500000000</v>
      </c>
      <c r="C130" s="17">
        <f t="shared" ref="C130:AH130" si="193">+C49</f>
        <v>509723221.05634284</v>
      </c>
      <c r="D130" s="17">
        <f t="shared" si="193"/>
        <v>540176594.88810861</v>
      </c>
      <c r="E130" s="17">
        <f t="shared" si="193"/>
        <v>570005569.43035853</v>
      </c>
      <c r="F130" s="17">
        <f t="shared" si="193"/>
        <v>599228554.2569797</v>
      </c>
      <c r="G130" s="17">
        <f t="shared" si="193"/>
        <v>627863083.54351676</v>
      </c>
      <c r="H130" s="17">
        <f t="shared" si="193"/>
        <v>655925882.44827187</v>
      </c>
      <c r="I130" s="17">
        <f t="shared" si="193"/>
        <v>685671388.53802812</v>
      </c>
      <c r="J130" s="17">
        <f t="shared" si="193"/>
        <v>712507962.59258091</v>
      </c>
      <c r="K130" s="17">
        <f t="shared" si="193"/>
        <v>766820980.56641078</v>
      </c>
      <c r="L130" s="17">
        <f t="shared" si="193"/>
        <v>820203182.53870201</v>
      </c>
      <c r="M130" s="17">
        <f t="shared" si="193"/>
        <v>872691321.20153296</v>
      </c>
      <c r="N130" s="17">
        <f t="shared" si="193"/>
        <v>871168432.52121055</v>
      </c>
      <c r="O130" s="17">
        <f t="shared" si="193"/>
        <v>876144060.41107225</v>
      </c>
      <c r="P130" s="17">
        <f t="shared" si="193"/>
        <v>904479600.73554742</v>
      </c>
      <c r="Q130" s="17">
        <f t="shared" si="193"/>
        <v>932328196.15880179</v>
      </c>
      <c r="R130" s="17">
        <f t="shared" si="193"/>
        <v>959702725.87690008</v>
      </c>
      <c r="S130" s="17">
        <f t="shared" si="193"/>
        <v>986549820.05023277</v>
      </c>
      <c r="T130" s="17">
        <f t="shared" si="193"/>
        <v>1012948466.8498272</v>
      </c>
      <c r="U130" s="17">
        <f t="shared" si="193"/>
        <v>1042050419.5833728</v>
      </c>
      <c r="V130" s="17">
        <f t="shared" si="193"/>
        <v>1067554895.6537361</v>
      </c>
      <c r="W130" s="17">
        <f t="shared" si="193"/>
        <v>1124003970.8502274</v>
      </c>
      <c r="X130" s="17">
        <f t="shared" si="193"/>
        <v>1179642562.3519299</v>
      </c>
      <c r="Y130" s="17">
        <f t="shared" si="193"/>
        <v>1234424267.5154214</v>
      </c>
      <c r="Z130" s="17">
        <f t="shared" si="193"/>
        <v>1229219266.3612354</v>
      </c>
      <c r="AA130" s="17">
        <f t="shared" si="193"/>
        <v>1230626262.9457064</v>
      </c>
      <c r="AB130" s="17">
        <f t="shared" si="193"/>
        <v>1257585535.2473276</v>
      </c>
      <c r="AC130" s="17">
        <f t="shared" si="193"/>
        <v>1284145752.2638888</v>
      </c>
      <c r="AD130" s="17">
        <f t="shared" si="193"/>
        <v>1310315497.4671221</v>
      </c>
      <c r="AE130" s="17">
        <f t="shared" si="193"/>
        <v>1336021353.9959629</v>
      </c>
      <c r="AF130" s="17">
        <f t="shared" si="193"/>
        <v>1361355280.9265771</v>
      </c>
      <c r="AG130" s="17">
        <f t="shared" si="193"/>
        <v>1389921642.6375766</v>
      </c>
      <c r="AH130" s="17">
        <f t="shared" si="193"/>
        <v>1414499025.4198117</v>
      </c>
      <c r="AI130" s="17">
        <f t="shared" ref="AI130:BJ130" si="194">+AI49</f>
        <v>1472909481.1085732</v>
      </c>
      <c r="AJ130" s="17">
        <f t="shared" si="194"/>
        <v>1530575596.7185967</v>
      </c>
      <c r="AK130" s="17">
        <f t="shared" si="194"/>
        <v>1587429253.2873909</v>
      </c>
      <c r="AL130" s="17">
        <f t="shared" si="194"/>
        <v>1579062467.7900505</v>
      </c>
      <c r="AM130" s="17">
        <f t="shared" si="194"/>
        <v>1577275417.0083618</v>
      </c>
      <c r="AN130" s="17">
        <f t="shared" si="194"/>
        <v>1602635910.5668023</v>
      </c>
      <c r="AO130" s="17">
        <f t="shared" si="194"/>
        <v>1627659536.4770784</v>
      </c>
      <c r="AP130" s="17">
        <f t="shared" si="194"/>
        <v>1652352145.367625</v>
      </c>
      <c r="AQ130" s="17">
        <f t="shared" si="194"/>
        <v>1676630861.9913268</v>
      </c>
      <c r="AR130" s="17">
        <f t="shared" si="194"/>
        <v>1700592354.3513498</v>
      </c>
      <c r="AS130" s="17">
        <f t="shared" si="194"/>
        <v>1728097792.3513615</v>
      </c>
      <c r="AT130" s="17">
        <f t="shared" si="194"/>
        <v>1751402596.7693145</v>
      </c>
      <c r="AU130" s="17">
        <f t="shared" si="194"/>
        <v>1810639387.3150613</v>
      </c>
      <c r="AV130" s="17">
        <f t="shared" si="194"/>
        <v>1869177227.7865112</v>
      </c>
      <c r="AW130" s="17">
        <f t="shared" si="194"/>
        <v>1926937881.4411397</v>
      </c>
      <c r="AX130" s="17">
        <f t="shared" si="194"/>
        <v>1915609343.1513638</v>
      </c>
      <c r="AY130" s="17">
        <f t="shared" si="194"/>
        <v>1911353249.0003219</v>
      </c>
      <c r="AZ130" s="17">
        <f t="shared" si="194"/>
        <v>1935914538.3966756</v>
      </c>
      <c r="BA130" s="17">
        <f t="shared" si="194"/>
        <v>1960173789.4099467</v>
      </c>
      <c r="BB130" s="17">
        <f t="shared" si="194"/>
        <v>1984135332.5864191</v>
      </c>
      <c r="BC130" s="17">
        <f t="shared" si="194"/>
        <v>2007710691.8573275</v>
      </c>
      <c r="BD130" s="17">
        <f t="shared" si="194"/>
        <v>2030999426.1951964</v>
      </c>
      <c r="BE130" s="17">
        <f t="shared" si="194"/>
        <v>2057994179.0706933</v>
      </c>
      <c r="BF130" s="17">
        <f t="shared" si="194"/>
        <v>2080682175.1916797</v>
      </c>
      <c r="BG130" s="17">
        <f t="shared" si="194"/>
        <v>2141502951.1080837</v>
      </c>
      <c r="BH130" s="17">
        <f t="shared" si="194"/>
        <v>2201640729.9932885</v>
      </c>
      <c r="BI130" s="17">
        <f t="shared" si="194"/>
        <v>2261105571.602468</v>
      </c>
      <c r="BJ130" s="17">
        <f t="shared" si="194"/>
        <v>2247211887.9876876</v>
      </c>
    </row>
    <row r="131" spans="1:62" s="7" customFormat="1" x14ac:dyDescent="0.2">
      <c r="A131" s="6" t="str">
        <f>+PARÁMETROS!A43</f>
        <v>Educativo</v>
      </c>
      <c r="B131" s="116">
        <f>+PARÁMETROS!D63</f>
        <v>50000000</v>
      </c>
      <c r="C131" s="17">
        <f t="shared" ref="C131:AH131" si="195">+C61</f>
        <v>50574883.059352346</v>
      </c>
      <c r="D131" s="17">
        <f t="shared" si="195"/>
        <v>56340997.22627718</v>
      </c>
      <c r="E131" s="17">
        <f t="shared" si="195"/>
        <v>61574221.169899084</v>
      </c>
      <c r="F131" s="17">
        <f t="shared" si="195"/>
        <v>66325382.309657365</v>
      </c>
      <c r="G131" s="17">
        <f t="shared" si="195"/>
        <v>70640325.299335495</v>
      </c>
      <c r="H131" s="17">
        <f t="shared" si="195"/>
        <v>74560418.053849027</v>
      </c>
      <c r="I131" s="17">
        <f t="shared" si="195"/>
        <v>78377454.247653216</v>
      </c>
      <c r="J131" s="17">
        <f t="shared" si="195"/>
        <v>81583374.513156831</v>
      </c>
      <c r="K131" s="17">
        <f t="shared" si="195"/>
        <v>91498947.404036254</v>
      </c>
      <c r="L131" s="17">
        <f t="shared" si="195"/>
        <v>100524332.48753464</v>
      </c>
      <c r="M131" s="17">
        <f t="shared" si="195"/>
        <v>108745994.99875014</v>
      </c>
      <c r="N131" s="17">
        <f t="shared" si="195"/>
        <v>102596293.31924164</v>
      </c>
      <c r="O131" s="17">
        <f t="shared" si="195"/>
        <v>99013266.497755542</v>
      </c>
      <c r="P131" s="17">
        <f t="shared" si="195"/>
        <v>101634600.12663187</v>
      </c>
      <c r="Q131" s="17">
        <f t="shared" si="195"/>
        <v>104027248.62699719</v>
      </c>
      <c r="R131" s="17">
        <f t="shared" si="195"/>
        <v>106212409.72068088</v>
      </c>
      <c r="S131" s="17">
        <f t="shared" si="195"/>
        <v>108201975.46794812</v>
      </c>
      <c r="T131" s="17">
        <f t="shared" si="195"/>
        <v>110021292.36350089</v>
      </c>
      <c r="U131" s="17">
        <f t="shared" si="195"/>
        <v>112027076.65645486</v>
      </c>
      <c r="V131" s="17">
        <f t="shared" si="195"/>
        <v>113523685.74703482</v>
      </c>
      <c r="W131" s="17">
        <f t="shared" si="195"/>
        <v>122735059.38785821</v>
      </c>
      <c r="X131" s="17">
        <f t="shared" si="195"/>
        <v>131141735.76937893</v>
      </c>
      <c r="Y131" s="17">
        <f t="shared" si="195"/>
        <v>138811726.1900298</v>
      </c>
      <c r="Z131" s="17">
        <f t="shared" si="195"/>
        <v>130534672.92287232</v>
      </c>
      <c r="AA131" s="17">
        <f t="shared" si="195"/>
        <v>125109557.72416167</v>
      </c>
      <c r="AB131" s="17">
        <f t="shared" si="195"/>
        <v>126579711.72251447</v>
      </c>
      <c r="AC131" s="17">
        <f t="shared" si="195"/>
        <v>127929960.23584665</v>
      </c>
      <c r="AD131" s="17">
        <f t="shared" si="195"/>
        <v>129170973.8057918</v>
      </c>
      <c r="AE131" s="17">
        <f t="shared" si="195"/>
        <v>130304381.12571695</v>
      </c>
      <c r="AF131" s="17">
        <f t="shared" si="195"/>
        <v>131347904.74815664</v>
      </c>
      <c r="AG131" s="17">
        <f t="shared" si="195"/>
        <v>132656464.16751516</v>
      </c>
      <c r="AH131" s="17">
        <f t="shared" si="195"/>
        <v>133515117.78746742</v>
      </c>
      <c r="AI131" s="17">
        <f t="shared" ref="AI131:BJ131" si="196">+AI61</f>
        <v>142853543.41028199</v>
      </c>
      <c r="AJ131" s="17">
        <f t="shared" si="196"/>
        <v>151386992.23988771</v>
      </c>
      <c r="AK131" s="17">
        <f t="shared" si="196"/>
        <v>159181253.76385602</v>
      </c>
      <c r="AL131" s="17">
        <f t="shared" si="196"/>
        <v>149607509.73461276</v>
      </c>
      <c r="AM131" s="17">
        <f t="shared" si="196"/>
        <v>143042795.05099806</v>
      </c>
      <c r="AN131" s="17">
        <f t="shared" si="196"/>
        <v>143852533.07562178</v>
      </c>
      <c r="AO131" s="17">
        <f t="shared" si="196"/>
        <v>144601539.65881175</v>
      </c>
      <c r="AP131" s="17">
        <f t="shared" si="196"/>
        <v>145294971.79770362</v>
      </c>
      <c r="AQ131" s="17">
        <f t="shared" si="196"/>
        <v>145929738.93587568</v>
      </c>
      <c r="AR131" s="17">
        <f t="shared" si="196"/>
        <v>146518765.08858809</v>
      </c>
      <c r="AS131" s="17">
        <f t="shared" si="196"/>
        <v>147398079.92025411</v>
      </c>
      <c r="AT131" s="17">
        <f t="shared" si="196"/>
        <v>147879868.89950636</v>
      </c>
      <c r="AU131" s="17">
        <f t="shared" si="196"/>
        <v>157387061.47367918</v>
      </c>
      <c r="AV131" s="17">
        <f t="shared" si="196"/>
        <v>166080973.52001387</v>
      </c>
      <c r="AW131" s="17">
        <f t="shared" si="196"/>
        <v>174027193.08599585</v>
      </c>
      <c r="AX131" s="17">
        <f t="shared" si="196"/>
        <v>163550063.92641503</v>
      </c>
      <c r="AY131" s="17">
        <f t="shared" si="196"/>
        <v>156325044.21599847</v>
      </c>
      <c r="AZ131" s="17">
        <f t="shared" si="196"/>
        <v>156933668.39142656</v>
      </c>
      <c r="BA131" s="17">
        <f t="shared" si="196"/>
        <v>157498530.69212401</v>
      </c>
      <c r="BB131" s="17">
        <f t="shared" si="196"/>
        <v>158023245.56806272</v>
      </c>
      <c r="BC131" s="17">
        <f t="shared" si="196"/>
        <v>158503728.3358542</v>
      </c>
      <c r="BD131" s="17">
        <f t="shared" si="196"/>
        <v>158951178.06770447</v>
      </c>
      <c r="BE131" s="17">
        <f t="shared" si="196"/>
        <v>159680433.34070036</v>
      </c>
      <c r="BF131" s="17">
        <f t="shared" si="196"/>
        <v>160044367.02614662</v>
      </c>
      <c r="BG131" s="17">
        <f t="shared" si="196"/>
        <v>169986635.25830033</v>
      </c>
      <c r="BH131" s="17">
        <f t="shared" si="196"/>
        <v>179082778.79145828</v>
      </c>
      <c r="BI131" s="17">
        <f t="shared" si="196"/>
        <v>187408379.08949327</v>
      </c>
      <c r="BJ131" s="17">
        <f t="shared" si="196"/>
        <v>176169675.91838217</v>
      </c>
    </row>
    <row r="132" spans="1:62" s="7" customFormat="1" x14ac:dyDescent="0.2">
      <c r="A132" s="6" t="str">
        <f>+PARÁMETROS!A44</f>
        <v>Solidaridad</v>
      </c>
      <c r="B132" s="116">
        <f>+PARÁMETROS!D64</f>
        <v>50000000</v>
      </c>
      <c r="C132" s="17">
        <f t="shared" ref="C132:AH132" si="197">+C73</f>
        <v>50574883.059352346</v>
      </c>
      <c r="D132" s="17">
        <f t="shared" si="197"/>
        <v>56340997.22627718</v>
      </c>
      <c r="E132" s="17">
        <f t="shared" si="197"/>
        <v>61574221.169899084</v>
      </c>
      <c r="F132" s="17">
        <f t="shared" si="197"/>
        <v>66325382.309657365</v>
      </c>
      <c r="G132" s="17">
        <f t="shared" si="197"/>
        <v>70640325.299335495</v>
      </c>
      <c r="H132" s="17">
        <f t="shared" si="197"/>
        <v>74560418.053849027</v>
      </c>
      <c r="I132" s="17">
        <f t="shared" si="197"/>
        <v>78377454.247653216</v>
      </c>
      <c r="J132" s="17">
        <f t="shared" si="197"/>
        <v>81583374.513156831</v>
      </c>
      <c r="K132" s="17">
        <f t="shared" si="197"/>
        <v>91498947.404036254</v>
      </c>
      <c r="L132" s="17">
        <f t="shared" si="197"/>
        <v>100524332.48753464</v>
      </c>
      <c r="M132" s="17">
        <f t="shared" si="197"/>
        <v>108745994.99875014</v>
      </c>
      <c r="N132" s="17">
        <f t="shared" si="197"/>
        <v>102596293.31924164</v>
      </c>
      <c r="O132" s="17">
        <f t="shared" si="197"/>
        <v>99013266.497755542</v>
      </c>
      <c r="P132" s="17">
        <f t="shared" si="197"/>
        <v>101634600.12663187</v>
      </c>
      <c r="Q132" s="17">
        <f t="shared" si="197"/>
        <v>104027248.62699719</v>
      </c>
      <c r="R132" s="17">
        <f t="shared" si="197"/>
        <v>106212409.72068088</v>
      </c>
      <c r="S132" s="17">
        <f t="shared" si="197"/>
        <v>108201975.46794812</v>
      </c>
      <c r="T132" s="17">
        <f t="shared" si="197"/>
        <v>110021292.36350089</v>
      </c>
      <c r="U132" s="17">
        <f t="shared" si="197"/>
        <v>112027076.65645486</v>
      </c>
      <c r="V132" s="17">
        <f t="shared" si="197"/>
        <v>113523685.74703482</v>
      </c>
      <c r="W132" s="17">
        <f t="shared" si="197"/>
        <v>122735059.38785821</v>
      </c>
      <c r="X132" s="17">
        <f t="shared" si="197"/>
        <v>131141735.76937893</v>
      </c>
      <c r="Y132" s="17">
        <f t="shared" si="197"/>
        <v>138811726.1900298</v>
      </c>
      <c r="Z132" s="17">
        <f t="shared" si="197"/>
        <v>130534672.92287232</v>
      </c>
      <c r="AA132" s="17">
        <f t="shared" si="197"/>
        <v>125109557.72416167</v>
      </c>
      <c r="AB132" s="17">
        <f t="shared" si="197"/>
        <v>126579711.72251447</v>
      </c>
      <c r="AC132" s="17">
        <f t="shared" si="197"/>
        <v>127929960.23584665</v>
      </c>
      <c r="AD132" s="17">
        <f t="shared" si="197"/>
        <v>129170973.8057918</v>
      </c>
      <c r="AE132" s="17">
        <f t="shared" si="197"/>
        <v>130304381.12571695</v>
      </c>
      <c r="AF132" s="17">
        <f t="shared" si="197"/>
        <v>131347904.74815664</v>
      </c>
      <c r="AG132" s="17">
        <f t="shared" si="197"/>
        <v>132656464.16751516</v>
      </c>
      <c r="AH132" s="17">
        <f t="shared" si="197"/>
        <v>133515117.78746742</v>
      </c>
      <c r="AI132" s="17">
        <f t="shared" ref="AI132:BJ132" si="198">+AI73</f>
        <v>142853543.41028199</v>
      </c>
      <c r="AJ132" s="17">
        <f t="shared" si="198"/>
        <v>151386992.23988771</v>
      </c>
      <c r="AK132" s="17">
        <f t="shared" si="198"/>
        <v>159181253.76385602</v>
      </c>
      <c r="AL132" s="17">
        <f t="shared" si="198"/>
        <v>149607509.73461276</v>
      </c>
      <c r="AM132" s="17">
        <f t="shared" si="198"/>
        <v>143042795.05099806</v>
      </c>
      <c r="AN132" s="17">
        <f t="shared" si="198"/>
        <v>143852533.07562178</v>
      </c>
      <c r="AO132" s="17">
        <f t="shared" si="198"/>
        <v>144601539.65881175</v>
      </c>
      <c r="AP132" s="17">
        <f t="shared" si="198"/>
        <v>145294971.79770362</v>
      </c>
      <c r="AQ132" s="17">
        <f t="shared" si="198"/>
        <v>145929738.93587568</v>
      </c>
      <c r="AR132" s="17">
        <f t="shared" si="198"/>
        <v>146518765.08858809</v>
      </c>
      <c r="AS132" s="17">
        <f t="shared" si="198"/>
        <v>147398079.92025411</v>
      </c>
      <c r="AT132" s="17">
        <f t="shared" si="198"/>
        <v>147879868.89950636</v>
      </c>
      <c r="AU132" s="17">
        <f t="shared" si="198"/>
        <v>157387061.47367918</v>
      </c>
      <c r="AV132" s="17">
        <f t="shared" si="198"/>
        <v>166080973.52001387</v>
      </c>
      <c r="AW132" s="17">
        <f t="shared" si="198"/>
        <v>174027193.08599585</v>
      </c>
      <c r="AX132" s="17">
        <f t="shared" si="198"/>
        <v>163550063.92641503</v>
      </c>
      <c r="AY132" s="17">
        <f t="shared" si="198"/>
        <v>156325044.21599847</v>
      </c>
      <c r="AZ132" s="17">
        <f t="shared" si="198"/>
        <v>156933668.39142656</v>
      </c>
      <c r="BA132" s="17">
        <f t="shared" si="198"/>
        <v>157498530.69212401</v>
      </c>
      <c r="BB132" s="17">
        <f t="shared" si="198"/>
        <v>158023245.56806272</v>
      </c>
      <c r="BC132" s="17">
        <f t="shared" si="198"/>
        <v>158503728.3358542</v>
      </c>
      <c r="BD132" s="17">
        <f t="shared" si="198"/>
        <v>158951178.06770447</v>
      </c>
      <c r="BE132" s="17">
        <f t="shared" si="198"/>
        <v>159680433.34070036</v>
      </c>
      <c r="BF132" s="17">
        <f t="shared" si="198"/>
        <v>160044367.02614662</v>
      </c>
      <c r="BG132" s="17">
        <f t="shared" si="198"/>
        <v>169986635.25830033</v>
      </c>
      <c r="BH132" s="17">
        <f t="shared" si="198"/>
        <v>179082778.79145828</v>
      </c>
      <c r="BI132" s="17">
        <f t="shared" si="198"/>
        <v>187408379.08949327</v>
      </c>
      <c r="BJ132" s="17">
        <f t="shared" si="198"/>
        <v>176169675.91838217</v>
      </c>
    </row>
    <row r="133" spans="1:62" s="7" customFormat="1" x14ac:dyDescent="0.2">
      <c r="A133" s="6" t="str">
        <f>+PARÁMETROS!A45</f>
        <v>Compra Cartera</v>
      </c>
      <c r="B133" s="116">
        <f>+PARÁMETROS!D65</f>
        <v>2400000000</v>
      </c>
      <c r="C133" s="17">
        <f t="shared" ref="C133:AH133" si="199">+C85</f>
        <v>2402527581.4033461</v>
      </c>
      <c r="D133" s="17">
        <f t="shared" si="199"/>
        <v>2457264252.8887358</v>
      </c>
      <c r="E133" s="17">
        <f t="shared" si="199"/>
        <v>2511153523.0925655</v>
      </c>
      <c r="F133" s="17">
        <f t="shared" si="199"/>
        <v>2564213124.2887845</v>
      </c>
      <c r="G133" s="17">
        <f t="shared" si="199"/>
        <v>2616460220.2205424</v>
      </c>
      <c r="H133" s="17">
        <f t="shared" si="199"/>
        <v>2667911436.2513509</v>
      </c>
      <c r="I133" s="17">
        <f t="shared" si="199"/>
        <v>2727687602.7773318</v>
      </c>
      <c r="J133" s="17">
        <f t="shared" si="199"/>
        <v>2777089156.8467937</v>
      </c>
      <c r="K133" s="17">
        <f t="shared" si="199"/>
        <v>2895756308.6836252</v>
      </c>
      <c r="L133" s="17">
        <f t="shared" si="199"/>
        <v>3013016925.9492626</v>
      </c>
      <c r="M133" s="17">
        <f t="shared" si="199"/>
        <v>3128904783.9524045</v>
      </c>
      <c r="N133" s="17">
        <f t="shared" si="199"/>
        <v>3113668155.0236731</v>
      </c>
      <c r="O133" s="17">
        <f t="shared" si="199"/>
        <v>3111580172.681056</v>
      </c>
      <c r="P133" s="17">
        <f t="shared" si="199"/>
        <v>3168140630.2821422</v>
      </c>
      <c r="Q133" s="17">
        <f t="shared" si="199"/>
        <v>3224004796.9051323</v>
      </c>
      <c r="R133" s="17">
        <f t="shared" si="199"/>
        <v>3279184370.8810959</v>
      </c>
      <c r="S133" s="17">
        <f t="shared" si="199"/>
        <v>3333466351.9553003</v>
      </c>
      <c r="T133" s="17">
        <f t="shared" si="199"/>
        <v>3387093627.8803</v>
      </c>
      <c r="U133" s="17">
        <f t="shared" si="199"/>
        <v>3450577933.5813594</v>
      </c>
      <c r="V133" s="17">
        <f t="shared" si="199"/>
        <v>3502842025.1583343</v>
      </c>
      <c r="W133" s="17">
        <f t="shared" si="199"/>
        <v>3632882973.7946663</v>
      </c>
      <c r="X133" s="17">
        <f t="shared" si="199"/>
        <v>3761607157.6609011</v>
      </c>
      <c r="Y133" s="17">
        <f t="shared" si="199"/>
        <v>3888807919.1187458</v>
      </c>
      <c r="Z133" s="17">
        <f t="shared" si="199"/>
        <v>3868948194.5666137</v>
      </c>
      <c r="AA133" s="17">
        <f t="shared" si="199"/>
        <v>3863477194.240499</v>
      </c>
      <c r="AB133" s="17">
        <f t="shared" si="199"/>
        <v>3922018272.0603385</v>
      </c>
      <c r="AC133" s="17">
        <f t="shared" si="199"/>
        <v>3979920739.4490223</v>
      </c>
      <c r="AD133" s="17">
        <f t="shared" si="199"/>
        <v>4037193087.2011266</v>
      </c>
      <c r="AE133" s="17">
        <f t="shared" si="199"/>
        <v>4093591978.0058031</v>
      </c>
      <c r="AF133" s="17">
        <f t="shared" si="199"/>
        <v>4149385323.934186</v>
      </c>
      <c r="AG133" s="17">
        <f t="shared" si="199"/>
        <v>4215543648.4700589</v>
      </c>
      <c r="AH133" s="17">
        <f t="shared" si="199"/>
        <v>4270059852.9668617</v>
      </c>
      <c r="AI133" s="17">
        <f t="shared" ref="AI133:BJ133" si="200">+AI85</f>
        <v>4409449868.0852766</v>
      </c>
      <c r="AJ133" s="17">
        <f t="shared" si="200"/>
        <v>4547531195.3907957</v>
      </c>
      <c r="AK133" s="17">
        <f t="shared" si="200"/>
        <v>4684065098.1513968</v>
      </c>
      <c r="AL133" s="17">
        <f t="shared" si="200"/>
        <v>4659785091.5844345</v>
      </c>
      <c r="AM133" s="17">
        <f t="shared" si="200"/>
        <v>4650325522.4297848</v>
      </c>
      <c r="AN133" s="17">
        <f t="shared" si="200"/>
        <v>4708782984.0311813</v>
      </c>
      <c r="AO133" s="17">
        <f t="shared" si="200"/>
        <v>4766647001.0271845</v>
      </c>
      <c r="AP133" s="17">
        <f t="shared" si="200"/>
        <v>4823923967.9802561</v>
      </c>
      <c r="AQ133" s="17">
        <f t="shared" si="200"/>
        <v>4880361669.338089</v>
      </c>
      <c r="AR133" s="17">
        <f t="shared" si="200"/>
        <v>4936232753.969861</v>
      </c>
      <c r="AS133" s="17">
        <f t="shared" si="200"/>
        <v>5002735404.940793</v>
      </c>
      <c r="AT133" s="17">
        <f t="shared" si="200"/>
        <v>5057399813.2811394</v>
      </c>
      <c r="AU133" s="17">
        <f t="shared" si="200"/>
        <v>5202098954.4937029</v>
      </c>
      <c r="AV133" s="17">
        <f t="shared" si="200"/>
        <v>5345496802.9679909</v>
      </c>
      <c r="AW133" s="17">
        <f t="shared" si="200"/>
        <v>5487345296.6613197</v>
      </c>
      <c r="AX133" s="17">
        <f t="shared" si="200"/>
        <v>5458288313.8057947</v>
      </c>
      <c r="AY133" s="17">
        <f t="shared" si="200"/>
        <v>5445549408.8764496</v>
      </c>
      <c r="AZ133" s="17">
        <f t="shared" si="200"/>
        <v>5504846628.5384703</v>
      </c>
      <c r="BA133" s="17">
        <f t="shared" si="200"/>
        <v>5563569991.2471247</v>
      </c>
      <c r="BB133" s="17">
        <f t="shared" si="200"/>
        <v>5621724610.0847149</v>
      </c>
      <c r="BC133" s="17">
        <f t="shared" si="200"/>
        <v>5679052889.6238575</v>
      </c>
      <c r="BD133" s="17">
        <f t="shared" si="200"/>
        <v>5735830209.4332294</v>
      </c>
      <c r="BE133" s="17">
        <f t="shared" si="200"/>
        <v>5803325916.7390623</v>
      </c>
      <c r="BF133" s="17">
        <f t="shared" si="200"/>
        <v>5858923951.0995531</v>
      </c>
      <c r="BG133" s="17">
        <f t="shared" si="200"/>
        <v>6010004137.6336079</v>
      </c>
      <c r="BH133" s="17">
        <f t="shared" si="200"/>
        <v>6159760887.2476177</v>
      </c>
      <c r="BI133" s="17">
        <f t="shared" si="200"/>
        <v>6308204140.9153233</v>
      </c>
      <c r="BJ133" s="17">
        <f t="shared" si="200"/>
        <v>6274799826.2437582</v>
      </c>
    </row>
    <row r="134" spans="1:62" s="7" customFormat="1" x14ac:dyDescent="0.2">
      <c r="A134" s="6" t="s">
        <v>1450</v>
      </c>
      <c r="B134" s="17">
        <f t="shared" ref="B134:AG134" si="201">+B122</f>
        <v>0</v>
      </c>
      <c r="C134" s="17">
        <f t="shared" si="201"/>
        <v>0</v>
      </c>
      <c r="D134" s="17">
        <f t="shared" si="201"/>
        <v>0</v>
      </c>
      <c r="E134" s="17">
        <f t="shared" si="201"/>
        <v>0</v>
      </c>
      <c r="F134" s="17">
        <f t="shared" si="201"/>
        <v>0</v>
      </c>
      <c r="G134" s="17">
        <f t="shared" si="201"/>
        <v>0</v>
      </c>
      <c r="H134" s="17">
        <f t="shared" si="201"/>
        <v>0</v>
      </c>
      <c r="I134" s="17">
        <f t="shared" si="201"/>
        <v>0</v>
      </c>
      <c r="J134" s="17">
        <f t="shared" si="201"/>
        <v>0</v>
      </c>
      <c r="K134" s="17">
        <f t="shared" si="201"/>
        <v>0</v>
      </c>
      <c r="L134" s="17">
        <f t="shared" si="201"/>
        <v>0</v>
      </c>
      <c r="M134" s="17">
        <f t="shared" si="201"/>
        <v>0</v>
      </c>
      <c r="N134" s="17">
        <f t="shared" si="201"/>
        <v>0</v>
      </c>
      <c r="O134" s="17">
        <f t="shared" si="201"/>
        <v>0</v>
      </c>
      <c r="P134" s="17">
        <f t="shared" si="201"/>
        <v>0</v>
      </c>
      <c r="Q134" s="17">
        <f t="shared" si="201"/>
        <v>0</v>
      </c>
      <c r="R134" s="17">
        <f t="shared" si="201"/>
        <v>0</v>
      </c>
      <c r="S134" s="17">
        <f t="shared" si="201"/>
        <v>0</v>
      </c>
      <c r="T134" s="17">
        <f t="shared" si="201"/>
        <v>0</v>
      </c>
      <c r="U134" s="17">
        <f t="shared" si="201"/>
        <v>0</v>
      </c>
      <c r="V134" s="17">
        <f t="shared" si="201"/>
        <v>0</v>
      </c>
      <c r="W134" s="17">
        <f t="shared" si="201"/>
        <v>0</v>
      </c>
      <c r="X134" s="17">
        <f t="shared" si="201"/>
        <v>0</v>
      </c>
      <c r="Y134" s="17">
        <f t="shared" si="201"/>
        <v>0</v>
      </c>
      <c r="Z134" s="17">
        <f t="shared" si="201"/>
        <v>0</v>
      </c>
      <c r="AA134" s="17">
        <f t="shared" si="201"/>
        <v>0</v>
      </c>
      <c r="AB134" s="17">
        <f t="shared" si="201"/>
        <v>0</v>
      </c>
      <c r="AC134" s="17">
        <f t="shared" si="201"/>
        <v>0</v>
      </c>
      <c r="AD134" s="17">
        <f t="shared" si="201"/>
        <v>0</v>
      </c>
      <c r="AE134" s="17">
        <f t="shared" si="201"/>
        <v>0</v>
      </c>
      <c r="AF134" s="17">
        <f t="shared" si="201"/>
        <v>0</v>
      </c>
      <c r="AG134" s="17">
        <f t="shared" si="201"/>
        <v>0</v>
      </c>
      <c r="AH134" s="17">
        <f t="shared" ref="AH134:BJ134" si="202">+AH122</f>
        <v>0</v>
      </c>
      <c r="AI134" s="17">
        <f t="shared" si="202"/>
        <v>0</v>
      </c>
      <c r="AJ134" s="17">
        <f t="shared" si="202"/>
        <v>0</v>
      </c>
      <c r="AK134" s="17">
        <f t="shared" si="202"/>
        <v>0</v>
      </c>
      <c r="AL134" s="17">
        <f t="shared" si="202"/>
        <v>0</v>
      </c>
      <c r="AM134" s="17">
        <f t="shared" si="202"/>
        <v>0</v>
      </c>
      <c r="AN134" s="17">
        <f t="shared" si="202"/>
        <v>0</v>
      </c>
      <c r="AO134" s="17">
        <f t="shared" si="202"/>
        <v>0</v>
      </c>
      <c r="AP134" s="17">
        <f t="shared" si="202"/>
        <v>0</v>
      </c>
      <c r="AQ134" s="17">
        <f t="shared" si="202"/>
        <v>0</v>
      </c>
      <c r="AR134" s="17">
        <f t="shared" si="202"/>
        <v>0</v>
      </c>
      <c r="AS134" s="17">
        <f t="shared" si="202"/>
        <v>0</v>
      </c>
      <c r="AT134" s="17">
        <f t="shared" si="202"/>
        <v>0</v>
      </c>
      <c r="AU134" s="17">
        <f t="shared" si="202"/>
        <v>0</v>
      </c>
      <c r="AV134" s="17">
        <f t="shared" si="202"/>
        <v>0</v>
      </c>
      <c r="AW134" s="17">
        <f t="shared" si="202"/>
        <v>0</v>
      </c>
      <c r="AX134" s="17">
        <f t="shared" si="202"/>
        <v>0</v>
      </c>
      <c r="AY134" s="17">
        <f t="shared" si="202"/>
        <v>0</v>
      </c>
      <c r="AZ134" s="17">
        <f t="shared" si="202"/>
        <v>0</v>
      </c>
      <c r="BA134" s="17">
        <f t="shared" si="202"/>
        <v>0</v>
      </c>
      <c r="BB134" s="17">
        <f t="shared" si="202"/>
        <v>0</v>
      </c>
      <c r="BC134" s="17">
        <f t="shared" si="202"/>
        <v>0</v>
      </c>
      <c r="BD134" s="17">
        <f t="shared" si="202"/>
        <v>0</v>
      </c>
      <c r="BE134" s="17">
        <f t="shared" si="202"/>
        <v>0</v>
      </c>
      <c r="BF134" s="17">
        <f t="shared" si="202"/>
        <v>0</v>
      </c>
      <c r="BG134" s="17">
        <f t="shared" si="202"/>
        <v>0</v>
      </c>
      <c r="BH134" s="17">
        <f t="shared" si="202"/>
        <v>0</v>
      </c>
      <c r="BI134" s="17">
        <f t="shared" si="202"/>
        <v>0</v>
      </c>
      <c r="BJ134" s="17">
        <f t="shared" si="202"/>
        <v>0</v>
      </c>
    </row>
    <row r="135" spans="1:62" s="7" customFormat="1" x14ac:dyDescent="0.2">
      <c r="A135" s="18" t="s">
        <v>2</v>
      </c>
      <c r="B135" s="117">
        <f t="shared" ref="B135:AG135" si="203">SUM(B127:B134)</f>
        <v>13000000000</v>
      </c>
      <c r="C135" s="19">
        <f t="shared" si="203"/>
        <v>12943603892.418545</v>
      </c>
      <c r="D135" s="19">
        <f t="shared" si="203"/>
        <v>13111397563.169891</v>
      </c>
      <c r="E135" s="19">
        <f t="shared" si="203"/>
        <v>13276316468.341309</v>
      </c>
      <c r="F135" s="19">
        <f t="shared" si="203"/>
        <v>13438472802.484859</v>
      </c>
      <c r="G135" s="19">
        <f t="shared" si="203"/>
        <v>13597970114.289351</v>
      </c>
      <c r="H135" s="19">
        <f t="shared" si="203"/>
        <v>13570934304.791901</v>
      </c>
      <c r="I135" s="19">
        <f t="shared" si="203"/>
        <v>13775794282.106068</v>
      </c>
      <c r="J135" s="19">
        <f t="shared" si="203"/>
        <v>13929191247.012829</v>
      </c>
      <c r="K135" s="19">
        <f t="shared" si="203"/>
        <v>14379262095.172539</v>
      </c>
      <c r="L135" s="19">
        <f t="shared" si="203"/>
        <v>14823319971.114925</v>
      </c>
      <c r="M135" s="19">
        <f t="shared" si="203"/>
        <v>15261561148.405794</v>
      </c>
      <c r="N135" s="19">
        <f t="shared" si="203"/>
        <v>14946699177.607735</v>
      </c>
      <c r="O135" s="19">
        <f t="shared" si="203"/>
        <v>14912246656.617218</v>
      </c>
      <c r="P135" s="19">
        <f t="shared" si="203"/>
        <v>15129257377.398561</v>
      </c>
      <c r="Q135" s="19">
        <f t="shared" si="203"/>
        <v>15343761427.403952</v>
      </c>
      <c r="R135" s="19">
        <f t="shared" si="203"/>
        <v>15460706663.829956</v>
      </c>
      <c r="S135" s="19">
        <f t="shared" si="203"/>
        <v>15671006459.599037</v>
      </c>
      <c r="T135" s="19">
        <f t="shared" si="203"/>
        <v>15878965023.959715</v>
      </c>
      <c r="U135" s="19">
        <f t="shared" si="203"/>
        <v>16133862100.667967</v>
      </c>
      <c r="V135" s="19">
        <f t="shared" si="203"/>
        <v>16336864716.7528</v>
      </c>
      <c r="W135" s="19">
        <f t="shared" si="203"/>
        <v>16872552428.207253</v>
      </c>
      <c r="X135" s="19">
        <f t="shared" si="203"/>
        <v>17298712794.060509</v>
      </c>
      <c r="Y135" s="19">
        <f t="shared" si="203"/>
        <v>17823602739.485886</v>
      </c>
      <c r="Z135" s="19">
        <f t="shared" si="203"/>
        <v>17723663250.581268</v>
      </c>
      <c r="AA135" s="19">
        <f t="shared" si="203"/>
        <v>17689326853.29668</v>
      </c>
      <c r="AB135" s="19">
        <f t="shared" si="203"/>
        <v>17929381762.63546</v>
      </c>
      <c r="AC135" s="19">
        <f t="shared" si="203"/>
        <v>18167070461.745468</v>
      </c>
      <c r="AD135" s="19">
        <f t="shared" si="203"/>
        <v>18283721329.875793</v>
      </c>
      <c r="AE135" s="19">
        <f t="shared" si="203"/>
        <v>18517509112.513519</v>
      </c>
      <c r="AF135" s="19">
        <f t="shared" si="203"/>
        <v>18749040374.168343</v>
      </c>
      <c r="AG135" s="19">
        <f t="shared" si="203"/>
        <v>19027884284.746502</v>
      </c>
      <c r="AH135" s="19">
        <f t="shared" ref="AH135:BJ135" si="204">SUM(AH127:AH134)</f>
        <v>19254597632.647602</v>
      </c>
      <c r="AI135" s="19">
        <f t="shared" si="204"/>
        <v>19844176648.066071</v>
      </c>
      <c r="AJ135" s="19">
        <f t="shared" si="204"/>
        <v>20298628014.862282</v>
      </c>
      <c r="AK135" s="19">
        <f t="shared" si="204"/>
        <v>20877133946.085285</v>
      </c>
      <c r="AL135" s="19">
        <f t="shared" si="204"/>
        <v>20770566689.761574</v>
      </c>
      <c r="AM135" s="19">
        <f t="shared" si="204"/>
        <v>20726720827.508209</v>
      </c>
      <c r="AN135" s="19">
        <f t="shared" si="204"/>
        <v>20973989581.336479</v>
      </c>
      <c r="AO135" s="19">
        <f t="shared" si="204"/>
        <v>21219001931.580757</v>
      </c>
      <c r="AP135" s="19">
        <f t="shared" si="204"/>
        <v>21324030423.554607</v>
      </c>
      <c r="AQ135" s="19">
        <f t="shared" si="204"/>
        <v>21565445468.453529</v>
      </c>
      <c r="AR135" s="19">
        <f t="shared" si="204"/>
        <v>21804679343.854435</v>
      </c>
      <c r="AS135" s="19">
        <f t="shared" si="204"/>
        <v>22091195618.110062</v>
      </c>
      <c r="AT135" s="19">
        <f t="shared" si="204"/>
        <v>22325738150.569012</v>
      </c>
      <c r="AU135" s="19">
        <f t="shared" si="204"/>
        <v>22945096248.620247</v>
      </c>
      <c r="AV135" s="19">
        <f t="shared" si="204"/>
        <v>23409735799.560219</v>
      </c>
      <c r="AW135" s="19">
        <f t="shared" si="204"/>
        <v>24017769715.80645</v>
      </c>
      <c r="AX135" s="19">
        <f t="shared" si="204"/>
        <v>23896542458.441933</v>
      </c>
      <c r="AY135" s="19">
        <f t="shared" si="204"/>
        <v>23845283924.068043</v>
      </c>
      <c r="AZ135" s="19">
        <f t="shared" si="204"/>
        <v>24102735162.219471</v>
      </c>
      <c r="BA135" s="19">
        <f t="shared" si="204"/>
        <v>24357921431.141495</v>
      </c>
      <c r="BB135" s="19">
        <f t="shared" si="204"/>
        <v>24453431032.405518</v>
      </c>
      <c r="BC135" s="19">
        <f t="shared" si="204"/>
        <v>24705114101.999298</v>
      </c>
      <c r="BD135" s="19">
        <f t="shared" si="204"/>
        <v>24954594349.53698</v>
      </c>
      <c r="BE135" s="19">
        <f t="shared" si="204"/>
        <v>25250900655.000996</v>
      </c>
      <c r="BF135" s="19">
        <f t="shared" si="204"/>
        <v>25495642501.970261</v>
      </c>
      <c r="BG135" s="19">
        <f t="shared" si="204"/>
        <v>26148383344.635986</v>
      </c>
      <c r="BH135" s="19">
        <f t="shared" si="204"/>
        <v>26794647944.327721</v>
      </c>
      <c r="BI135" s="19">
        <f t="shared" si="204"/>
        <v>27434609720.811737</v>
      </c>
      <c r="BJ135" s="19">
        <f t="shared" si="204"/>
        <v>27298139870.858421</v>
      </c>
    </row>
    <row r="136" spans="1:62" ht="13.5" thickBot="1" x14ac:dyDescent="0.25">
      <c r="B136" s="165"/>
      <c r="O136" s="149"/>
    </row>
    <row r="137" spans="1:62" s="7" customFormat="1" ht="13.5" thickBot="1" x14ac:dyDescent="0.25">
      <c r="A137" s="20" t="s">
        <v>6</v>
      </c>
      <c r="B137" s="114"/>
      <c r="C137" s="21">
        <f t="shared" ref="C137:AH137" si="205">+C3</f>
        <v>44957</v>
      </c>
      <c r="D137" s="21">
        <f t="shared" si="205"/>
        <v>44985</v>
      </c>
      <c r="E137" s="21">
        <f t="shared" si="205"/>
        <v>45016</v>
      </c>
      <c r="F137" s="21">
        <f t="shared" si="205"/>
        <v>45046</v>
      </c>
      <c r="G137" s="21">
        <f t="shared" si="205"/>
        <v>45077</v>
      </c>
      <c r="H137" s="21">
        <f t="shared" si="205"/>
        <v>45107</v>
      </c>
      <c r="I137" s="21">
        <f t="shared" si="205"/>
        <v>45138</v>
      </c>
      <c r="J137" s="21">
        <f t="shared" si="205"/>
        <v>45169</v>
      </c>
      <c r="K137" s="21">
        <f t="shared" si="205"/>
        <v>45199</v>
      </c>
      <c r="L137" s="21">
        <f t="shared" si="205"/>
        <v>45230</v>
      </c>
      <c r="M137" s="21">
        <f t="shared" si="205"/>
        <v>45260</v>
      </c>
      <c r="N137" s="21">
        <f t="shared" si="205"/>
        <v>45291</v>
      </c>
      <c r="O137" s="21">
        <f t="shared" si="205"/>
        <v>45322</v>
      </c>
      <c r="P137" s="21">
        <f t="shared" si="205"/>
        <v>45351</v>
      </c>
      <c r="Q137" s="21">
        <f t="shared" si="205"/>
        <v>45382</v>
      </c>
      <c r="R137" s="21">
        <f t="shared" si="205"/>
        <v>45412</v>
      </c>
      <c r="S137" s="21">
        <f t="shared" si="205"/>
        <v>45443</v>
      </c>
      <c r="T137" s="21">
        <f t="shared" si="205"/>
        <v>45473</v>
      </c>
      <c r="U137" s="21">
        <f t="shared" si="205"/>
        <v>45504</v>
      </c>
      <c r="V137" s="21">
        <f t="shared" si="205"/>
        <v>45535</v>
      </c>
      <c r="W137" s="21">
        <f t="shared" si="205"/>
        <v>45565</v>
      </c>
      <c r="X137" s="21">
        <f t="shared" si="205"/>
        <v>45596</v>
      </c>
      <c r="Y137" s="21">
        <f t="shared" si="205"/>
        <v>45626</v>
      </c>
      <c r="Z137" s="21">
        <f t="shared" si="205"/>
        <v>45657</v>
      </c>
      <c r="AA137" s="21">
        <f t="shared" si="205"/>
        <v>45688</v>
      </c>
      <c r="AB137" s="21">
        <f t="shared" si="205"/>
        <v>45716</v>
      </c>
      <c r="AC137" s="21">
        <f t="shared" si="205"/>
        <v>45747</v>
      </c>
      <c r="AD137" s="21">
        <f t="shared" si="205"/>
        <v>45777</v>
      </c>
      <c r="AE137" s="21">
        <f t="shared" si="205"/>
        <v>45808</v>
      </c>
      <c r="AF137" s="21">
        <f t="shared" si="205"/>
        <v>45838</v>
      </c>
      <c r="AG137" s="21">
        <f t="shared" si="205"/>
        <v>45869</v>
      </c>
      <c r="AH137" s="21">
        <f t="shared" si="205"/>
        <v>45900</v>
      </c>
      <c r="AI137" s="21">
        <f t="shared" ref="AI137:BJ137" si="206">+AI3</f>
        <v>45930</v>
      </c>
      <c r="AJ137" s="21">
        <f t="shared" si="206"/>
        <v>45961</v>
      </c>
      <c r="AK137" s="21">
        <f t="shared" si="206"/>
        <v>45991</v>
      </c>
      <c r="AL137" s="21">
        <f t="shared" si="206"/>
        <v>46022</v>
      </c>
      <c r="AM137" s="21">
        <f t="shared" si="206"/>
        <v>46053</v>
      </c>
      <c r="AN137" s="21">
        <f t="shared" si="206"/>
        <v>46081</v>
      </c>
      <c r="AO137" s="21">
        <f t="shared" si="206"/>
        <v>46112</v>
      </c>
      <c r="AP137" s="21">
        <f t="shared" si="206"/>
        <v>46142</v>
      </c>
      <c r="AQ137" s="21">
        <f t="shared" si="206"/>
        <v>46173</v>
      </c>
      <c r="AR137" s="21">
        <f t="shared" si="206"/>
        <v>46203</v>
      </c>
      <c r="AS137" s="21">
        <f t="shared" si="206"/>
        <v>46234</v>
      </c>
      <c r="AT137" s="21">
        <f t="shared" si="206"/>
        <v>46265</v>
      </c>
      <c r="AU137" s="21">
        <f t="shared" si="206"/>
        <v>46295</v>
      </c>
      <c r="AV137" s="21">
        <f t="shared" si="206"/>
        <v>46326</v>
      </c>
      <c r="AW137" s="21">
        <f t="shared" si="206"/>
        <v>46356</v>
      </c>
      <c r="AX137" s="21">
        <f t="shared" si="206"/>
        <v>46387</v>
      </c>
      <c r="AY137" s="21">
        <f t="shared" si="206"/>
        <v>46418</v>
      </c>
      <c r="AZ137" s="21">
        <f t="shared" si="206"/>
        <v>46446</v>
      </c>
      <c r="BA137" s="21">
        <f t="shared" si="206"/>
        <v>46477</v>
      </c>
      <c r="BB137" s="21">
        <f t="shared" si="206"/>
        <v>46507</v>
      </c>
      <c r="BC137" s="21">
        <f t="shared" si="206"/>
        <v>46538</v>
      </c>
      <c r="BD137" s="21">
        <f t="shared" si="206"/>
        <v>46568</v>
      </c>
      <c r="BE137" s="21">
        <f t="shared" si="206"/>
        <v>46599</v>
      </c>
      <c r="BF137" s="21">
        <f t="shared" si="206"/>
        <v>46630</v>
      </c>
      <c r="BG137" s="21">
        <f t="shared" si="206"/>
        <v>46660</v>
      </c>
      <c r="BH137" s="21">
        <f t="shared" si="206"/>
        <v>46691</v>
      </c>
      <c r="BI137" s="21">
        <f t="shared" si="206"/>
        <v>46721</v>
      </c>
      <c r="BJ137" s="21">
        <f t="shared" si="206"/>
        <v>46752</v>
      </c>
    </row>
    <row r="138" spans="1:62" s="7" customFormat="1" x14ac:dyDescent="0.2">
      <c r="A138" s="6" t="str">
        <f>+PARÁMETROS!A39</f>
        <v>Libre inversion</v>
      </c>
      <c r="B138" s="118"/>
      <c r="C138" s="22">
        <f t="shared" ref="C138:AH138" si="207">+C11</f>
        <v>150000000</v>
      </c>
      <c r="D138" s="22">
        <f t="shared" si="207"/>
        <v>300000000</v>
      </c>
      <c r="E138" s="22">
        <f t="shared" si="207"/>
        <v>300000000</v>
      </c>
      <c r="F138" s="22">
        <f t="shared" si="207"/>
        <v>300000000</v>
      </c>
      <c r="G138" s="22">
        <f t="shared" si="207"/>
        <v>300000000</v>
      </c>
      <c r="H138" s="22">
        <f t="shared" si="207"/>
        <v>300000000</v>
      </c>
      <c r="I138" s="22">
        <f t="shared" si="207"/>
        <v>300000000</v>
      </c>
      <c r="J138" s="22">
        <f t="shared" si="207"/>
        <v>300000000</v>
      </c>
      <c r="K138" s="22">
        <f t="shared" si="207"/>
        <v>500000000</v>
      </c>
      <c r="L138" s="22">
        <f t="shared" si="207"/>
        <v>500000000</v>
      </c>
      <c r="M138" s="22">
        <f t="shared" si="207"/>
        <v>500000000</v>
      </c>
      <c r="N138" s="22">
        <f t="shared" si="207"/>
        <v>100000000</v>
      </c>
      <c r="O138" s="22">
        <f t="shared" si="207"/>
        <v>168000000.00000003</v>
      </c>
      <c r="P138" s="22">
        <f t="shared" si="207"/>
        <v>336000000.00000006</v>
      </c>
      <c r="Q138" s="22">
        <f t="shared" si="207"/>
        <v>336000000.00000006</v>
      </c>
      <c r="R138" s="22">
        <f t="shared" si="207"/>
        <v>336000000.00000006</v>
      </c>
      <c r="S138" s="22">
        <f t="shared" si="207"/>
        <v>336000000.00000006</v>
      </c>
      <c r="T138" s="22">
        <f t="shared" si="207"/>
        <v>336000000.00000006</v>
      </c>
      <c r="U138" s="22">
        <f t="shared" si="207"/>
        <v>336000000.00000006</v>
      </c>
      <c r="V138" s="22">
        <f t="shared" si="207"/>
        <v>336000000.00000006</v>
      </c>
      <c r="W138" s="22">
        <f t="shared" si="207"/>
        <v>560000000</v>
      </c>
      <c r="X138" s="22">
        <f t="shared" si="207"/>
        <v>560000000</v>
      </c>
      <c r="Y138" s="22">
        <f t="shared" si="207"/>
        <v>560000000</v>
      </c>
      <c r="Z138" s="22">
        <f t="shared" si="207"/>
        <v>112000000.00000001</v>
      </c>
      <c r="AA138" s="22">
        <f t="shared" si="207"/>
        <v>183120000.00000006</v>
      </c>
      <c r="AB138" s="22">
        <f t="shared" si="207"/>
        <v>366240000.00000012</v>
      </c>
      <c r="AC138" s="22">
        <f t="shared" si="207"/>
        <v>366240000.00000012</v>
      </c>
      <c r="AD138" s="22">
        <f t="shared" si="207"/>
        <v>366240000.00000012</v>
      </c>
      <c r="AE138" s="22">
        <f t="shared" si="207"/>
        <v>366240000.00000012</v>
      </c>
      <c r="AF138" s="22">
        <f t="shared" si="207"/>
        <v>366240000.00000012</v>
      </c>
      <c r="AG138" s="22">
        <f t="shared" si="207"/>
        <v>366240000.00000012</v>
      </c>
      <c r="AH138" s="22">
        <f t="shared" si="207"/>
        <v>366240000.00000012</v>
      </c>
      <c r="AI138" s="22">
        <f t="shared" ref="AI138:BJ138" si="208">+AI11</f>
        <v>610400000</v>
      </c>
      <c r="AJ138" s="22">
        <f t="shared" si="208"/>
        <v>610400000</v>
      </c>
      <c r="AK138" s="22">
        <f t="shared" si="208"/>
        <v>610400000</v>
      </c>
      <c r="AL138" s="22">
        <f t="shared" si="208"/>
        <v>122080000.00000003</v>
      </c>
      <c r="AM138" s="22">
        <f t="shared" si="208"/>
        <v>194107200.00000006</v>
      </c>
      <c r="AN138" s="22">
        <f t="shared" si="208"/>
        <v>388214400.00000012</v>
      </c>
      <c r="AO138" s="22">
        <f t="shared" si="208"/>
        <v>388214400.00000012</v>
      </c>
      <c r="AP138" s="22">
        <f t="shared" si="208"/>
        <v>388214400.00000012</v>
      </c>
      <c r="AQ138" s="22">
        <f t="shared" si="208"/>
        <v>388214400.00000012</v>
      </c>
      <c r="AR138" s="22">
        <f t="shared" si="208"/>
        <v>388214400.00000012</v>
      </c>
      <c r="AS138" s="22">
        <f t="shared" si="208"/>
        <v>388214400.00000012</v>
      </c>
      <c r="AT138" s="22">
        <f t="shared" si="208"/>
        <v>388214400.00000012</v>
      </c>
      <c r="AU138" s="22">
        <f t="shared" si="208"/>
        <v>647024000</v>
      </c>
      <c r="AV138" s="22">
        <f t="shared" si="208"/>
        <v>647024000</v>
      </c>
      <c r="AW138" s="22">
        <f t="shared" si="208"/>
        <v>647024000</v>
      </c>
      <c r="AX138" s="22">
        <f t="shared" si="208"/>
        <v>129404800.00000004</v>
      </c>
      <c r="AY138" s="22">
        <f t="shared" si="208"/>
        <v>205753632.00000006</v>
      </c>
      <c r="AZ138" s="22">
        <f t="shared" si="208"/>
        <v>411507264.00000012</v>
      </c>
      <c r="BA138" s="22">
        <f t="shared" si="208"/>
        <v>411507264.00000012</v>
      </c>
      <c r="BB138" s="22">
        <f t="shared" si="208"/>
        <v>411507264.00000012</v>
      </c>
      <c r="BC138" s="22">
        <f t="shared" si="208"/>
        <v>411507264.00000012</v>
      </c>
      <c r="BD138" s="22">
        <f t="shared" si="208"/>
        <v>411507264.00000012</v>
      </c>
      <c r="BE138" s="22">
        <f t="shared" si="208"/>
        <v>411507264.00000012</v>
      </c>
      <c r="BF138" s="22">
        <f t="shared" si="208"/>
        <v>411507264.00000012</v>
      </c>
      <c r="BG138" s="22">
        <f t="shared" si="208"/>
        <v>685845440</v>
      </c>
      <c r="BH138" s="22">
        <f t="shared" si="208"/>
        <v>685845440</v>
      </c>
      <c r="BI138" s="22">
        <f t="shared" si="208"/>
        <v>685845440</v>
      </c>
      <c r="BJ138" s="22">
        <f t="shared" si="208"/>
        <v>137169088.00000006</v>
      </c>
    </row>
    <row r="139" spans="1:62" s="7" customFormat="1" x14ac:dyDescent="0.2">
      <c r="A139" s="6" t="str">
        <f>+PARÁMETROS!A40</f>
        <v>Sobre aportes</v>
      </c>
      <c r="B139" s="119"/>
      <c r="C139" s="17">
        <f t="shared" ref="C139:AH139" si="209">+C23</f>
        <v>7500000</v>
      </c>
      <c r="D139" s="17">
        <f t="shared" si="209"/>
        <v>15000000</v>
      </c>
      <c r="E139" s="17">
        <f t="shared" si="209"/>
        <v>15000000</v>
      </c>
      <c r="F139" s="17">
        <f t="shared" si="209"/>
        <v>15000000</v>
      </c>
      <c r="G139" s="17">
        <f t="shared" si="209"/>
        <v>15000000</v>
      </c>
      <c r="H139" s="17">
        <f t="shared" si="209"/>
        <v>15000000</v>
      </c>
      <c r="I139" s="17">
        <f t="shared" si="209"/>
        <v>15000000</v>
      </c>
      <c r="J139" s="17">
        <f t="shared" si="209"/>
        <v>15000000</v>
      </c>
      <c r="K139" s="17">
        <f t="shared" si="209"/>
        <v>25000000</v>
      </c>
      <c r="L139" s="17">
        <f t="shared" si="209"/>
        <v>25000000</v>
      </c>
      <c r="M139" s="17">
        <f t="shared" si="209"/>
        <v>25000000</v>
      </c>
      <c r="N139" s="17">
        <f t="shared" si="209"/>
        <v>5000000</v>
      </c>
      <c r="O139" s="17">
        <f t="shared" si="209"/>
        <v>8400000</v>
      </c>
      <c r="P139" s="17">
        <f t="shared" si="209"/>
        <v>16800000</v>
      </c>
      <c r="Q139" s="17">
        <f t="shared" si="209"/>
        <v>16800000</v>
      </c>
      <c r="R139" s="17">
        <f t="shared" si="209"/>
        <v>16800000</v>
      </c>
      <c r="S139" s="17">
        <f t="shared" si="209"/>
        <v>16800000</v>
      </c>
      <c r="T139" s="17">
        <f t="shared" si="209"/>
        <v>16800000</v>
      </c>
      <c r="U139" s="17">
        <f t="shared" si="209"/>
        <v>16800000</v>
      </c>
      <c r="V139" s="17">
        <f t="shared" si="209"/>
        <v>16800000</v>
      </c>
      <c r="W139" s="17">
        <f t="shared" si="209"/>
        <v>28000000.000000004</v>
      </c>
      <c r="X139" s="17">
        <f t="shared" si="209"/>
        <v>28000000.000000004</v>
      </c>
      <c r="Y139" s="17">
        <f t="shared" si="209"/>
        <v>28000000.000000004</v>
      </c>
      <c r="Z139" s="17">
        <f t="shared" si="209"/>
        <v>5600000.0000000009</v>
      </c>
      <c r="AA139" s="17">
        <f t="shared" si="209"/>
        <v>9156000</v>
      </c>
      <c r="AB139" s="17">
        <f t="shared" si="209"/>
        <v>18312000</v>
      </c>
      <c r="AC139" s="17">
        <f t="shared" si="209"/>
        <v>18312000</v>
      </c>
      <c r="AD139" s="17">
        <f t="shared" si="209"/>
        <v>18312000</v>
      </c>
      <c r="AE139" s="17">
        <f t="shared" si="209"/>
        <v>18312000</v>
      </c>
      <c r="AF139" s="17">
        <f t="shared" si="209"/>
        <v>18312000</v>
      </c>
      <c r="AG139" s="17">
        <f t="shared" si="209"/>
        <v>18312000</v>
      </c>
      <c r="AH139" s="17">
        <f t="shared" si="209"/>
        <v>18312000</v>
      </c>
      <c r="AI139" s="17">
        <f t="shared" ref="AI139:BJ139" si="210">+AI23</f>
        <v>30520000.000000007</v>
      </c>
      <c r="AJ139" s="17">
        <f t="shared" si="210"/>
        <v>30520000.000000007</v>
      </c>
      <c r="AK139" s="17">
        <f t="shared" si="210"/>
        <v>30520000.000000007</v>
      </c>
      <c r="AL139" s="17">
        <f t="shared" si="210"/>
        <v>6104000.0000000019</v>
      </c>
      <c r="AM139" s="17">
        <f t="shared" si="210"/>
        <v>9705360</v>
      </c>
      <c r="AN139" s="17">
        <f t="shared" si="210"/>
        <v>19410720</v>
      </c>
      <c r="AO139" s="17">
        <f t="shared" si="210"/>
        <v>19410720</v>
      </c>
      <c r="AP139" s="17">
        <f t="shared" si="210"/>
        <v>19410720</v>
      </c>
      <c r="AQ139" s="17">
        <f t="shared" si="210"/>
        <v>19410720</v>
      </c>
      <c r="AR139" s="17">
        <f t="shared" si="210"/>
        <v>19410720</v>
      </c>
      <c r="AS139" s="17">
        <f t="shared" si="210"/>
        <v>19410720</v>
      </c>
      <c r="AT139" s="17">
        <f t="shared" si="210"/>
        <v>19410720</v>
      </c>
      <c r="AU139" s="17">
        <f t="shared" si="210"/>
        <v>32351200.000000011</v>
      </c>
      <c r="AV139" s="17">
        <f t="shared" si="210"/>
        <v>32351200.000000011</v>
      </c>
      <c r="AW139" s="17">
        <f t="shared" si="210"/>
        <v>32351200.000000011</v>
      </c>
      <c r="AX139" s="17">
        <f t="shared" si="210"/>
        <v>6470240.0000000019</v>
      </c>
      <c r="AY139" s="17">
        <f t="shared" si="210"/>
        <v>10287681.6</v>
      </c>
      <c r="AZ139" s="17">
        <f t="shared" si="210"/>
        <v>20575363.199999999</v>
      </c>
      <c r="BA139" s="17">
        <f t="shared" si="210"/>
        <v>20575363.199999999</v>
      </c>
      <c r="BB139" s="17">
        <f t="shared" si="210"/>
        <v>20575363.199999999</v>
      </c>
      <c r="BC139" s="17">
        <f t="shared" si="210"/>
        <v>20575363.199999999</v>
      </c>
      <c r="BD139" s="17">
        <f t="shared" si="210"/>
        <v>20575363.199999999</v>
      </c>
      <c r="BE139" s="17">
        <f t="shared" si="210"/>
        <v>20575363.199999999</v>
      </c>
      <c r="BF139" s="17">
        <f t="shared" si="210"/>
        <v>20575363.199999999</v>
      </c>
      <c r="BG139" s="17">
        <f t="shared" si="210"/>
        <v>34292272.000000015</v>
      </c>
      <c r="BH139" s="17">
        <f t="shared" si="210"/>
        <v>34292272.000000015</v>
      </c>
      <c r="BI139" s="17">
        <f t="shared" si="210"/>
        <v>34292272.000000015</v>
      </c>
      <c r="BJ139" s="17">
        <f t="shared" si="210"/>
        <v>6858454.4000000022</v>
      </c>
    </row>
    <row r="140" spans="1:62" s="7" customFormat="1" x14ac:dyDescent="0.2">
      <c r="A140" s="6" t="str">
        <f>+PARÁMETROS!A41</f>
        <v>Vivienda</v>
      </c>
      <c r="B140" s="119"/>
      <c r="C140" s="17">
        <f t="shared" ref="C140:AH140" si="211">+C35</f>
        <v>30000000</v>
      </c>
      <c r="D140" s="17">
        <f t="shared" si="211"/>
        <v>60000000</v>
      </c>
      <c r="E140" s="17">
        <f t="shared" si="211"/>
        <v>60000000</v>
      </c>
      <c r="F140" s="17">
        <f t="shared" si="211"/>
        <v>60000000</v>
      </c>
      <c r="G140" s="17">
        <f t="shared" si="211"/>
        <v>60000000</v>
      </c>
      <c r="H140" s="17">
        <f t="shared" si="211"/>
        <v>60000000</v>
      </c>
      <c r="I140" s="17">
        <f t="shared" si="211"/>
        <v>60000000</v>
      </c>
      <c r="J140" s="17">
        <f t="shared" si="211"/>
        <v>60000000</v>
      </c>
      <c r="K140" s="17">
        <f t="shared" si="211"/>
        <v>100000000</v>
      </c>
      <c r="L140" s="17">
        <f t="shared" si="211"/>
        <v>100000000</v>
      </c>
      <c r="M140" s="17">
        <f t="shared" si="211"/>
        <v>100000000</v>
      </c>
      <c r="N140" s="17">
        <f t="shared" si="211"/>
        <v>20000000</v>
      </c>
      <c r="O140" s="17">
        <f t="shared" si="211"/>
        <v>33600000</v>
      </c>
      <c r="P140" s="17">
        <f t="shared" si="211"/>
        <v>67200000</v>
      </c>
      <c r="Q140" s="17">
        <f t="shared" si="211"/>
        <v>67200000</v>
      </c>
      <c r="R140" s="17">
        <f t="shared" si="211"/>
        <v>67200000</v>
      </c>
      <c r="S140" s="17">
        <f t="shared" si="211"/>
        <v>67200000</v>
      </c>
      <c r="T140" s="17">
        <f t="shared" si="211"/>
        <v>67200000</v>
      </c>
      <c r="U140" s="17">
        <f t="shared" si="211"/>
        <v>67200000</v>
      </c>
      <c r="V140" s="17">
        <f t="shared" si="211"/>
        <v>67200000</v>
      </c>
      <c r="W140" s="17">
        <f t="shared" si="211"/>
        <v>112000000.00000001</v>
      </c>
      <c r="X140" s="17">
        <f t="shared" si="211"/>
        <v>112000000.00000001</v>
      </c>
      <c r="Y140" s="17">
        <f t="shared" si="211"/>
        <v>112000000.00000001</v>
      </c>
      <c r="Z140" s="17">
        <f t="shared" si="211"/>
        <v>22400000.000000004</v>
      </c>
      <c r="AA140" s="17">
        <f t="shared" si="211"/>
        <v>36624000</v>
      </c>
      <c r="AB140" s="17">
        <f t="shared" si="211"/>
        <v>73248000</v>
      </c>
      <c r="AC140" s="17">
        <f t="shared" si="211"/>
        <v>73248000</v>
      </c>
      <c r="AD140" s="17">
        <f t="shared" si="211"/>
        <v>73248000</v>
      </c>
      <c r="AE140" s="17">
        <f t="shared" si="211"/>
        <v>73248000</v>
      </c>
      <c r="AF140" s="17">
        <f t="shared" si="211"/>
        <v>73248000</v>
      </c>
      <c r="AG140" s="17">
        <f t="shared" si="211"/>
        <v>73248000</v>
      </c>
      <c r="AH140" s="17">
        <f t="shared" si="211"/>
        <v>73248000</v>
      </c>
      <c r="AI140" s="17">
        <f t="shared" ref="AI140:BJ140" si="212">+AI35</f>
        <v>122080000.00000003</v>
      </c>
      <c r="AJ140" s="17">
        <f t="shared" si="212"/>
        <v>122080000.00000003</v>
      </c>
      <c r="AK140" s="17">
        <f t="shared" si="212"/>
        <v>122080000.00000003</v>
      </c>
      <c r="AL140" s="17">
        <f t="shared" si="212"/>
        <v>24416000.000000007</v>
      </c>
      <c r="AM140" s="17">
        <f t="shared" si="212"/>
        <v>38821440</v>
      </c>
      <c r="AN140" s="17">
        <f t="shared" si="212"/>
        <v>77642880</v>
      </c>
      <c r="AO140" s="17">
        <f t="shared" si="212"/>
        <v>77642880</v>
      </c>
      <c r="AP140" s="17">
        <f t="shared" si="212"/>
        <v>77642880</v>
      </c>
      <c r="AQ140" s="17">
        <f t="shared" si="212"/>
        <v>77642880</v>
      </c>
      <c r="AR140" s="17">
        <f t="shared" si="212"/>
        <v>77642880</v>
      </c>
      <c r="AS140" s="17">
        <f t="shared" si="212"/>
        <v>77642880</v>
      </c>
      <c r="AT140" s="17">
        <f t="shared" si="212"/>
        <v>77642880</v>
      </c>
      <c r="AU140" s="17">
        <f t="shared" si="212"/>
        <v>129404800.00000004</v>
      </c>
      <c r="AV140" s="17">
        <f t="shared" si="212"/>
        <v>129404800.00000004</v>
      </c>
      <c r="AW140" s="17">
        <f t="shared" si="212"/>
        <v>129404800.00000004</v>
      </c>
      <c r="AX140" s="17">
        <f t="shared" si="212"/>
        <v>25880960.000000007</v>
      </c>
      <c r="AY140" s="17">
        <f t="shared" si="212"/>
        <v>41150726.399999999</v>
      </c>
      <c r="AZ140" s="17">
        <f t="shared" si="212"/>
        <v>82301452.799999997</v>
      </c>
      <c r="BA140" s="17">
        <f t="shared" si="212"/>
        <v>82301452.799999997</v>
      </c>
      <c r="BB140" s="17">
        <f t="shared" si="212"/>
        <v>82301452.799999997</v>
      </c>
      <c r="BC140" s="17">
        <f t="shared" si="212"/>
        <v>82301452.799999997</v>
      </c>
      <c r="BD140" s="17">
        <f t="shared" si="212"/>
        <v>82301452.799999997</v>
      </c>
      <c r="BE140" s="17">
        <f t="shared" si="212"/>
        <v>82301452.799999997</v>
      </c>
      <c r="BF140" s="17">
        <f t="shared" si="212"/>
        <v>82301452.799999997</v>
      </c>
      <c r="BG140" s="17">
        <f t="shared" si="212"/>
        <v>137169088.00000006</v>
      </c>
      <c r="BH140" s="17">
        <f t="shared" si="212"/>
        <v>137169088.00000006</v>
      </c>
      <c r="BI140" s="17">
        <f t="shared" si="212"/>
        <v>137169088.00000006</v>
      </c>
      <c r="BJ140" s="17">
        <f t="shared" si="212"/>
        <v>27433817.600000009</v>
      </c>
    </row>
    <row r="141" spans="1:62" s="7" customFormat="1" x14ac:dyDescent="0.2">
      <c r="A141" s="6" t="str">
        <f>+PARÁMETROS!A42</f>
        <v>Vehiculo</v>
      </c>
      <c r="B141" s="119"/>
      <c r="C141" s="17">
        <f t="shared" ref="C141:AH141" si="213">+C47</f>
        <v>30000000</v>
      </c>
      <c r="D141" s="17">
        <f t="shared" si="213"/>
        <v>60000000</v>
      </c>
      <c r="E141" s="17">
        <f t="shared" si="213"/>
        <v>60000000</v>
      </c>
      <c r="F141" s="17">
        <f t="shared" si="213"/>
        <v>60000000</v>
      </c>
      <c r="G141" s="17">
        <f t="shared" si="213"/>
        <v>60000000</v>
      </c>
      <c r="H141" s="17">
        <f t="shared" si="213"/>
        <v>60000000</v>
      </c>
      <c r="I141" s="17">
        <f t="shared" si="213"/>
        <v>60000000</v>
      </c>
      <c r="J141" s="17">
        <f t="shared" si="213"/>
        <v>60000000</v>
      </c>
      <c r="K141" s="17">
        <f t="shared" si="213"/>
        <v>100000000</v>
      </c>
      <c r="L141" s="17">
        <f t="shared" si="213"/>
        <v>100000000</v>
      </c>
      <c r="M141" s="17">
        <f t="shared" si="213"/>
        <v>100000000</v>
      </c>
      <c r="N141" s="17">
        <f t="shared" si="213"/>
        <v>20000000</v>
      </c>
      <c r="O141" s="17">
        <f t="shared" si="213"/>
        <v>33600000</v>
      </c>
      <c r="P141" s="17">
        <f t="shared" si="213"/>
        <v>67200000</v>
      </c>
      <c r="Q141" s="17">
        <f t="shared" si="213"/>
        <v>67200000</v>
      </c>
      <c r="R141" s="17">
        <f t="shared" si="213"/>
        <v>67200000</v>
      </c>
      <c r="S141" s="17">
        <f t="shared" si="213"/>
        <v>67200000</v>
      </c>
      <c r="T141" s="17">
        <f t="shared" si="213"/>
        <v>67200000</v>
      </c>
      <c r="U141" s="17">
        <f t="shared" si="213"/>
        <v>67200000</v>
      </c>
      <c r="V141" s="17">
        <f t="shared" si="213"/>
        <v>67200000</v>
      </c>
      <c r="W141" s="17">
        <f t="shared" si="213"/>
        <v>112000000.00000001</v>
      </c>
      <c r="X141" s="17">
        <f t="shared" si="213"/>
        <v>112000000.00000001</v>
      </c>
      <c r="Y141" s="17">
        <f t="shared" si="213"/>
        <v>112000000.00000001</v>
      </c>
      <c r="Z141" s="17">
        <f t="shared" si="213"/>
        <v>22400000.000000004</v>
      </c>
      <c r="AA141" s="17">
        <f t="shared" si="213"/>
        <v>36624000</v>
      </c>
      <c r="AB141" s="17">
        <f t="shared" si="213"/>
        <v>73248000</v>
      </c>
      <c r="AC141" s="17">
        <f t="shared" si="213"/>
        <v>73248000</v>
      </c>
      <c r="AD141" s="17">
        <f t="shared" si="213"/>
        <v>73248000</v>
      </c>
      <c r="AE141" s="17">
        <f t="shared" si="213"/>
        <v>73248000</v>
      </c>
      <c r="AF141" s="17">
        <f t="shared" si="213"/>
        <v>73248000</v>
      </c>
      <c r="AG141" s="17">
        <f t="shared" si="213"/>
        <v>73248000</v>
      </c>
      <c r="AH141" s="17">
        <f t="shared" si="213"/>
        <v>73248000</v>
      </c>
      <c r="AI141" s="17">
        <f t="shared" ref="AI141:BJ141" si="214">+AI47</f>
        <v>122080000.00000003</v>
      </c>
      <c r="AJ141" s="17">
        <f t="shared" si="214"/>
        <v>122080000.00000003</v>
      </c>
      <c r="AK141" s="17">
        <f t="shared" si="214"/>
        <v>122080000.00000003</v>
      </c>
      <c r="AL141" s="17">
        <f t="shared" si="214"/>
        <v>24416000.000000007</v>
      </c>
      <c r="AM141" s="17">
        <f t="shared" si="214"/>
        <v>38821440</v>
      </c>
      <c r="AN141" s="17">
        <f t="shared" si="214"/>
        <v>77642880</v>
      </c>
      <c r="AO141" s="17">
        <f t="shared" si="214"/>
        <v>77642880</v>
      </c>
      <c r="AP141" s="17">
        <f t="shared" si="214"/>
        <v>77642880</v>
      </c>
      <c r="AQ141" s="17">
        <f t="shared" si="214"/>
        <v>77642880</v>
      </c>
      <c r="AR141" s="17">
        <f t="shared" si="214"/>
        <v>77642880</v>
      </c>
      <c r="AS141" s="17">
        <f t="shared" si="214"/>
        <v>77642880</v>
      </c>
      <c r="AT141" s="17">
        <f t="shared" si="214"/>
        <v>77642880</v>
      </c>
      <c r="AU141" s="17">
        <f t="shared" si="214"/>
        <v>129404800.00000004</v>
      </c>
      <c r="AV141" s="17">
        <f t="shared" si="214"/>
        <v>129404800.00000004</v>
      </c>
      <c r="AW141" s="17">
        <f t="shared" si="214"/>
        <v>129404800.00000004</v>
      </c>
      <c r="AX141" s="17">
        <f t="shared" si="214"/>
        <v>25880960.000000007</v>
      </c>
      <c r="AY141" s="17">
        <f t="shared" si="214"/>
        <v>41150726.399999999</v>
      </c>
      <c r="AZ141" s="17">
        <f t="shared" si="214"/>
        <v>82301452.799999997</v>
      </c>
      <c r="BA141" s="17">
        <f t="shared" si="214"/>
        <v>82301452.799999997</v>
      </c>
      <c r="BB141" s="17">
        <f t="shared" si="214"/>
        <v>82301452.799999997</v>
      </c>
      <c r="BC141" s="17">
        <f t="shared" si="214"/>
        <v>82301452.799999997</v>
      </c>
      <c r="BD141" s="17">
        <f t="shared" si="214"/>
        <v>82301452.799999997</v>
      </c>
      <c r="BE141" s="17">
        <f t="shared" si="214"/>
        <v>82301452.799999997</v>
      </c>
      <c r="BF141" s="17">
        <f t="shared" si="214"/>
        <v>82301452.799999997</v>
      </c>
      <c r="BG141" s="17">
        <f t="shared" si="214"/>
        <v>137169088.00000006</v>
      </c>
      <c r="BH141" s="17">
        <f t="shared" si="214"/>
        <v>137169088.00000006</v>
      </c>
      <c r="BI141" s="17">
        <f t="shared" si="214"/>
        <v>137169088.00000006</v>
      </c>
      <c r="BJ141" s="17">
        <f t="shared" si="214"/>
        <v>27433817.600000009</v>
      </c>
    </row>
    <row r="142" spans="1:62" s="7" customFormat="1" x14ac:dyDescent="0.2">
      <c r="A142" s="6" t="str">
        <f>+PARÁMETROS!A43</f>
        <v>Educativo</v>
      </c>
      <c r="B142" s="119"/>
      <c r="C142" s="17">
        <f t="shared" ref="C142:AH142" si="215">+C59</f>
        <v>7500000</v>
      </c>
      <c r="D142" s="17">
        <f t="shared" si="215"/>
        <v>15000000</v>
      </c>
      <c r="E142" s="17">
        <f t="shared" si="215"/>
        <v>15000000</v>
      </c>
      <c r="F142" s="17">
        <f t="shared" si="215"/>
        <v>15000000</v>
      </c>
      <c r="G142" s="17">
        <f t="shared" si="215"/>
        <v>15000000</v>
      </c>
      <c r="H142" s="17">
        <f t="shared" si="215"/>
        <v>15000000</v>
      </c>
      <c r="I142" s="17">
        <f t="shared" si="215"/>
        <v>15000000</v>
      </c>
      <c r="J142" s="17">
        <f t="shared" si="215"/>
        <v>15000000</v>
      </c>
      <c r="K142" s="17">
        <f t="shared" si="215"/>
        <v>25000000</v>
      </c>
      <c r="L142" s="17">
        <f t="shared" si="215"/>
        <v>25000000</v>
      </c>
      <c r="M142" s="17">
        <f t="shared" si="215"/>
        <v>25000000</v>
      </c>
      <c r="N142" s="17">
        <f t="shared" si="215"/>
        <v>5000000</v>
      </c>
      <c r="O142" s="17">
        <f t="shared" si="215"/>
        <v>8400000</v>
      </c>
      <c r="P142" s="17">
        <f t="shared" si="215"/>
        <v>16800000</v>
      </c>
      <c r="Q142" s="17">
        <f t="shared" si="215"/>
        <v>16800000</v>
      </c>
      <c r="R142" s="17">
        <f t="shared" si="215"/>
        <v>16800000</v>
      </c>
      <c r="S142" s="17">
        <f t="shared" si="215"/>
        <v>16800000</v>
      </c>
      <c r="T142" s="17">
        <f t="shared" si="215"/>
        <v>16800000</v>
      </c>
      <c r="U142" s="17">
        <f t="shared" si="215"/>
        <v>16800000</v>
      </c>
      <c r="V142" s="17">
        <f t="shared" si="215"/>
        <v>16800000</v>
      </c>
      <c r="W142" s="17">
        <f t="shared" si="215"/>
        <v>28000000.000000004</v>
      </c>
      <c r="X142" s="17">
        <f t="shared" si="215"/>
        <v>28000000.000000004</v>
      </c>
      <c r="Y142" s="17">
        <f t="shared" si="215"/>
        <v>28000000.000000004</v>
      </c>
      <c r="Z142" s="17">
        <f t="shared" si="215"/>
        <v>5600000.0000000009</v>
      </c>
      <c r="AA142" s="17">
        <f t="shared" si="215"/>
        <v>9156000</v>
      </c>
      <c r="AB142" s="17">
        <f t="shared" si="215"/>
        <v>18312000</v>
      </c>
      <c r="AC142" s="17">
        <f t="shared" si="215"/>
        <v>18312000</v>
      </c>
      <c r="AD142" s="17">
        <f t="shared" si="215"/>
        <v>18312000</v>
      </c>
      <c r="AE142" s="17">
        <f t="shared" si="215"/>
        <v>18312000</v>
      </c>
      <c r="AF142" s="17">
        <f t="shared" si="215"/>
        <v>18312000</v>
      </c>
      <c r="AG142" s="17">
        <f t="shared" si="215"/>
        <v>18312000</v>
      </c>
      <c r="AH142" s="17">
        <f t="shared" si="215"/>
        <v>18312000</v>
      </c>
      <c r="AI142" s="17">
        <f t="shared" ref="AI142:BJ142" si="216">+AI59</f>
        <v>30520000.000000007</v>
      </c>
      <c r="AJ142" s="17">
        <f t="shared" si="216"/>
        <v>30520000.000000007</v>
      </c>
      <c r="AK142" s="17">
        <f t="shared" si="216"/>
        <v>30520000.000000007</v>
      </c>
      <c r="AL142" s="17">
        <f t="shared" si="216"/>
        <v>6104000.0000000019</v>
      </c>
      <c r="AM142" s="17">
        <f t="shared" si="216"/>
        <v>9705360</v>
      </c>
      <c r="AN142" s="17">
        <f t="shared" si="216"/>
        <v>19410720</v>
      </c>
      <c r="AO142" s="17">
        <f t="shared" si="216"/>
        <v>19410720</v>
      </c>
      <c r="AP142" s="17">
        <f t="shared" si="216"/>
        <v>19410720</v>
      </c>
      <c r="AQ142" s="17">
        <f t="shared" si="216"/>
        <v>19410720</v>
      </c>
      <c r="AR142" s="17">
        <f t="shared" si="216"/>
        <v>19410720</v>
      </c>
      <c r="AS142" s="17">
        <f t="shared" si="216"/>
        <v>19410720</v>
      </c>
      <c r="AT142" s="17">
        <f t="shared" si="216"/>
        <v>19410720</v>
      </c>
      <c r="AU142" s="17">
        <f t="shared" si="216"/>
        <v>32351200.000000011</v>
      </c>
      <c r="AV142" s="17">
        <f t="shared" si="216"/>
        <v>32351200.000000011</v>
      </c>
      <c r="AW142" s="17">
        <f t="shared" si="216"/>
        <v>32351200.000000011</v>
      </c>
      <c r="AX142" s="17">
        <f t="shared" si="216"/>
        <v>6470240.0000000019</v>
      </c>
      <c r="AY142" s="17">
        <f t="shared" si="216"/>
        <v>10287681.6</v>
      </c>
      <c r="AZ142" s="17">
        <f t="shared" si="216"/>
        <v>20575363.199999999</v>
      </c>
      <c r="BA142" s="17">
        <f t="shared" si="216"/>
        <v>20575363.199999999</v>
      </c>
      <c r="BB142" s="17">
        <f t="shared" si="216"/>
        <v>20575363.199999999</v>
      </c>
      <c r="BC142" s="17">
        <f t="shared" si="216"/>
        <v>20575363.199999999</v>
      </c>
      <c r="BD142" s="17">
        <f t="shared" si="216"/>
        <v>20575363.199999999</v>
      </c>
      <c r="BE142" s="17">
        <f t="shared" si="216"/>
        <v>20575363.199999999</v>
      </c>
      <c r="BF142" s="17">
        <f t="shared" si="216"/>
        <v>20575363.199999999</v>
      </c>
      <c r="BG142" s="17">
        <f t="shared" si="216"/>
        <v>34292272.000000015</v>
      </c>
      <c r="BH142" s="17">
        <f t="shared" si="216"/>
        <v>34292272.000000015</v>
      </c>
      <c r="BI142" s="17">
        <f t="shared" si="216"/>
        <v>34292272.000000015</v>
      </c>
      <c r="BJ142" s="17">
        <f t="shared" si="216"/>
        <v>6858454.4000000022</v>
      </c>
    </row>
    <row r="143" spans="1:62" s="7" customFormat="1" x14ac:dyDescent="0.2">
      <c r="A143" s="6" t="str">
        <f>+PARÁMETROS!A44</f>
        <v>Solidaridad</v>
      </c>
      <c r="B143" s="119"/>
      <c r="C143" s="17">
        <f t="shared" ref="C143:AH143" si="217">+C71</f>
        <v>7500000</v>
      </c>
      <c r="D143" s="17">
        <f t="shared" si="217"/>
        <v>15000000</v>
      </c>
      <c r="E143" s="17">
        <f t="shared" si="217"/>
        <v>15000000</v>
      </c>
      <c r="F143" s="17">
        <f t="shared" si="217"/>
        <v>15000000</v>
      </c>
      <c r="G143" s="17">
        <f t="shared" si="217"/>
        <v>15000000</v>
      </c>
      <c r="H143" s="17">
        <f t="shared" si="217"/>
        <v>15000000</v>
      </c>
      <c r="I143" s="17">
        <f t="shared" si="217"/>
        <v>15000000</v>
      </c>
      <c r="J143" s="17">
        <f t="shared" si="217"/>
        <v>15000000</v>
      </c>
      <c r="K143" s="17">
        <f t="shared" si="217"/>
        <v>25000000</v>
      </c>
      <c r="L143" s="17">
        <f t="shared" si="217"/>
        <v>25000000</v>
      </c>
      <c r="M143" s="17">
        <f t="shared" si="217"/>
        <v>25000000</v>
      </c>
      <c r="N143" s="17">
        <f t="shared" si="217"/>
        <v>5000000</v>
      </c>
      <c r="O143" s="17">
        <f t="shared" si="217"/>
        <v>8400000</v>
      </c>
      <c r="P143" s="17">
        <f t="shared" si="217"/>
        <v>16800000</v>
      </c>
      <c r="Q143" s="17">
        <f t="shared" si="217"/>
        <v>16800000</v>
      </c>
      <c r="R143" s="17">
        <f t="shared" si="217"/>
        <v>16800000</v>
      </c>
      <c r="S143" s="17">
        <f t="shared" si="217"/>
        <v>16800000</v>
      </c>
      <c r="T143" s="17">
        <f t="shared" si="217"/>
        <v>16800000</v>
      </c>
      <c r="U143" s="17">
        <f t="shared" si="217"/>
        <v>16800000</v>
      </c>
      <c r="V143" s="17">
        <f t="shared" si="217"/>
        <v>16800000</v>
      </c>
      <c r="W143" s="17">
        <f t="shared" si="217"/>
        <v>28000000.000000004</v>
      </c>
      <c r="X143" s="17">
        <f t="shared" si="217"/>
        <v>28000000.000000004</v>
      </c>
      <c r="Y143" s="17">
        <f t="shared" si="217"/>
        <v>28000000.000000004</v>
      </c>
      <c r="Z143" s="17">
        <f t="shared" si="217"/>
        <v>5600000.0000000009</v>
      </c>
      <c r="AA143" s="17">
        <f t="shared" si="217"/>
        <v>9156000</v>
      </c>
      <c r="AB143" s="17">
        <f t="shared" si="217"/>
        <v>18312000</v>
      </c>
      <c r="AC143" s="17">
        <f t="shared" si="217"/>
        <v>18312000</v>
      </c>
      <c r="AD143" s="17">
        <f t="shared" si="217"/>
        <v>18312000</v>
      </c>
      <c r="AE143" s="17">
        <f t="shared" si="217"/>
        <v>18312000</v>
      </c>
      <c r="AF143" s="17">
        <f t="shared" si="217"/>
        <v>18312000</v>
      </c>
      <c r="AG143" s="17">
        <f t="shared" si="217"/>
        <v>18312000</v>
      </c>
      <c r="AH143" s="17">
        <f t="shared" si="217"/>
        <v>18312000</v>
      </c>
      <c r="AI143" s="17">
        <f t="shared" ref="AI143:BJ143" si="218">+AI71</f>
        <v>30520000.000000007</v>
      </c>
      <c r="AJ143" s="17">
        <f t="shared" si="218"/>
        <v>30520000.000000007</v>
      </c>
      <c r="AK143" s="17">
        <f t="shared" si="218"/>
        <v>30520000.000000007</v>
      </c>
      <c r="AL143" s="17">
        <f t="shared" si="218"/>
        <v>6104000.0000000019</v>
      </c>
      <c r="AM143" s="17">
        <f t="shared" si="218"/>
        <v>9705360</v>
      </c>
      <c r="AN143" s="17">
        <f t="shared" si="218"/>
        <v>19410720</v>
      </c>
      <c r="AO143" s="17">
        <f t="shared" si="218"/>
        <v>19410720</v>
      </c>
      <c r="AP143" s="17">
        <f t="shared" si="218"/>
        <v>19410720</v>
      </c>
      <c r="AQ143" s="17">
        <f t="shared" si="218"/>
        <v>19410720</v>
      </c>
      <c r="AR143" s="17">
        <f t="shared" si="218"/>
        <v>19410720</v>
      </c>
      <c r="AS143" s="17">
        <f t="shared" si="218"/>
        <v>19410720</v>
      </c>
      <c r="AT143" s="17">
        <f t="shared" si="218"/>
        <v>19410720</v>
      </c>
      <c r="AU143" s="17">
        <f t="shared" si="218"/>
        <v>32351200.000000011</v>
      </c>
      <c r="AV143" s="17">
        <f t="shared" si="218"/>
        <v>32351200.000000011</v>
      </c>
      <c r="AW143" s="17">
        <f t="shared" si="218"/>
        <v>32351200.000000011</v>
      </c>
      <c r="AX143" s="17">
        <f t="shared" si="218"/>
        <v>6470240.0000000019</v>
      </c>
      <c r="AY143" s="17">
        <f t="shared" si="218"/>
        <v>10287681.6</v>
      </c>
      <c r="AZ143" s="17">
        <f t="shared" si="218"/>
        <v>20575363.199999999</v>
      </c>
      <c r="BA143" s="17">
        <f t="shared" si="218"/>
        <v>20575363.199999999</v>
      </c>
      <c r="BB143" s="17">
        <f t="shared" si="218"/>
        <v>20575363.199999999</v>
      </c>
      <c r="BC143" s="17">
        <f t="shared" si="218"/>
        <v>20575363.199999999</v>
      </c>
      <c r="BD143" s="17">
        <f t="shared" si="218"/>
        <v>20575363.199999999</v>
      </c>
      <c r="BE143" s="17">
        <f t="shared" si="218"/>
        <v>20575363.199999999</v>
      </c>
      <c r="BF143" s="17">
        <f t="shared" si="218"/>
        <v>20575363.199999999</v>
      </c>
      <c r="BG143" s="17">
        <f t="shared" si="218"/>
        <v>34292272.000000015</v>
      </c>
      <c r="BH143" s="17">
        <f t="shared" si="218"/>
        <v>34292272.000000015</v>
      </c>
      <c r="BI143" s="17">
        <f t="shared" si="218"/>
        <v>34292272.000000015</v>
      </c>
      <c r="BJ143" s="17">
        <f t="shared" si="218"/>
        <v>6858454.4000000022</v>
      </c>
    </row>
    <row r="144" spans="1:62" s="7" customFormat="1" x14ac:dyDescent="0.2">
      <c r="A144" s="6" t="str">
        <f>+PARÁMETROS!A45</f>
        <v>Compra Cartera</v>
      </c>
      <c r="B144" s="119"/>
      <c r="C144" s="17">
        <f t="shared" ref="C144:AH144" si="219">+C83</f>
        <v>75000000</v>
      </c>
      <c r="D144" s="17">
        <f t="shared" si="219"/>
        <v>150000000</v>
      </c>
      <c r="E144" s="17">
        <f t="shared" si="219"/>
        <v>150000000</v>
      </c>
      <c r="F144" s="17">
        <f t="shared" si="219"/>
        <v>150000000</v>
      </c>
      <c r="G144" s="17">
        <f t="shared" si="219"/>
        <v>150000000</v>
      </c>
      <c r="H144" s="17">
        <f t="shared" si="219"/>
        <v>150000000</v>
      </c>
      <c r="I144" s="17">
        <f t="shared" si="219"/>
        <v>150000000</v>
      </c>
      <c r="J144" s="17">
        <f t="shared" si="219"/>
        <v>150000000</v>
      </c>
      <c r="K144" s="17">
        <f t="shared" si="219"/>
        <v>250000000</v>
      </c>
      <c r="L144" s="17">
        <f t="shared" si="219"/>
        <v>250000000</v>
      </c>
      <c r="M144" s="17">
        <f t="shared" si="219"/>
        <v>250000000</v>
      </c>
      <c r="N144" s="17">
        <f t="shared" si="219"/>
        <v>50000000</v>
      </c>
      <c r="O144" s="17">
        <f t="shared" si="219"/>
        <v>84000000.000000015</v>
      </c>
      <c r="P144" s="17">
        <f t="shared" si="219"/>
        <v>168000000.00000003</v>
      </c>
      <c r="Q144" s="17">
        <f t="shared" si="219"/>
        <v>168000000.00000003</v>
      </c>
      <c r="R144" s="17">
        <f t="shared" si="219"/>
        <v>168000000.00000003</v>
      </c>
      <c r="S144" s="17">
        <f t="shared" si="219"/>
        <v>168000000.00000003</v>
      </c>
      <c r="T144" s="17">
        <f t="shared" si="219"/>
        <v>168000000.00000003</v>
      </c>
      <c r="U144" s="17">
        <f t="shared" si="219"/>
        <v>168000000.00000003</v>
      </c>
      <c r="V144" s="17">
        <f t="shared" si="219"/>
        <v>168000000.00000003</v>
      </c>
      <c r="W144" s="17">
        <f t="shared" si="219"/>
        <v>280000000</v>
      </c>
      <c r="X144" s="17">
        <f t="shared" si="219"/>
        <v>280000000</v>
      </c>
      <c r="Y144" s="17">
        <f t="shared" si="219"/>
        <v>280000000</v>
      </c>
      <c r="Z144" s="17">
        <f t="shared" si="219"/>
        <v>56000000.000000007</v>
      </c>
      <c r="AA144" s="17">
        <f t="shared" si="219"/>
        <v>91560000.00000003</v>
      </c>
      <c r="AB144" s="17">
        <f t="shared" si="219"/>
        <v>183120000.00000006</v>
      </c>
      <c r="AC144" s="17">
        <f t="shared" si="219"/>
        <v>183120000.00000006</v>
      </c>
      <c r="AD144" s="17">
        <f t="shared" si="219"/>
        <v>183120000.00000006</v>
      </c>
      <c r="AE144" s="17">
        <f t="shared" si="219"/>
        <v>183120000.00000006</v>
      </c>
      <c r="AF144" s="17">
        <f t="shared" si="219"/>
        <v>183120000.00000006</v>
      </c>
      <c r="AG144" s="17">
        <f t="shared" si="219"/>
        <v>183120000.00000006</v>
      </c>
      <c r="AH144" s="17">
        <f t="shared" si="219"/>
        <v>183120000.00000006</v>
      </c>
      <c r="AI144" s="17">
        <f t="shared" ref="AI144:BJ144" si="220">+AI83</f>
        <v>305200000</v>
      </c>
      <c r="AJ144" s="17">
        <f t="shared" si="220"/>
        <v>305200000</v>
      </c>
      <c r="AK144" s="17">
        <f t="shared" si="220"/>
        <v>305200000</v>
      </c>
      <c r="AL144" s="17">
        <f t="shared" si="220"/>
        <v>61040000.000000015</v>
      </c>
      <c r="AM144" s="17">
        <f t="shared" si="220"/>
        <v>97053600.00000003</v>
      </c>
      <c r="AN144" s="17">
        <f t="shared" si="220"/>
        <v>194107200.00000006</v>
      </c>
      <c r="AO144" s="17">
        <f t="shared" si="220"/>
        <v>194107200.00000006</v>
      </c>
      <c r="AP144" s="17">
        <f t="shared" si="220"/>
        <v>194107200.00000006</v>
      </c>
      <c r="AQ144" s="17">
        <f t="shared" si="220"/>
        <v>194107200.00000006</v>
      </c>
      <c r="AR144" s="17">
        <f t="shared" si="220"/>
        <v>194107200.00000006</v>
      </c>
      <c r="AS144" s="17">
        <f t="shared" si="220"/>
        <v>194107200.00000006</v>
      </c>
      <c r="AT144" s="17">
        <f t="shared" si="220"/>
        <v>194107200.00000006</v>
      </c>
      <c r="AU144" s="17">
        <f t="shared" si="220"/>
        <v>323512000</v>
      </c>
      <c r="AV144" s="17">
        <f t="shared" si="220"/>
        <v>323512000</v>
      </c>
      <c r="AW144" s="17">
        <f t="shared" si="220"/>
        <v>323512000</v>
      </c>
      <c r="AX144" s="17">
        <f t="shared" si="220"/>
        <v>64702400.000000022</v>
      </c>
      <c r="AY144" s="17">
        <f t="shared" si="220"/>
        <v>102876816.00000003</v>
      </c>
      <c r="AZ144" s="17">
        <f t="shared" si="220"/>
        <v>205753632.00000006</v>
      </c>
      <c r="BA144" s="17">
        <f t="shared" si="220"/>
        <v>205753632.00000006</v>
      </c>
      <c r="BB144" s="17">
        <f t="shared" si="220"/>
        <v>205753632.00000006</v>
      </c>
      <c r="BC144" s="17">
        <f t="shared" si="220"/>
        <v>205753632.00000006</v>
      </c>
      <c r="BD144" s="17">
        <f t="shared" si="220"/>
        <v>205753632.00000006</v>
      </c>
      <c r="BE144" s="17">
        <f t="shared" si="220"/>
        <v>205753632.00000006</v>
      </c>
      <c r="BF144" s="17">
        <f t="shared" si="220"/>
        <v>205753632.00000006</v>
      </c>
      <c r="BG144" s="17">
        <f t="shared" si="220"/>
        <v>342922720</v>
      </c>
      <c r="BH144" s="17">
        <f t="shared" si="220"/>
        <v>342922720</v>
      </c>
      <c r="BI144" s="17">
        <f t="shared" si="220"/>
        <v>342922720</v>
      </c>
      <c r="BJ144" s="17">
        <f t="shared" si="220"/>
        <v>68584544.00000003</v>
      </c>
    </row>
    <row r="145" spans="1:62" s="7" customFormat="1" x14ac:dyDescent="0.2">
      <c r="A145" s="6" t="str">
        <f>+A134</f>
        <v>TC</v>
      </c>
      <c r="B145" s="119"/>
      <c r="C145" s="17">
        <f t="shared" ref="C145:AH145" si="221">+C120</f>
        <v>0</v>
      </c>
      <c r="D145" s="17">
        <f t="shared" si="221"/>
        <v>0</v>
      </c>
      <c r="E145" s="17">
        <f t="shared" si="221"/>
        <v>0</v>
      </c>
      <c r="F145" s="17">
        <f t="shared" si="221"/>
        <v>0</v>
      </c>
      <c r="G145" s="17">
        <f t="shared" si="221"/>
        <v>0</v>
      </c>
      <c r="H145" s="17">
        <f t="shared" si="221"/>
        <v>0</v>
      </c>
      <c r="I145" s="17">
        <f t="shared" si="221"/>
        <v>0</v>
      </c>
      <c r="J145" s="17">
        <f t="shared" si="221"/>
        <v>0</v>
      </c>
      <c r="K145" s="17">
        <f t="shared" si="221"/>
        <v>0</v>
      </c>
      <c r="L145" s="17">
        <f t="shared" si="221"/>
        <v>0</v>
      </c>
      <c r="M145" s="17">
        <f t="shared" si="221"/>
        <v>0</v>
      </c>
      <c r="N145" s="17">
        <f t="shared" si="221"/>
        <v>0</v>
      </c>
      <c r="O145" s="17">
        <f t="shared" si="221"/>
        <v>0</v>
      </c>
      <c r="P145" s="17">
        <f t="shared" si="221"/>
        <v>0</v>
      </c>
      <c r="Q145" s="17">
        <f t="shared" si="221"/>
        <v>0</v>
      </c>
      <c r="R145" s="17">
        <f t="shared" si="221"/>
        <v>0</v>
      </c>
      <c r="S145" s="17">
        <f t="shared" si="221"/>
        <v>0</v>
      </c>
      <c r="T145" s="17">
        <f t="shared" si="221"/>
        <v>0</v>
      </c>
      <c r="U145" s="17">
        <f t="shared" si="221"/>
        <v>0</v>
      </c>
      <c r="V145" s="17">
        <f t="shared" si="221"/>
        <v>0</v>
      </c>
      <c r="W145" s="17">
        <f t="shared" si="221"/>
        <v>0</v>
      </c>
      <c r="X145" s="17">
        <f t="shared" si="221"/>
        <v>0</v>
      </c>
      <c r="Y145" s="17">
        <f t="shared" si="221"/>
        <v>0</v>
      </c>
      <c r="Z145" s="17">
        <f t="shared" si="221"/>
        <v>0</v>
      </c>
      <c r="AA145" s="17">
        <f t="shared" si="221"/>
        <v>0</v>
      </c>
      <c r="AB145" s="17">
        <f t="shared" si="221"/>
        <v>0</v>
      </c>
      <c r="AC145" s="17">
        <f t="shared" si="221"/>
        <v>0</v>
      </c>
      <c r="AD145" s="17">
        <f t="shared" si="221"/>
        <v>0</v>
      </c>
      <c r="AE145" s="17">
        <f t="shared" si="221"/>
        <v>0</v>
      </c>
      <c r="AF145" s="17">
        <f t="shared" si="221"/>
        <v>0</v>
      </c>
      <c r="AG145" s="17">
        <f t="shared" si="221"/>
        <v>0</v>
      </c>
      <c r="AH145" s="17">
        <f t="shared" si="221"/>
        <v>0</v>
      </c>
      <c r="AI145" s="17">
        <f t="shared" ref="AI145:BJ145" si="222">+AI120</f>
        <v>0</v>
      </c>
      <c r="AJ145" s="17">
        <f t="shared" si="222"/>
        <v>0</v>
      </c>
      <c r="AK145" s="17">
        <f t="shared" si="222"/>
        <v>0</v>
      </c>
      <c r="AL145" s="17">
        <f t="shared" si="222"/>
        <v>0</v>
      </c>
      <c r="AM145" s="17">
        <f t="shared" si="222"/>
        <v>0</v>
      </c>
      <c r="AN145" s="17">
        <f t="shared" si="222"/>
        <v>0</v>
      </c>
      <c r="AO145" s="17">
        <f t="shared" si="222"/>
        <v>0</v>
      </c>
      <c r="AP145" s="17">
        <f t="shared" si="222"/>
        <v>0</v>
      </c>
      <c r="AQ145" s="17">
        <f t="shared" si="222"/>
        <v>0</v>
      </c>
      <c r="AR145" s="17">
        <f t="shared" si="222"/>
        <v>0</v>
      </c>
      <c r="AS145" s="17">
        <f t="shared" si="222"/>
        <v>0</v>
      </c>
      <c r="AT145" s="17">
        <f t="shared" si="222"/>
        <v>0</v>
      </c>
      <c r="AU145" s="17">
        <f t="shared" si="222"/>
        <v>0</v>
      </c>
      <c r="AV145" s="17">
        <f t="shared" si="222"/>
        <v>0</v>
      </c>
      <c r="AW145" s="17">
        <f t="shared" si="222"/>
        <v>0</v>
      </c>
      <c r="AX145" s="17">
        <f t="shared" si="222"/>
        <v>0</v>
      </c>
      <c r="AY145" s="17">
        <f t="shared" si="222"/>
        <v>0</v>
      </c>
      <c r="AZ145" s="17">
        <f t="shared" si="222"/>
        <v>0</v>
      </c>
      <c r="BA145" s="17">
        <f t="shared" si="222"/>
        <v>0</v>
      </c>
      <c r="BB145" s="17">
        <f t="shared" si="222"/>
        <v>0</v>
      </c>
      <c r="BC145" s="17">
        <f t="shared" si="222"/>
        <v>0</v>
      </c>
      <c r="BD145" s="17">
        <f t="shared" si="222"/>
        <v>0</v>
      </c>
      <c r="BE145" s="17">
        <f t="shared" si="222"/>
        <v>0</v>
      </c>
      <c r="BF145" s="17">
        <f t="shared" si="222"/>
        <v>0</v>
      </c>
      <c r="BG145" s="17">
        <f t="shared" si="222"/>
        <v>0</v>
      </c>
      <c r="BH145" s="17">
        <f t="shared" si="222"/>
        <v>0</v>
      </c>
      <c r="BI145" s="17">
        <f t="shared" si="222"/>
        <v>0</v>
      </c>
      <c r="BJ145" s="17">
        <f t="shared" si="222"/>
        <v>0</v>
      </c>
    </row>
    <row r="146" spans="1:62" s="7" customFormat="1" x14ac:dyDescent="0.2">
      <c r="A146" s="23" t="s">
        <v>2</v>
      </c>
      <c r="B146" s="120"/>
      <c r="C146" s="19">
        <f t="shared" ref="C146:AH146" si="223">SUM(C138:C145)</f>
        <v>307500000</v>
      </c>
      <c r="D146" s="19">
        <f t="shared" si="223"/>
        <v>615000000</v>
      </c>
      <c r="E146" s="19">
        <f t="shared" si="223"/>
        <v>615000000</v>
      </c>
      <c r="F146" s="19">
        <f t="shared" si="223"/>
        <v>615000000</v>
      </c>
      <c r="G146" s="19">
        <f t="shared" si="223"/>
        <v>615000000</v>
      </c>
      <c r="H146" s="19">
        <f t="shared" si="223"/>
        <v>615000000</v>
      </c>
      <c r="I146" s="19">
        <f t="shared" si="223"/>
        <v>615000000</v>
      </c>
      <c r="J146" s="19">
        <f t="shared" si="223"/>
        <v>615000000</v>
      </c>
      <c r="K146" s="19">
        <f t="shared" si="223"/>
        <v>1025000000</v>
      </c>
      <c r="L146" s="19">
        <f t="shared" si="223"/>
        <v>1025000000</v>
      </c>
      <c r="M146" s="19">
        <f t="shared" si="223"/>
        <v>1025000000</v>
      </c>
      <c r="N146" s="19">
        <f t="shared" si="223"/>
        <v>205000000</v>
      </c>
      <c r="O146" s="19">
        <f t="shared" si="223"/>
        <v>344400000.00000006</v>
      </c>
      <c r="P146" s="19">
        <f t="shared" si="223"/>
        <v>688800000.00000012</v>
      </c>
      <c r="Q146" s="19">
        <f t="shared" si="223"/>
        <v>688800000.00000012</v>
      </c>
      <c r="R146" s="19">
        <f t="shared" si="223"/>
        <v>688800000.00000012</v>
      </c>
      <c r="S146" s="19">
        <f t="shared" si="223"/>
        <v>688800000.00000012</v>
      </c>
      <c r="T146" s="19">
        <f t="shared" si="223"/>
        <v>688800000.00000012</v>
      </c>
      <c r="U146" s="19">
        <f t="shared" si="223"/>
        <v>688800000.00000012</v>
      </c>
      <c r="V146" s="19">
        <f t="shared" si="223"/>
        <v>688800000.00000012</v>
      </c>
      <c r="W146" s="19">
        <f t="shared" si="223"/>
        <v>1148000000</v>
      </c>
      <c r="X146" s="19">
        <f t="shared" si="223"/>
        <v>1148000000</v>
      </c>
      <c r="Y146" s="19">
        <f t="shared" si="223"/>
        <v>1148000000</v>
      </c>
      <c r="Z146" s="19">
        <f t="shared" si="223"/>
        <v>229600000.00000003</v>
      </c>
      <c r="AA146" s="19">
        <f t="shared" si="223"/>
        <v>375396000.00000012</v>
      </c>
      <c r="AB146" s="19">
        <f t="shared" si="223"/>
        <v>750792000.00000024</v>
      </c>
      <c r="AC146" s="19">
        <f t="shared" si="223"/>
        <v>750792000.00000024</v>
      </c>
      <c r="AD146" s="19">
        <f t="shared" si="223"/>
        <v>750792000.00000024</v>
      </c>
      <c r="AE146" s="19">
        <f t="shared" si="223"/>
        <v>750792000.00000024</v>
      </c>
      <c r="AF146" s="19">
        <f t="shared" si="223"/>
        <v>750792000.00000024</v>
      </c>
      <c r="AG146" s="19">
        <f t="shared" si="223"/>
        <v>750792000.00000024</v>
      </c>
      <c r="AH146" s="19">
        <f t="shared" si="223"/>
        <v>750792000.00000024</v>
      </c>
      <c r="AI146" s="19">
        <f t="shared" ref="AI146:BJ146" si="224">SUM(AI138:AI145)</f>
        <v>1251320000</v>
      </c>
      <c r="AJ146" s="19">
        <f t="shared" si="224"/>
        <v>1251320000</v>
      </c>
      <c r="AK146" s="19">
        <f t="shared" si="224"/>
        <v>1251320000</v>
      </c>
      <c r="AL146" s="19">
        <f t="shared" si="224"/>
        <v>250264000.00000006</v>
      </c>
      <c r="AM146" s="19">
        <f t="shared" si="224"/>
        <v>397919760.00000012</v>
      </c>
      <c r="AN146" s="19">
        <f t="shared" si="224"/>
        <v>795839520.00000024</v>
      </c>
      <c r="AO146" s="19">
        <f t="shared" si="224"/>
        <v>795839520.00000024</v>
      </c>
      <c r="AP146" s="19">
        <f t="shared" si="224"/>
        <v>795839520.00000024</v>
      </c>
      <c r="AQ146" s="19">
        <f t="shared" si="224"/>
        <v>795839520.00000024</v>
      </c>
      <c r="AR146" s="19">
        <f t="shared" si="224"/>
        <v>795839520.00000024</v>
      </c>
      <c r="AS146" s="19">
        <f t="shared" si="224"/>
        <v>795839520.00000024</v>
      </c>
      <c r="AT146" s="19">
        <f t="shared" si="224"/>
        <v>795839520.00000024</v>
      </c>
      <c r="AU146" s="19">
        <f t="shared" si="224"/>
        <v>1326399200</v>
      </c>
      <c r="AV146" s="19">
        <f t="shared" si="224"/>
        <v>1326399200</v>
      </c>
      <c r="AW146" s="19">
        <f t="shared" si="224"/>
        <v>1326399200</v>
      </c>
      <c r="AX146" s="19">
        <f t="shared" si="224"/>
        <v>265279840.00000009</v>
      </c>
      <c r="AY146" s="19">
        <f t="shared" si="224"/>
        <v>421794945.60000014</v>
      </c>
      <c r="AZ146" s="19">
        <f t="shared" si="224"/>
        <v>843589891.20000029</v>
      </c>
      <c r="BA146" s="19">
        <f t="shared" si="224"/>
        <v>843589891.20000029</v>
      </c>
      <c r="BB146" s="19">
        <f t="shared" si="224"/>
        <v>843589891.20000029</v>
      </c>
      <c r="BC146" s="19">
        <f t="shared" si="224"/>
        <v>843589891.20000029</v>
      </c>
      <c r="BD146" s="19">
        <f t="shared" si="224"/>
        <v>843589891.20000029</v>
      </c>
      <c r="BE146" s="19">
        <f t="shared" si="224"/>
        <v>843589891.20000029</v>
      </c>
      <c r="BF146" s="19">
        <f t="shared" si="224"/>
        <v>843589891.20000029</v>
      </c>
      <c r="BG146" s="19">
        <f t="shared" si="224"/>
        <v>1405983152</v>
      </c>
      <c r="BH146" s="19">
        <f t="shared" si="224"/>
        <v>1405983152</v>
      </c>
      <c r="BI146" s="19">
        <f t="shared" si="224"/>
        <v>1405983152</v>
      </c>
      <c r="BJ146" s="19">
        <f t="shared" si="224"/>
        <v>281196630.4000001</v>
      </c>
    </row>
    <row r="147" spans="1:62" ht="13.5" thickBot="1" x14ac:dyDescent="0.25"/>
    <row r="148" spans="1:62" s="7" customFormat="1" ht="13.5" thickBot="1" x14ac:dyDescent="0.25">
      <c r="A148" s="20" t="s">
        <v>137</v>
      </c>
      <c r="B148" s="114"/>
      <c r="C148" s="21">
        <f t="shared" ref="C148:AH148" si="225">+C3</f>
        <v>44957</v>
      </c>
      <c r="D148" s="21">
        <f t="shared" si="225"/>
        <v>44985</v>
      </c>
      <c r="E148" s="21">
        <f t="shared" si="225"/>
        <v>45016</v>
      </c>
      <c r="F148" s="21">
        <f t="shared" si="225"/>
        <v>45046</v>
      </c>
      <c r="G148" s="21">
        <f t="shared" si="225"/>
        <v>45077</v>
      </c>
      <c r="H148" s="21">
        <f t="shared" si="225"/>
        <v>45107</v>
      </c>
      <c r="I148" s="21">
        <f t="shared" si="225"/>
        <v>45138</v>
      </c>
      <c r="J148" s="21">
        <f t="shared" si="225"/>
        <v>45169</v>
      </c>
      <c r="K148" s="21">
        <f t="shared" si="225"/>
        <v>45199</v>
      </c>
      <c r="L148" s="21">
        <f t="shared" si="225"/>
        <v>45230</v>
      </c>
      <c r="M148" s="21">
        <f t="shared" si="225"/>
        <v>45260</v>
      </c>
      <c r="N148" s="21">
        <f t="shared" si="225"/>
        <v>45291</v>
      </c>
      <c r="O148" s="21">
        <f t="shared" si="225"/>
        <v>45322</v>
      </c>
      <c r="P148" s="21">
        <f t="shared" si="225"/>
        <v>45351</v>
      </c>
      <c r="Q148" s="21">
        <f t="shared" si="225"/>
        <v>45382</v>
      </c>
      <c r="R148" s="21">
        <f t="shared" si="225"/>
        <v>45412</v>
      </c>
      <c r="S148" s="21">
        <f t="shared" si="225"/>
        <v>45443</v>
      </c>
      <c r="T148" s="21">
        <f t="shared" si="225"/>
        <v>45473</v>
      </c>
      <c r="U148" s="21">
        <f t="shared" si="225"/>
        <v>45504</v>
      </c>
      <c r="V148" s="21">
        <f t="shared" si="225"/>
        <v>45535</v>
      </c>
      <c r="W148" s="21">
        <f t="shared" si="225"/>
        <v>45565</v>
      </c>
      <c r="X148" s="21">
        <f t="shared" si="225"/>
        <v>45596</v>
      </c>
      <c r="Y148" s="21">
        <f t="shared" si="225"/>
        <v>45626</v>
      </c>
      <c r="Z148" s="21">
        <f t="shared" si="225"/>
        <v>45657</v>
      </c>
      <c r="AA148" s="21">
        <f t="shared" si="225"/>
        <v>45688</v>
      </c>
      <c r="AB148" s="21">
        <f t="shared" si="225"/>
        <v>45716</v>
      </c>
      <c r="AC148" s="21">
        <f t="shared" si="225"/>
        <v>45747</v>
      </c>
      <c r="AD148" s="21">
        <f t="shared" si="225"/>
        <v>45777</v>
      </c>
      <c r="AE148" s="21">
        <f t="shared" si="225"/>
        <v>45808</v>
      </c>
      <c r="AF148" s="21">
        <f t="shared" si="225"/>
        <v>45838</v>
      </c>
      <c r="AG148" s="21">
        <f t="shared" si="225"/>
        <v>45869</v>
      </c>
      <c r="AH148" s="21">
        <f t="shared" si="225"/>
        <v>45900</v>
      </c>
      <c r="AI148" s="21">
        <f t="shared" ref="AI148:BJ148" si="226">+AI3</f>
        <v>45930</v>
      </c>
      <c r="AJ148" s="21">
        <f t="shared" si="226"/>
        <v>45961</v>
      </c>
      <c r="AK148" s="21">
        <f t="shared" si="226"/>
        <v>45991</v>
      </c>
      <c r="AL148" s="21">
        <f t="shared" si="226"/>
        <v>46022</v>
      </c>
      <c r="AM148" s="21">
        <f t="shared" si="226"/>
        <v>46053</v>
      </c>
      <c r="AN148" s="21">
        <f t="shared" si="226"/>
        <v>46081</v>
      </c>
      <c r="AO148" s="21">
        <f t="shared" si="226"/>
        <v>46112</v>
      </c>
      <c r="AP148" s="21">
        <f t="shared" si="226"/>
        <v>46142</v>
      </c>
      <c r="AQ148" s="21">
        <f t="shared" si="226"/>
        <v>46173</v>
      </c>
      <c r="AR148" s="21">
        <f t="shared" si="226"/>
        <v>46203</v>
      </c>
      <c r="AS148" s="21">
        <f t="shared" si="226"/>
        <v>46234</v>
      </c>
      <c r="AT148" s="21">
        <f t="shared" si="226"/>
        <v>46265</v>
      </c>
      <c r="AU148" s="21">
        <f t="shared" si="226"/>
        <v>46295</v>
      </c>
      <c r="AV148" s="21">
        <f t="shared" si="226"/>
        <v>46326</v>
      </c>
      <c r="AW148" s="21">
        <f t="shared" si="226"/>
        <v>46356</v>
      </c>
      <c r="AX148" s="21">
        <f t="shared" si="226"/>
        <v>46387</v>
      </c>
      <c r="AY148" s="21">
        <f t="shared" si="226"/>
        <v>46418</v>
      </c>
      <c r="AZ148" s="21">
        <f t="shared" si="226"/>
        <v>46446</v>
      </c>
      <c r="BA148" s="21">
        <f t="shared" si="226"/>
        <v>46477</v>
      </c>
      <c r="BB148" s="21">
        <f t="shared" si="226"/>
        <v>46507</v>
      </c>
      <c r="BC148" s="21">
        <f t="shared" si="226"/>
        <v>46538</v>
      </c>
      <c r="BD148" s="21">
        <f t="shared" si="226"/>
        <v>46568</v>
      </c>
      <c r="BE148" s="21">
        <f t="shared" si="226"/>
        <v>46599</v>
      </c>
      <c r="BF148" s="21">
        <f t="shared" si="226"/>
        <v>46630</v>
      </c>
      <c r="BG148" s="21">
        <f t="shared" si="226"/>
        <v>46660</v>
      </c>
      <c r="BH148" s="21">
        <f t="shared" si="226"/>
        <v>46691</v>
      </c>
      <c r="BI148" s="21">
        <f t="shared" si="226"/>
        <v>46721</v>
      </c>
      <c r="BJ148" s="21">
        <f t="shared" si="226"/>
        <v>46752</v>
      </c>
    </row>
    <row r="149" spans="1:62" s="7" customFormat="1" x14ac:dyDescent="0.2">
      <c r="A149" s="6" t="str">
        <f>+PARÁMETROS!A49</f>
        <v>Libre inversion</v>
      </c>
      <c r="B149" s="118"/>
      <c r="C149" s="22">
        <f t="shared" ref="C149:AH149" si="227">+C12</f>
        <v>45000000</v>
      </c>
      <c r="D149" s="22">
        <f t="shared" si="227"/>
        <v>90000000</v>
      </c>
      <c r="E149" s="22">
        <f t="shared" si="227"/>
        <v>90000000</v>
      </c>
      <c r="F149" s="22">
        <f t="shared" si="227"/>
        <v>90000000</v>
      </c>
      <c r="G149" s="22">
        <f t="shared" si="227"/>
        <v>90000000</v>
      </c>
      <c r="H149" s="22">
        <f t="shared" si="227"/>
        <v>90000000</v>
      </c>
      <c r="I149" s="22">
        <f t="shared" si="227"/>
        <v>90000000</v>
      </c>
      <c r="J149" s="22">
        <f t="shared" si="227"/>
        <v>90000000</v>
      </c>
      <c r="K149" s="22">
        <f t="shared" si="227"/>
        <v>150000000</v>
      </c>
      <c r="L149" s="22">
        <f t="shared" si="227"/>
        <v>150000000</v>
      </c>
      <c r="M149" s="22">
        <f t="shared" si="227"/>
        <v>150000000</v>
      </c>
      <c r="N149" s="22">
        <f t="shared" si="227"/>
        <v>30000000</v>
      </c>
      <c r="O149" s="22">
        <f t="shared" si="227"/>
        <v>50400000.000000007</v>
      </c>
      <c r="P149" s="22">
        <f t="shared" si="227"/>
        <v>100800000.00000001</v>
      </c>
      <c r="Q149" s="22">
        <f t="shared" si="227"/>
        <v>100800000.00000001</v>
      </c>
      <c r="R149" s="22">
        <f t="shared" si="227"/>
        <v>100800000.00000001</v>
      </c>
      <c r="S149" s="22">
        <f t="shared" si="227"/>
        <v>100800000.00000001</v>
      </c>
      <c r="T149" s="22">
        <f t="shared" si="227"/>
        <v>100800000.00000001</v>
      </c>
      <c r="U149" s="22">
        <f t="shared" si="227"/>
        <v>100800000.00000001</v>
      </c>
      <c r="V149" s="22">
        <f t="shared" si="227"/>
        <v>100800000.00000001</v>
      </c>
      <c r="W149" s="22">
        <f t="shared" si="227"/>
        <v>168000000.00000003</v>
      </c>
      <c r="X149" s="22">
        <f t="shared" si="227"/>
        <v>168000000.00000003</v>
      </c>
      <c r="Y149" s="22">
        <f t="shared" si="227"/>
        <v>168000000.00000003</v>
      </c>
      <c r="Z149" s="22">
        <f t="shared" si="227"/>
        <v>33600000</v>
      </c>
      <c r="AA149" s="22">
        <f t="shared" si="227"/>
        <v>54936000.000000015</v>
      </c>
      <c r="AB149" s="22">
        <f t="shared" si="227"/>
        <v>109872000.00000003</v>
      </c>
      <c r="AC149" s="22">
        <f t="shared" si="227"/>
        <v>109872000.00000003</v>
      </c>
      <c r="AD149" s="22">
        <f t="shared" si="227"/>
        <v>109872000.00000003</v>
      </c>
      <c r="AE149" s="22">
        <f t="shared" si="227"/>
        <v>109872000.00000003</v>
      </c>
      <c r="AF149" s="22">
        <f t="shared" si="227"/>
        <v>109872000.00000003</v>
      </c>
      <c r="AG149" s="22">
        <f t="shared" si="227"/>
        <v>109872000.00000003</v>
      </c>
      <c r="AH149" s="22">
        <f t="shared" si="227"/>
        <v>109872000.00000003</v>
      </c>
      <c r="AI149" s="22">
        <f t="shared" ref="AI149:BJ149" si="228">+AI12</f>
        <v>183120000.00000006</v>
      </c>
      <c r="AJ149" s="22">
        <f t="shared" si="228"/>
        <v>183120000.00000006</v>
      </c>
      <c r="AK149" s="22">
        <f t="shared" si="228"/>
        <v>183120000.00000006</v>
      </c>
      <c r="AL149" s="22">
        <f t="shared" si="228"/>
        <v>36624000</v>
      </c>
      <c r="AM149" s="22">
        <f t="shared" si="228"/>
        <v>58232160.000000022</v>
      </c>
      <c r="AN149" s="22">
        <f t="shared" si="228"/>
        <v>116464320.00000004</v>
      </c>
      <c r="AO149" s="22">
        <f t="shared" si="228"/>
        <v>116464320.00000004</v>
      </c>
      <c r="AP149" s="22">
        <f t="shared" si="228"/>
        <v>116464320.00000004</v>
      </c>
      <c r="AQ149" s="22">
        <f t="shared" si="228"/>
        <v>116464320.00000004</v>
      </c>
      <c r="AR149" s="22">
        <f t="shared" si="228"/>
        <v>116464320.00000004</v>
      </c>
      <c r="AS149" s="22">
        <f t="shared" si="228"/>
        <v>116464320.00000004</v>
      </c>
      <c r="AT149" s="22">
        <f t="shared" si="228"/>
        <v>116464320.00000004</v>
      </c>
      <c r="AU149" s="22">
        <f t="shared" si="228"/>
        <v>194107200.00000006</v>
      </c>
      <c r="AV149" s="22">
        <f t="shared" si="228"/>
        <v>194107200.00000006</v>
      </c>
      <c r="AW149" s="22">
        <f t="shared" si="228"/>
        <v>194107200.00000006</v>
      </c>
      <c r="AX149" s="22">
        <f t="shared" si="228"/>
        <v>38821440</v>
      </c>
      <c r="AY149" s="22">
        <f t="shared" si="228"/>
        <v>61726089.600000024</v>
      </c>
      <c r="AZ149" s="22">
        <f t="shared" si="228"/>
        <v>123452179.20000005</v>
      </c>
      <c r="BA149" s="22">
        <f t="shared" si="228"/>
        <v>123452179.20000005</v>
      </c>
      <c r="BB149" s="22">
        <f t="shared" si="228"/>
        <v>123452179.20000005</v>
      </c>
      <c r="BC149" s="22">
        <f t="shared" si="228"/>
        <v>123452179.20000005</v>
      </c>
      <c r="BD149" s="22">
        <f t="shared" si="228"/>
        <v>123452179.20000005</v>
      </c>
      <c r="BE149" s="22">
        <f t="shared" si="228"/>
        <v>123452179.20000005</v>
      </c>
      <c r="BF149" s="22">
        <f t="shared" si="228"/>
        <v>123452179.20000005</v>
      </c>
      <c r="BG149" s="22">
        <f t="shared" si="228"/>
        <v>205753632.00000006</v>
      </c>
      <c r="BH149" s="22">
        <f t="shared" si="228"/>
        <v>205753632.00000006</v>
      </c>
      <c r="BI149" s="22">
        <f t="shared" si="228"/>
        <v>205753632.00000006</v>
      </c>
      <c r="BJ149" s="22">
        <f t="shared" si="228"/>
        <v>41150726.399999999</v>
      </c>
    </row>
    <row r="150" spans="1:62" s="7" customFormat="1" x14ac:dyDescent="0.2">
      <c r="A150" s="6" t="str">
        <f>+PARÁMETROS!A50</f>
        <v>Sobre aportes</v>
      </c>
      <c r="B150" s="119"/>
      <c r="C150" s="17">
        <f t="shared" ref="C150:AH150" si="229">+C24</f>
        <v>2250000</v>
      </c>
      <c r="D150" s="17">
        <f t="shared" si="229"/>
        <v>4500000</v>
      </c>
      <c r="E150" s="17">
        <f t="shared" si="229"/>
        <v>4500000</v>
      </c>
      <c r="F150" s="17">
        <f t="shared" si="229"/>
        <v>4500000</v>
      </c>
      <c r="G150" s="17">
        <f t="shared" si="229"/>
        <v>4500000</v>
      </c>
      <c r="H150" s="17">
        <f t="shared" si="229"/>
        <v>4500000</v>
      </c>
      <c r="I150" s="17">
        <f t="shared" si="229"/>
        <v>4500000</v>
      </c>
      <c r="J150" s="17">
        <f t="shared" si="229"/>
        <v>4500000</v>
      </c>
      <c r="K150" s="17">
        <f t="shared" si="229"/>
        <v>7500000</v>
      </c>
      <c r="L150" s="17">
        <f t="shared" si="229"/>
        <v>7500000</v>
      </c>
      <c r="M150" s="17">
        <f t="shared" si="229"/>
        <v>7500000</v>
      </c>
      <c r="N150" s="17">
        <f t="shared" si="229"/>
        <v>1500000</v>
      </c>
      <c r="O150" s="17">
        <f t="shared" si="229"/>
        <v>2520000.0000000005</v>
      </c>
      <c r="P150" s="17">
        <f t="shared" si="229"/>
        <v>5040000.0000000009</v>
      </c>
      <c r="Q150" s="17">
        <f t="shared" si="229"/>
        <v>5040000.0000000009</v>
      </c>
      <c r="R150" s="17">
        <f t="shared" si="229"/>
        <v>5040000.0000000009</v>
      </c>
      <c r="S150" s="17">
        <f t="shared" si="229"/>
        <v>5040000.0000000009</v>
      </c>
      <c r="T150" s="17">
        <f t="shared" si="229"/>
        <v>5040000.0000000009</v>
      </c>
      <c r="U150" s="17">
        <f t="shared" si="229"/>
        <v>5040000.0000000009</v>
      </c>
      <c r="V150" s="17">
        <f t="shared" si="229"/>
        <v>5040000.0000000009</v>
      </c>
      <c r="W150" s="17">
        <f t="shared" si="229"/>
        <v>8400000</v>
      </c>
      <c r="X150" s="17">
        <f t="shared" si="229"/>
        <v>8400000</v>
      </c>
      <c r="Y150" s="17">
        <f t="shared" si="229"/>
        <v>8400000</v>
      </c>
      <c r="Z150" s="17">
        <f t="shared" si="229"/>
        <v>1680000.0000000002</v>
      </c>
      <c r="AA150" s="17">
        <f t="shared" si="229"/>
        <v>2746800.0000000009</v>
      </c>
      <c r="AB150" s="17">
        <f t="shared" si="229"/>
        <v>5493600.0000000019</v>
      </c>
      <c r="AC150" s="17">
        <f t="shared" si="229"/>
        <v>5493600.0000000019</v>
      </c>
      <c r="AD150" s="17">
        <f t="shared" si="229"/>
        <v>5493600.0000000019</v>
      </c>
      <c r="AE150" s="17">
        <f t="shared" si="229"/>
        <v>5493600.0000000019</v>
      </c>
      <c r="AF150" s="17">
        <f t="shared" si="229"/>
        <v>5493600.0000000019</v>
      </c>
      <c r="AG150" s="17">
        <f t="shared" si="229"/>
        <v>5493600.0000000019</v>
      </c>
      <c r="AH150" s="17">
        <f t="shared" si="229"/>
        <v>5493600.0000000019</v>
      </c>
      <c r="AI150" s="17">
        <f t="shared" ref="AI150:BJ150" si="230">+AI24</f>
        <v>9156000</v>
      </c>
      <c r="AJ150" s="17">
        <f t="shared" si="230"/>
        <v>9156000</v>
      </c>
      <c r="AK150" s="17">
        <f t="shared" si="230"/>
        <v>9156000</v>
      </c>
      <c r="AL150" s="17">
        <f t="shared" si="230"/>
        <v>1831200.0000000005</v>
      </c>
      <c r="AM150" s="17">
        <f t="shared" si="230"/>
        <v>2911608.0000000009</v>
      </c>
      <c r="AN150" s="17">
        <f t="shared" si="230"/>
        <v>5823216.0000000019</v>
      </c>
      <c r="AO150" s="17">
        <f t="shared" si="230"/>
        <v>5823216.0000000019</v>
      </c>
      <c r="AP150" s="17">
        <f t="shared" si="230"/>
        <v>5823216.0000000019</v>
      </c>
      <c r="AQ150" s="17">
        <f t="shared" si="230"/>
        <v>5823216.0000000019</v>
      </c>
      <c r="AR150" s="17">
        <f t="shared" si="230"/>
        <v>5823216.0000000019</v>
      </c>
      <c r="AS150" s="17">
        <f t="shared" si="230"/>
        <v>5823216.0000000019</v>
      </c>
      <c r="AT150" s="17">
        <f t="shared" si="230"/>
        <v>5823216.0000000019</v>
      </c>
      <c r="AU150" s="17">
        <f t="shared" si="230"/>
        <v>9705360</v>
      </c>
      <c r="AV150" s="17">
        <f t="shared" si="230"/>
        <v>9705360</v>
      </c>
      <c r="AW150" s="17">
        <f t="shared" si="230"/>
        <v>9705360</v>
      </c>
      <c r="AX150" s="17">
        <f t="shared" si="230"/>
        <v>1941072.0000000007</v>
      </c>
      <c r="AY150" s="17">
        <f t="shared" si="230"/>
        <v>3086304.4800000009</v>
      </c>
      <c r="AZ150" s="17">
        <f t="shared" si="230"/>
        <v>6172608.9600000018</v>
      </c>
      <c r="BA150" s="17">
        <f t="shared" si="230"/>
        <v>6172608.9600000018</v>
      </c>
      <c r="BB150" s="17">
        <f t="shared" si="230"/>
        <v>6172608.9600000018</v>
      </c>
      <c r="BC150" s="17">
        <f t="shared" si="230"/>
        <v>6172608.9600000018</v>
      </c>
      <c r="BD150" s="17">
        <f t="shared" si="230"/>
        <v>6172608.9600000018</v>
      </c>
      <c r="BE150" s="17">
        <f t="shared" si="230"/>
        <v>6172608.9600000018</v>
      </c>
      <c r="BF150" s="17">
        <f t="shared" si="230"/>
        <v>6172608.9600000018</v>
      </c>
      <c r="BG150" s="17">
        <f t="shared" si="230"/>
        <v>10287681.6</v>
      </c>
      <c r="BH150" s="17">
        <f t="shared" si="230"/>
        <v>10287681.6</v>
      </c>
      <c r="BI150" s="17">
        <f t="shared" si="230"/>
        <v>10287681.6</v>
      </c>
      <c r="BJ150" s="17">
        <f t="shared" si="230"/>
        <v>2057536.3200000008</v>
      </c>
    </row>
    <row r="151" spans="1:62" s="7" customFormat="1" x14ac:dyDescent="0.2">
      <c r="A151" s="6" t="str">
        <f>+PARÁMETROS!A51</f>
        <v>Vivienda</v>
      </c>
      <c r="B151" s="119"/>
      <c r="C151" s="17">
        <f t="shared" ref="C151:AH151" si="231">+C36</f>
        <v>0</v>
      </c>
      <c r="D151" s="17">
        <f t="shared" si="231"/>
        <v>0</v>
      </c>
      <c r="E151" s="17">
        <f t="shared" si="231"/>
        <v>0</v>
      </c>
      <c r="F151" s="17">
        <f t="shared" si="231"/>
        <v>0</v>
      </c>
      <c r="G151" s="17">
        <f t="shared" si="231"/>
        <v>0</v>
      </c>
      <c r="H151" s="17">
        <f t="shared" si="231"/>
        <v>0</v>
      </c>
      <c r="I151" s="17">
        <f t="shared" si="231"/>
        <v>0</v>
      </c>
      <c r="J151" s="17">
        <f t="shared" si="231"/>
        <v>0</v>
      </c>
      <c r="K151" s="17">
        <f t="shared" si="231"/>
        <v>0</v>
      </c>
      <c r="L151" s="17">
        <f t="shared" si="231"/>
        <v>0</v>
      </c>
      <c r="M151" s="17">
        <f t="shared" si="231"/>
        <v>0</v>
      </c>
      <c r="N151" s="17">
        <f t="shared" si="231"/>
        <v>0</v>
      </c>
      <c r="O151" s="17">
        <f t="shared" si="231"/>
        <v>0</v>
      </c>
      <c r="P151" s="17">
        <f t="shared" si="231"/>
        <v>0</v>
      </c>
      <c r="Q151" s="17">
        <f t="shared" si="231"/>
        <v>0</v>
      </c>
      <c r="R151" s="17">
        <f t="shared" si="231"/>
        <v>0</v>
      </c>
      <c r="S151" s="17">
        <f t="shared" si="231"/>
        <v>0</v>
      </c>
      <c r="T151" s="17">
        <f t="shared" si="231"/>
        <v>0</v>
      </c>
      <c r="U151" s="17">
        <f t="shared" si="231"/>
        <v>0</v>
      </c>
      <c r="V151" s="17">
        <f t="shared" si="231"/>
        <v>0</v>
      </c>
      <c r="W151" s="17">
        <f t="shared" si="231"/>
        <v>0</v>
      </c>
      <c r="X151" s="17">
        <f t="shared" si="231"/>
        <v>0</v>
      </c>
      <c r="Y151" s="17">
        <f t="shared" si="231"/>
        <v>0</v>
      </c>
      <c r="Z151" s="17">
        <f t="shared" si="231"/>
        <v>0</v>
      </c>
      <c r="AA151" s="17">
        <f t="shared" si="231"/>
        <v>0</v>
      </c>
      <c r="AB151" s="17">
        <f t="shared" si="231"/>
        <v>0</v>
      </c>
      <c r="AC151" s="17">
        <f t="shared" si="231"/>
        <v>0</v>
      </c>
      <c r="AD151" s="17">
        <f t="shared" si="231"/>
        <v>0</v>
      </c>
      <c r="AE151" s="17">
        <f t="shared" si="231"/>
        <v>0</v>
      </c>
      <c r="AF151" s="17">
        <f t="shared" si="231"/>
        <v>0</v>
      </c>
      <c r="AG151" s="17">
        <f t="shared" si="231"/>
        <v>0</v>
      </c>
      <c r="AH151" s="17">
        <f t="shared" si="231"/>
        <v>0</v>
      </c>
      <c r="AI151" s="17">
        <f t="shared" ref="AI151:BJ151" si="232">+AI36</f>
        <v>0</v>
      </c>
      <c r="AJ151" s="17">
        <f t="shared" si="232"/>
        <v>0</v>
      </c>
      <c r="AK151" s="17">
        <f t="shared" si="232"/>
        <v>0</v>
      </c>
      <c r="AL151" s="17">
        <f t="shared" si="232"/>
        <v>0</v>
      </c>
      <c r="AM151" s="17">
        <f t="shared" si="232"/>
        <v>0</v>
      </c>
      <c r="AN151" s="17">
        <f t="shared" si="232"/>
        <v>0</v>
      </c>
      <c r="AO151" s="17">
        <f t="shared" si="232"/>
        <v>0</v>
      </c>
      <c r="AP151" s="17">
        <f t="shared" si="232"/>
        <v>0</v>
      </c>
      <c r="AQ151" s="17">
        <f t="shared" si="232"/>
        <v>0</v>
      </c>
      <c r="AR151" s="17">
        <f t="shared" si="232"/>
        <v>0</v>
      </c>
      <c r="AS151" s="17">
        <f t="shared" si="232"/>
        <v>0</v>
      </c>
      <c r="AT151" s="17">
        <f t="shared" si="232"/>
        <v>0</v>
      </c>
      <c r="AU151" s="17">
        <f t="shared" si="232"/>
        <v>0</v>
      </c>
      <c r="AV151" s="17">
        <f t="shared" si="232"/>
        <v>0</v>
      </c>
      <c r="AW151" s="17">
        <f t="shared" si="232"/>
        <v>0</v>
      </c>
      <c r="AX151" s="17">
        <f t="shared" si="232"/>
        <v>0</v>
      </c>
      <c r="AY151" s="17">
        <f t="shared" si="232"/>
        <v>0</v>
      </c>
      <c r="AZ151" s="17">
        <f t="shared" si="232"/>
        <v>0</v>
      </c>
      <c r="BA151" s="17">
        <f t="shared" si="232"/>
        <v>0</v>
      </c>
      <c r="BB151" s="17">
        <f t="shared" si="232"/>
        <v>0</v>
      </c>
      <c r="BC151" s="17">
        <f t="shared" si="232"/>
        <v>0</v>
      </c>
      <c r="BD151" s="17">
        <f t="shared" si="232"/>
        <v>0</v>
      </c>
      <c r="BE151" s="17">
        <f t="shared" si="232"/>
        <v>0</v>
      </c>
      <c r="BF151" s="17">
        <f t="shared" si="232"/>
        <v>0</v>
      </c>
      <c r="BG151" s="17">
        <f t="shared" si="232"/>
        <v>0</v>
      </c>
      <c r="BH151" s="17">
        <f t="shared" si="232"/>
        <v>0</v>
      </c>
      <c r="BI151" s="17">
        <f t="shared" si="232"/>
        <v>0</v>
      </c>
      <c r="BJ151" s="17">
        <f t="shared" si="232"/>
        <v>0</v>
      </c>
    </row>
    <row r="152" spans="1:62" s="7" customFormat="1" x14ac:dyDescent="0.2">
      <c r="A152" s="6" t="str">
        <f>+PARÁMETROS!A52</f>
        <v>Vehiculo</v>
      </c>
      <c r="B152" s="119"/>
      <c r="C152" s="17">
        <f t="shared" ref="C152:AH152" si="233">+C48</f>
        <v>9000000</v>
      </c>
      <c r="D152" s="17">
        <f t="shared" si="233"/>
        <v>18000000</v>
      </c>
      <c r="E152" s="17">
        <f t="shared" si="233"/>
        <v>18000000</v>
      </c>
      <c r="F152" s="17">
        <f t="shared" si="233"/>
        <v>18000000</v>
      </c>
      <c r="G152" s="17">
        <f t="shared" si="233"/>
        <v>18000000</v>
      </c>
      <c r="H152" s="17">
        <f t="shared" si="233"/>
        <v>18000000</v>
      </c>
      <c r="I152" s="17">
        <f t="shared" si="233"/>
        <v>18000000</v>
      </c>
      <c r="J152" s="17">
        <f t="shared" si="233"/>
        <v>18000000</v>
      </c>
      <c r="K152" s="17">
        <f t="shared" si="233"/>
        <v>30000000</v>
      </c>
      <c r="L152" s="17">
        <f t="shared" si="233"/>
        <v>30000000</v>
      </c>
      <c r="M152" s="17">
        <f t="shared" si="233"/>
        <v>30000000</v>
      </c>
      <c r="N152" s="17">
        <f t="shared" si="233"/>
        <v>6000000</v>
      </c>
      <c r="O152" s="17">
        <f t="shared" si="233"/>
        <v>10080000.000000002</v>
      </c>
      <c r="P152" s="17">
        <f t="shared" si="233"/>
        <v>20160000.000000004</v>
      </c>
      <c r="Q152" s="17">
        <f t="shared" si="233"/>
        <v>20160000.000000004</v>
      </c>
      <c r="R152" s="17">
        <f t="shared" si="233"/>
        <v>20160000.000000004</v>
      </c>
      <c r="S152" s="17">
        <f t="shared" si="233"/>
        <v>20160000.000000004</v>
      </c>
      <c r="T152" s="17">
        <f t="shared" si="233"/>
        <v>20160000.000000004</v>
      </c>
      <c r="U152" s="17">
        <f t="shared" si="233"/>
        <v>20160000.000000004</v>
      </c>
      <c r="V152" s="17">
        <f t="shared" si="233"/>
        <v>20160000.000000004</v>
      </c>
      <c r="W152" s="17">
        <f t="shared" si="233"/>
        <v>33600000</v>
      </c>
      <c r="X152" s="17">
        <f t="shared" si="233"/>
        <v>33600000</v>
      </c>
      <c r="Y152" s="17">
        <f t="shared" si="233"/>
        <v>33600000</v>
      </c>
      <c r="Z152" s="17">
        <f t="shared" si="233"/>
        <v>6720000.0000000009</v>
      </c>
      <c r="AA152" s="17">
        <f t="shared" si="233"/>
        <v>10987200.000000004</v>
      </c>
      <c r="AB152" s="17">
        <f t="shared" si="233"/>
        <v>21974400.000000007</v>
      </c>
      <c r="AC152" s="17">
        <f t="shared" si="233"/>
        <v>21974400.000000007</v>
      </c>
      <c r="AD152" s="17">
        <f t="shared" si="233"/>
        <v>21974400.000000007</v>
      </c>
      <c r="AE152" s="17">
        <f t="shared" si="233"/>
        <v>21974400.000000007</v>
      </c>
      <c r="AF152" s="17">
        <f t="shared" si="233"/>
        <v>21974400.000000007</v>
      </c>
      <c r="AG152" s="17">
        <f t="shared" si="233"/>
        <v>21974400.000000007</v>
      </c>
      <c r="AH152" s="17">
        <f t="shared" si="233"/>
        <v>21974400.000000007</v>
      </c>
      <c r="AI152" s="17">
        <f t="shared" ref="AI152:BJ152" si="234">+AI48</f>
        <v>36624000</v>
      </c>
      <c r="AJ152" s="17">
        <f t="shared" si="234"/>
        <v>36624000</v>
      </c>
      <c r="AK152" s="17">
        <f t="shared" si="234"/>
        <v>36624000</v>
      </c>
      <c r="AL152" s="17">
        <f t="shared" si="234"/>
        <v>7324800.0000000019</v>
      </c>
      <c r="AM152" s="17">
        <f t="shared" si="234"/>
        <v>11646432.000000004</v>
      </c>
      <c r="AN152" s="17">
        <f t="shared" si="234"/>
        <v>23292864.000000007</v>
      </c>
      <c r="AO152" s="17">
        <f t="shared" si="234"/>
        <v>23292864.000000007</v>
      </c>
      <c r="AP152" s="17">
        <f t="shared" si="234"/>
        <v>23292864.000000007</v>
      </c>
      <c r="AQ152" s="17">
        <f t="shared" si="234"/>
        <v>23292864.000000007</v>
      </c>
      <c r="AR152" s="17">
        <f t="shared" si="234"/>
        <v>23292864.000000007</v>
      </c>
      <c r="AS152" s="17">
        <f t="shared" si="234"/>
        <v>23292864.000000007</v>
      </c>
      <c r="AT152" s="17">
        <f t="shared" si="234"/>
        <v>23292864.000000007</v>
      </c>
      <c r="AU152" s="17">
        <f t="shared" si="234"/>
        <v>38821440</v>
      </c>
      <c r="AV152" s="17">
        <f t="shared" si="234"/>
        <v>38821440</v>
      </c>
      <c r="AW152" s="17">
        <f t="shared" si="234"/>
        <v>38821440</v>
      </c>
      <c r="AX152" s="17">
        <f t="shared" si="234"/>
        <v>7764288.0000000028</v>
      </c>
      <c r="AY152" s="17">
        <f t="shared" si="234"/>
        <v>12345217.920000004</v>
      </c>
      <c r="AZ152" s="17">
        <f t="shared" si="234"/>
        <v>24690435.840000007</v>
      </c>
      <c r="BA152" s="17">
        <f t="shared" si="234"/>
        <v>24690435.840000007</v>
      </c>
      <c r="BB152" s="17">
        <f t="shared" si="234"/>
        <v>24690435.840000007</v>
      </c>
      <c r="BC152" s="17">
        <f t="shared" si="234"/>
        <v>24690435.840000007</v>
      </c>
      <c r="BD152" s="17">
        <f t="shared" si="234"/>
        <v>24690435.840000007</v>
      </c>
      <c r="BE152" s="17">
        <f t="shared" si="234"/>
        <v>24690435.840000007</v>
      </c>
      <c r="BF152" s="17">
        <f t="shared" si="234"/>
        <v>24690435.840000007</v>
      </c>
      <c r="BG152" s="17">
        <f t="shared" si="234"/>
        <v>41150726.399999999</v>
      </c>
      <c r="BH152" s="17">
        <f t="shared" si="234"/>
        <v>41150726.399999999</v>
      </c>
      <c r="BI152" s="17">
        <f t="shared" si="234"/>
        <v>41150726.399999999</v>
      </c>
      <c r="BJ152" s="17">
        <f t="shared" si="234"/>
        <v>8230145.2800000031</v>
      </c>
    </row>
    <row r="153" spans="1:62" s="7" customFormat="1" x14ac:dyDescent="0.2">
      <c r="A153" s="6" t="str">
        <f>+PARÁMETROS!A53</f>
        <v>Educativo</v>
      </c>
      <c r="B153" s="119"/>
      <c r="C153" s="17">
        <f t="shared" ref="C153:AH153" si="235">+C60</f>
        <v>2250000</v>
      </c>
      <c r="D153" s="17">
        <f t="shared" si="235"/>
        <v>4500000</v>
      </c>
      <c r="E153" s="17">
        <f t="shared" si="235"/>
        <v>4500000</v>
      </c>
      <c r="F153" s="17">
        <f t="shared" si="235"/>
        <v>4500000</v>
      </c>
      <c r="G153" s="17">
        <f t="shared" si="235"/>
        <v>4500000</v>
      </c>
      <c r="H153" s="17">
        <f t="shared" si="235"/>
        <v>4500000</v>
      </c>
      <c r="I153" s="17">
        <f t="shared" si="235"/>
        <v>4500000</v>
      </c>
      <c r="J153" s="17">
        <f t="shared" si="235"/>
        <v>4500000</v>
      </c>
      <c r="K153" s="17">
        <f t="shared" si="235"/>
        <v>7500000</v>
      </c>
      <c r="L153" s="17">
        <f t="shared" si="235"/>
        <v>7500000</v>
      </c>
      <c r="M153" s="17">
        <f t="shared" si="235"/>
        <v>7500000</v>
      </c>
      <c r="N153" s="17">
        <f t="shared" si="235"/>
        <v>1500000</v>
      </c>
      <c r="O153" s="17">
        <f t="shared" si="235"/>
        <v>2520000.0000000005</v>
      </c>
      <c r="P153" s="17">
        <f t="shared" si="235"/>
        <v>5040000.0000000009</v>
      </c>
      <c r="Q153" s="17">
        <f t="shared" si="235"/>
        <v>5040000.0000000009</v>
      </c>
      <c r="R153" s="17">
        <f t="shared" si="235"/>
        <v>5040000.0000000009</v>
      </c>
      <c r="S153" s="17">
        <f t="shared" si="235"/>
        <v>5040000.0000000009</v>
      </c>
      <c r="T153" s="17">
        <f t="shared" si="235"/>
        <v>5040000.0000000009</v>
      </c>
      <c r="U153" s="17">
        <f t="shared" si="235"/>
        <v>5040000.0000000009</v>
      </c>
      <c r="V153" s="17">
        <f t="shared" si="235"/>
        <v>5040000.0000000009</v>
      </c>
      <c r="W153" s="17">
        <f t="shared" si="235"/>
        <v>8400000</v>
      </c>
      <c r="X153" s="17">
        <f t="shared" si="235"/>
        <v>8400000</v>
      </c>
      <c r="Y153" s="17">
        <f t="shared" si="235"/>
        <v>8400000</v>
      </c>
      <c r="Z153" s="17">
        <f t="shared" si="235"/>
        <v>1680000.0000000002</v>
      </c>
      <c r="AA153" s="17">
        <f t="shared" si="235"/>
        <v>2746800.0000000009</v>
      </c>
      <c r="AB153" s="17">
        <f t="shared" si="235"/>
        <v>5493600.0000000019</v>
      </c>
      <c r="AC153" s="17">
        <f t="shared" si="235"/>
        <v>5493600.0000000019</v>
      </c>
      <c r="AD153" s="17">
        <f t="shared" si="235"/>
        <v>5493600.0000000019</v>
      </c>
      <c r="AE153" s="17">
        <f t="shared" si="235"/>
        <v>5493600.0000000019</v>
      </c>
      <c r="AF153" s="17">
        <f t="shared" si="235"/>
        <v>5493600.0000000019</v>
      </c>
      <c r="AG153" s="17">
        <f t="shared" si="235"/>
        <v>5493600.0000000019</v>
      </c>
      <c r="AH153" s="17">
        <f t="shared" si="235"/>
        <v>5493600.0000000019</v>
      </c>
      <c r="AI153" s="17">
        <f t="shared" ref="AI153:BJ153" si="236">+AI60</f>
        <v>9156000</v>
      </c>
      <c r="AJ153" s="17">
        <f t="shared" si="236"/>
        <v>9156000</v>
      </c>
      <c r="AK153" s="17">
        <f t="shared" si="236"/>
        <v>9156000</v>
      </c>
      <c r="AL153" s="17">
        <f t="shared" si="236"/>
        <v>1831200.0000000005</v>
      </c>
      <c r="AM153" s="17">
        <f t="shared" si="236"/>
        <v>2911608.0000000009</v>
      </c>
      <c r="AN153" s="17">
        <f t="shared" si="236"/>
        <v>5823216.0000000019</v>
      </c>
      <c r="AO153" s="17">
        <f t="shared" si="236"/>
        <v>5823216.0000000019</v>
      </c>
      <c r="AP153" s="17">
        <f t="shared" si="236"/>
        <v>5823216.0000000019</v>
      </c>
      <c r="AQ153" s="17">
        <f t="shared" si="236"/>
        <v>5823216.0000000019</v>
      </c>
      <c r="AR153" s="17">
        <f t="shared" si="236"/>
        <v>5823216.0000000019</v>
      </c>
      <c r="AS153" s="17">
        <f t="shared" si="236"/>
        <v>5823216.0000000019</v>
      </c>
      <c r="AT153" s="17">
        <f t="shared" si="236"/>
        <v>5823216.0000000019</v>
      </c>
      <c r="AU153" s="17">
        <f t="shared" si="236"/>
        <v>9705360</v>
      </c>
      <c r="AV153" s="17">
        <f t="shared" si="236"/>
        <v>9705360</v>
      </c>
      <c r="AW153" s="17">
        <f t="shared" si="236"/>
        <v>9705360</v>
      </c>
      <c r="AX153" s="17">
        <f t="shared" si="236"/>
        <v>1941072.0000000007</v>
      </c>
      <c r="AY153" s="17">
        <f t="shared" si="236"/>
        <v>3086304.4800000009</v>
      </c>
      <c r="AZ153" s="17">
        <f t="shared" si="236"/>
        <v>6172608.9600000018</v>
      </c>
      <c r="BA153" s="17">
        <f t="shared" si="236"/>
        <v>6172608.9600000018</v>
      </c>
      <c r="BB153" s="17">
        <f t="shared" si="236"/>
        <v>6172608.9600000018</v>
      </c>
      <c r="BC153" s="17">
        <f t="shared" si="236"/>
        <v>6172608.9600000018</v>
      </c>
      <c r="BD153" s="17">
        <f t="shared" si="236"/>
        <v>6172608.9600000018</v>
      </c>
      <c r="BE153" s="17">
        <f t="shared" si="236"/>
        <v>6172608.9600000018</v>
      </c>
      <c r="BF153" s="17">
        <f t="shared" si="236"/>
        <v>6172608.9600000018</v>
      </c>
      <c r="BG153" s="17">
        <f t="shared" si="236"/>
        <v>10287681.6</v>
      </c>
      <c r="BH153" s="17">
        <f t="shared" si="236"/>
        <v>10287681.6</v>
      </c>
      <c r="BI153" s="17">
        <f t="shared" si="236"/>
        <v>10287681.6</v>
      </c>
      <c r="BJ153" s="17">
        <f t="shared" si="236"/>
        <v>2057536.3200000008</v>
      </c>
    </row>
    <row r="154" spans="1:62" s="7" customFormat="1" x14ac:dyDescent="0.2">
      <c r="A154" s="6" t="str">
        <f>+PARÁMETROS!A54</f>
        <v>Solidaridad</v>
      </c>
      <c r="B154" s="119"/>
      <c r="C154" s="17">
        <f t="shared" ref="C154:AH154" si="237">+C72</f>
        <v>2250000</v>
      </c>
      <c r="D154" s="17">
        <f t="shared" si="237"/>
        <v>4500000</v>
      </c>
      <c r="E154" s="17">
        <f t="shared" si="237"/>
        <v>4500000</v>
      </c>
      <c r="F154" s="17">
        <f t="shared" si="237"/>
        <v>4500000</v>
      </c>
      <c r="G154" s="17">
        <f t="shared" si="237"/>
        <v>4500000</v>
      </c>
      <c r="H154" s="17">
        <f t="shared" si="237"/>
        <v>4500000</v>
      </c>
      <c r="I154" s="17">
        <f t="shared" si="237"/>
        <v>4500000</v>
      </c>
      <c r="J154" s="17">
        <f t="shared" si="237"/>
        <v>4500000</v>
      </c>
      <c r="K154" s="17">
        <f t="shared" si="237"/>
        <v>7500000</v>
      </c>
      <c r="L154" s="17">
        <f t="shared" si="237"/>
        <v>7500000</v>
      </c>
      <c r="M154" s="17">
        <f t="shared" si="237"/>
        <v>7500000</v>
      </c>
      <c r="N154" s="17">
        <f t="shared" si="237"/>
        <v>1500000</v>
      </c>
      <c r="O154" s="17">
        <f t="shared" si="237"/>
        <v>2520000.0000000005</v>
      </c>
      <c r="P154" s="17">
        <f t="shared" si="237"/>
        <v>5040000.0000000009</v>
      </c>
      <c r="Q154" s="17">
        <f t="shared" si="237"/>
        <v>5040000.0000000009</v>
      </c>
      <c r="R154" s="17">
        <f t="shared" si="237"/>
        <v>5040000.0000000009</v>
      </c>
      <c r="S154" s="17">
        <f t="shared" si="237"/>
        <v>5040000.0000000009</v>
      </c>
      <c r="T154" s="17">
        <f t="shared" si="237"/>
        <v>5040000.0000000009</v>
      </c>
      <c r="U154" s="17">
        <f t="shared" si="237"/>
        <v>5040000.0000000009</v>
      </c>
      <c r="V154" s="17">
        <f t="shared" si="237"/>
        <v>5040000.0000000009</v>
      </c>
      <c r="W154" s="17">
        <f t="shared" si="237"/>
        <v>8400000</v>
      </c>
      <c r="X154" s="17">
        <f t="shared" si="237"/>
        <v>8400000</v>
      </c>
      <c r="Y154" s="17">
        <f t="shared" si="237"/>
        <v>8400000</v>
      </c>
      <c r="Z154" s="17">
        <f t="shared" si="237"/>
        <v>1680000.0000000002</v>
      </c>
      <c r="AA154" s="17">
        <f t="shared" si="237"/>
        <v>2746800.0000000009</v>
      </c>
      <c r="AB154" s="17">
        <f t="shared" si="237"/>
        <v>5493600.0000000019</v>
      </c>
      <c r="AC154" s="17">
        <f t="shared" si="237"/>
        <v>5493600.0000000019</v>
      </c>
      <c r="AD154" s="17">
        <f t="shared" si="237"/>
        <v>5493600.0000000019</v>
      </c>
      <c r="AE154" s="17">
        <f t="shared" si="237"/>
        <v>5493600.0000000019</v>
      </c>
      <c r="AF154" s="17">
        <f t="shared" si="237"/>
        <v>5493600.0000000019</v>
      </c>
      <c r="AG154" s="17">
        <f t="shared" si="237"/>
        <v>5493600.0000000019</v>
      </c>
      <c r="AH154" s="17">
        <f t="shared" si="237"/>
        <v>5493600.0000000019</v>
      </c>
      <c r="AI154" s="17">
        <f t="shared" ref="AI154:BJ154" si="238">+AI72</f>
        <v>9156000</v>
      </c>
      <c r="AJ154" s="17">
        <f t="shared" si="238"/>
        <v>9156000</v>
      </c>
      <c r="AK154" s="17">
        <f t="shared" si="238"/>
        <v>9156000</v>
      </c>
      <c r="AL154" s="17">
        <f t="shared" si="238"/>
        <v>1831200.0000000005</v>
      </c>
      <c r="AM154" s="17">
        <f t="shared" si="238"/>
        <v>2911608.0000000009</v>
      </c>
      <c r="AN154" s="17">
        <f t="shared" si="238"/>
        <v>5823216.0000000019</v>
      </c>
      <c r="AO154" s="17">
        <f t="shared" si="238"/>
        <v>5823216.0000000019</v>
      </c>
      <c r="AP154" s="17">
        <f t="shared" si="238"/>
        <v>5823216.0000000019</v>
      </c>
      <c r="AQ154" s="17">
        <f t="shared" si="238"/>
        <v>5823216.0000000019</v>
      </c>
      <c r="AR154" s="17">
        <f t="shared" si="238"/>
        <v>5823216.0000000019</v>
      </c>
      <c r="AS154" s="17">
        <f t="shared" si="238"/>
        <v>5823216.0000000019</v>
      </c>
      <c r="AT154" s="17">
        <f t="shared" si="238"/>
        <v>5823216.0000000019</v>
      </c>
      <c r="AU154" s="17">
        <f t="shared" si="238"/>
        <v>9705360</v>
      </c>
      <c r="AV154" s="17">
        <f t="shared" si="238"/>
        <v>9705360</v>
      </c>
      <c r="AW154" s="17">
        <f t="shared" si="238"/>
        <v>9705360</v>
      </c>
      <c r="AX154" s="17">
        <f t="shared" si="238"/>
        <v>1941072.0000000007</v>
      </c>
      <c r="AY154" s="17">
        <f t="shared" si="238"/>
        <v>3086304.4800000009</v>
      </c>
      <c r="AZ154" s="17">
        <f t="shared" si="238"/>
        <v>6172608.9600000018</v>
      </c>
      <c r="BA154" s="17">
        <f t="shared" si="238"/>
        <v>6172608.9600000018</v>
      </c>
      <c r="BB154" s="17">
        <f t="shared" si="238"/>
        <v>6172608.9600000018</v>
      </c>
      <c r="BC154" s="17">
        <f t="shared" si="238"/>
        <v>6172608.9600000018</v>
      </c>
      <c r="BD154" s="17">
        <f t="shared" si="238"/>
        <v>6172608.9600000018</v>
      </c>
      <c r="BE154" s="17">
        <f t="shared" si="238"/>
        <v>6172608.9600000018</v>
      </c>
      <c r="BF154" s="17">
        <f t="shared" si="238"/>
        <v>6172608.9600000018</v>
      </c>
      <c r="BG154" s="17">
        <f t="shared" si="238"/>
        <v>10287681.6</v>
      </c>
      <c r="BH154" s="17">
        <f t="shared" si="238"/>
        <v>10287681.6</v>
      </c>
      <c r="BI154" s="17">
        <f t="shared" si="238"/>
        <v>10287681.6</v>
      </c>
      <c r="BJ154" s="17">
        <f t="shared" si="238"/>
        <v>2057536.3200000008</v>
      </c>
    </row>
    <row r="155" spans="1:62" s="7" customFormat="1" x14ac:dyDescent="0.2">
      <c r="A155" s="6" t="str">
        <f>+PARÁMETROS!A55</f>
        <v>Compra Cartera</v>
      </c>
      <c r="B155" s="119"/>
      <c r="C155" s="17">
        <f t="shared" ref="C155:AH155" si="239">+C84</f>
        <v>22500000</v>
      </c>
      <c r="D155" s="17">
        <f t="shared" si="239"/>
        <v>45000000</v>
      </c>
      <c r="E155" s="17">
        <f t="shared" si="239"/>
        <v>45000000</v>
      </c>
      <c r="F155" s="17">
        <f t="shared" si="239"/>
        <v>45000000</v>
      </c>
      <c r="G155" s="17">
        <f t="shared" si="239"/>
        <v>45000000</v>
      </c>
      <c r="H155" s="17">
        <f t="shared" si="239"/>
        <v>45000000</v>
      </c>
      <c r="I155" s="17">
        <f t="shared" si="239"/>
        <v>45000000</v>
      </c>
      <c r="J155" s="17">
        <f t="shared" si="239"/>
        <v>45000000</v>
      </c>
      <c r="K155" s="17">
        <f t="shared" si="239"/>
        <v>75000000</v>
      </c>
      <c r="L155" s="17">
        <f t="shared" si="239"/>
        <v>75000000</v>
      </c>
      <c r="M155" s="17">
        <f t="shared" si="239"/>
        <v>75000000</v>
      </c>
      <c r="N155" s="17">
        <f t="shared" si="239"/>
        <v>15000000</v>
      </c>
      <c r="O155" s="17">
        <f t="shared" si="239"/>
        <v>25200000.000000004</v>
      </c>
      <c r="P155" s="17">
        <f t="shared" si="239"/>
        <v>50400000.000000007</v>
      </c>
      <c r="Q155" s="17">
        <f t="shared" si="239"/>
        <v>50400000.000000007</v>
      </c>
      <c r="R155" s="17">
        <f t="shared" si="239"/>
        <v>50400000.000000007</v>
      </c>
      <c r="S155" s="17">
        <f t="shared" si="239"/>
        <v>50400000.000000007</v>
      </c>
      <c r="T155" s="17">
        <f t="shared" si="239"/>
        <v>50400000.000000007</v>
      </c>
      <c r="U155" s="17">
        <f t="shared" si="239"/>
        <v>50400000.000000007</v>
      </c>
      <c r="V155" s="17">
        <f t="shared" si="239"/>
        <v>50400000.000000007</v>
      </c>
      <c r="W155" s="17">
        <f t="shared" si="239"/>
        <v>84000000.000000015</v>
      </c>
      <c r="X155" s="17">
        <f t="shared" si="239"/>
        <v>84000000.000000015</v>
      </c>
      <c r="Y155" s="17">
        <f t="shared" si="239"/>
        <v>84000000.000000015</v>
      </c>
      <c r="Z155" s="17">
        <f t="shared" si="239"/>
        <v>16800000</v>
      </c>
      <c r="AA155" s="17">
        <f t="shared" si="239"/>
        <v>27468000.000000007</v>
      </c>
      <c r="AB155" s="17">
        <f t="shared" si="239"/>
        <v>54936000.000000015</v>
      </c>
      <c r="AC155" s="17">
        <f t="shared" si="239"/>
        <v>54936000.000000015</v>
      </c>
      <c r="AD155" s="17">
        <f t="shared" si="239"/>
        <v>54936000.000000015</v>
      </c>
      <c r="AE155" s="17">
        <f t="shared" si="239"/>
        <v>54936000.000000015</v>
      </c>
      <c r="AF155" s="17">
        <f t="shared" si="239"/>
        <v>54936000.000000015</v>
      </c>
      <c r="AG155" s="17">
        <f t="shared" si="239"/>
        <v>54936000.000000015</v>
      </c>
      <c r="AH155" s="17">
        <f t="shared" si="239"/>
        <v>54936000.000000015</v>
      </c>
      <c r="AI155" s="17">
        <f t="shared" ref="AI155:BJ155" si="240">+AI84</f>
        <v>91560000.00000003</v>
      </c>
      <c r="AJ155" s="17">
        <f t="shared" si="240"/>
        <v>91560000.00000003</v>
      </c>
      <c r="AK155" s="17">
        <f t="shared" si="240"/>
        <v>91560000.00000003</v>
      </c>
      <c r="AL155" s="17">
        <f t="shared" si="240"/>
        <v>18312000</v>
      </c>
      <c r="AM155" s="17">
        <f t="shared" si="240"/>
        <v>29116080.000000011</v>
      </c>
      <c r="AN155" s="17">
        <f t="shared" si="240"/>
        <v>58232160.000000022</v>
      </c>
      <c r="AO155" s="17">
        <f t="shared" si="240"/>
        <v>58232160.000000022</v>
      </c>
      <c r="AP155" s="17">
        <f t="shared" si="240"/>
        <v>58232160.000000022</v>
      </c>
      <c r="AQ155" s="17">
        <f t="shared" si="240"/>
        <v>58232160.000000022</v>
      </c>
      <c r="AR155" s="17">
        <f t="shared" si="240"/>
        <v>58232160.000000022</v>
      </c>
      <c r="AS155" s="17">
        <f t="shared" si="240"/>
        <v>58232160.000000022</v>
      </c>
      <c r="AT155" s="17">
        <f t="shared" si="240"/>
        <v>58232160.000000022</v>
      </c>
      <c r="AU155" s="17">
        <f t="shared" si="240"/>
        <v>97053600.00000003</v>
      </c>
      <c r="AV155" s="17">
        <f t="shared" si="240"/>
        <v>97053600.00000003</v>
      </c>
      <c r="AW155" s="17">
        <f t="shared" si="240"/>
        <v>97053600.00000003</v>
      </c>
      <c r="AX155" s="17">
        <f t="shared" si="240"/>
        <v>19410720</v>
      </c>
      <c r="AY155" s="17">
        <f t="shared" si="240"/>
        <v>30863044.800000012</v>
      </c>
      <c r="AZ155" s="17">
        <f t="shared" si="240"/>
        <v>61726089.600000024</v>
      </c>
      <c r="BA155" s="17">
        <f t="shared" si="240"/>
        <v>61726089.600000024</v>
      </c>
      <c r="BB155" s="17">
        <f t="shared" si="240"/>
        <v>61726089.600000024</v>
      </c>
      <c r="BC155" s="17">
        <f t="shared" si="240"/>
        <v>61726089.600000024</v>
      </c>
      <c r="BD155" s="17">
        <f t="shared" si="240"/>
        <v>61726089.600000024</v>
      </c>
      <c r="BE155" s="17">
        <f t="shared" si="240"/>
        <v>61726089.600000024</v>
      </c>
      <c r="BF155" s="17">
        <f t="shared" si="240"/>
        <v>61726089.600000024</v>
      </c>
      <c r="BG155" s="17">
        <f t="shared" si="240"/>
        <v>102876816.00000003</v>
      </c>
      <c r="BH155" s="17">
        <f t="shared" si="240"/>
        <v>102876816.00000003</v>
      </c>
      <c r="BI155" s="17">
        <f t="shared" si="240"/>
        <v>102876816.00000003</v>
      </c>
      <c r="BJ155" s="17">
        <f t="shared" si="240"/>
        <v>20575363.199999999</v>
      </c>
    </row>
    <row r="156" spans="1:62" s="7" customFormat="1" x14ac:dyDescent="0.2">
      <c r="A156" s="6" t="s">
        <v>1450</v>
      </c>
      <c r="B156" s="119"/>
      <c r="C156" s="17">
        <f t="shared" ref="C156:AH156" si="241">+C121</f>
        <v>0</v>
      </c>
      <c r="D156" s="17">
        <f t="shared" si="241"/>
        <v>0</v>
      </c>
      <c r="E156" s="17">
        <f t="shared" si="241"/>
        <v>0</v>
      </c>
      <c r="F156" s="17">
        <f t="shared" si="241"/>
        <v>0</v>
      </c>
      <c r="G156" s="17">
        <f t="shared" si="241"/>
        <v>0</v>
      </c>
      <c r="H156" s="17">
        <f t="shared" si="241"/>
        <v>0</v>
      </c>
      <c r="I156" s="17">
        <f t="shared" si="241"/>
        <v>0</v>
      </c>
      <c r="J156" s="17">
        <f t="shared" si="241"/>
        <v>0</v>
      </c>
      <c r="K156" s="17">
        <f t="shared" si="241"/>
        <v>0</v>
      </c>
      <c r="L156" s="17">
        <f t="shared" si="241"/>
        <v>0</v>
      </c>
      <c r="M156" s="17">
        <f t="shared" si="241"/>
        <v>0</v>
      </c>
      <c r="N156" s="17">
        <f t="shared" si="241"/>
        <v>0</v>
      </c>
      <c r="O156" s="17">
        <f t="shared" si="241"/>
        <v>0</v>
      </c>
      <c r="P156" s="17">
        <f t="shared" si="241"/>
        <v>0</v>
      </c>
      <c r="Q156" s="17">
        <f t="shared" si="241"/>
        <v>0</v>
      </c>
      <c r="R156" s="17">
        <f t="shared" si="241"/>
        <v>0</v>
      </c>
      <c r="S156" s="17">
        <f t="shared" si="241"/>
        <v>0</v>
      </c>
      <c r="T156" s="17">
        <f t="shared" si="241"/>
        <v>0</v>
      </c>
      <c r="U156" s="17">
        <f t="shared" si="241"/>
        <v>0</v>
      </c>
      <c r="V156" s="17">
        <f t="shared" si="241"/>
        <v>0</v>
      </c>
      <c r="W156" s="17">
        <f t="shared" si="241"/>
        <v>0</v>
      </c>
      <c r="X156" s="17">
        <f t="shared" si="241"/>
        <v>0</v>
      </c>
      <c r="Y156" s="17">
        <f t="shared" si="241"/>
        <v>0</v>
      </c>
      <c r="Z156" s="17">
        <f t="shared" si="241"/>
        <v>0</v>
      </c>
      <c r="AA156" s="17">
        <f t="shared" si="241"/>
        <v>0</v>
      </c>
      <c r="AB156" s="17">
        <f t="shared" si="241"/>
        <v>0</v>
      </c>
      <c r="AC156" s="17">
        <f t="shared" si="241"/>
        <v>0</v>
      </c>
      <c r="AD156" s="17">
        <f t="shared" si="241"/>
        <v>0</v>
      </c>
      <c r="AE156" s="17">
        <f t="shared" si="241"/>
        <v>0</v>
      </c>
      <c r="AF156" s="17">
        <f t="shared" si="241"/>
        <v>0</v>
      </c>
      <c r="AG156" s="17">
        <f t="shared" si="241"/>
        <v>0</v>
      </c>
      <c r="AH156" s="17">
        <f t="shared" si="241"/>
        <v>0</v>
      </c>
      <c r="AI156" s="17">
        <f t="shared" ref="AI156:BJ156" si="242">+AI121</f>
        <v>0</v>
      </c>
      <c r="AJ156" s="17">
        <f t="shared" si="242"/>
        <v>0</v>
      </c>
      <c r="AK156" s="17">
        <f t="shared" si="242"/>
        <v>0</v>
      </c>
      <c r="AL156" s="17">
        <f t="shared" si="242"/>
        <v>0</v>
      </c>
      <c r="AM156" s="17">
        <f t="shared" si="242"/>
        <v>0</v>
      </c>
      <c r="AN156" s="17">
        <f t="shared" si="242"/>
        <v>0</v>
      </c>
      <c r="AO156" s="17">
        <f t="shared" si="242"/>
        <v>0</v>
      </c>
      <c r="AP156" s="17">
        <f t="shared" si="242"/>
        <v>0</v>
      </c>
      <c r="AQ156" s="17">
        <f t="shared" si="242"/>
        <v>0</v>
      </c>
      <c r="AR156" s="17">
        <f t="shared" si="242"/>
        <v>0</v>
      </c>
      <c r="AS156" s="17">
        <f t="shared" si="242"/>
        <v>0</v>
      </c>
      <c r="AT156" s="17">
        <f t="shared" si="242"/>
        <v>0</v>
      </c>
      <c r="AU156" s="17">
        <f t="shared" si="242"/>
        <v>0</v>
      </c>
      <c r="AV156" s="17">
        <f t="shared" si="242"/>
        <v>0</v>
      </c>
      <c r="AW156" s="17">
        <f t="shared" si="242"/>
        <v>0</v>
      </c>
      <c r="AX156" s="17">
        <f t="shared" si="242"/>
        <v>0</v>
      </c>
      <c r="AY156" s="17">
        <f t="shared" si="242"/>
        <v>0</v>
      </c>
      <c r="AZ156" s="17">
        <f t="shared" si="242"/>
        <v>0</v>
      </c>
      <c r="BA156" s="17">
        <f t="shared" si="242"/>
        <v>0</v>
      </c>
      <c r="BB156" s="17">
        <f t="shared" si="242"/>
        <v>0</v>
      </c>
      <c r="BC156" s="17">
        <f t="shared" si="242"/>
        <v>0</v>
      </c>
      <c r="BD156" s="17">
        <f t="shared" si="242"/>
        <v>0</v>
      </c>
      <c r="BE156" s="17">
        <f t="shared" si="242"/>
        <v>0</v>
      </c>
      <c r="BF156" s="17">
        <f t="shared" si="242"/>
        <v>0</v>
      </c>
      <c r="BG156" s="17">
        <f t="shared" si="242"/>
        <v>0</v>
      </c>
      <c r="BH156" s="17">
        <f t="shared" si="242"/>
        <v>0</v>
      </c>
      <c r="BI156" s="17">
        <f t="shared" si="242"/>
        <v>0</v>
      </c>
      <c r="BJ156" s="17">
        <f t="shared" si="242"/>
        <v>0</v>
      </c>
    </row>
    <row r="157" spans="1:62" s="7" customFormat="1" x14ac:dyDescent="0.2">
      <c r="A157" s="23" t="s">
        <v>2</v>
      </c>
      <c r="B157" s="120"/>
      <c r="C157" s="19">
        <f>SUM(C149:C156)</f>
        <v>83250000</v>
      </c>
      <c r="D157" s="19">
        <f t="shared" ref="D157:BJ157" si="243">SUM(D149:D156)</f>
        <v>166500000</v>
      </c>
      <c r="E157" s="19">
        <f t="shared" si="243"/>
        <v>166500000</v>
      </c>
      <c r="F157" s="19">
        <f t="shared" si="243"/>
        <v>166500000</v>
      </c>
      <c r="G157" s="19">
        <f t="shared" si="243"/>
        <v>166500000</v>
      </c>
      <c r="H157" s="19">
        <f t="shared" si="243"/>
        <v>166500000</v>
      </c>
      <c r="I157" s="19">
        <f t="shared" si="243"/>
        <v>166500000</v>
      </c>
      <c r="J157" s="19">
        <f t="shared" si="243"/>
        <v>166500000</v>
      </c>
      <c r="K157" s="19">
        <f t="shared" si="243"/>
        <v>277500000</v>
      </c>
      <c r="L157" s="19">
        <f t="shared" si="243"/>
        <v>277500000</v>
      </c>
      <c r="M157" s="19">
        <f t="shared" si="243"/>
        <v>277500000</v>
      </c>
      <c r="N157" s="19">
        <f t="shared" si="243"/>
        <v>55500000</v>
      </c>
      <c r="O157" s="19">
        <f t="shared" si="243"/>
        <v>93240000.000000015</v>
      </c>
      <c r="P157" s="19">
        <f t="shared" si="243"/>
        <v>186480000.00000003</v>
      </c>
      <c r="Q157" s="19">
        <f t="shared" si="243"/>
        <v>186480000.00000003</v>
      </c>
      <c r="R157" s="19">
        <f t="shared" si="243"/>
        <v>186480000.00000003</v>
      </c>
      <c r="S157" s="19">
        <f t="shared" si="243"/>
        <v>186480000.00000003</v>
      </c>
      <c r="T157" s="19">
        <f t="shared" si="243"/>
        <v>186480000.00000003</v>
      </c>
      <c r="U157" s="19">
        <f t="shared" si="243"/>
        <v>186480000.00000003</v>
      </c>
      <c r="V157" s="19">
        <f t="shared" si="243"/>
        <v>186480000.00000003</v>
      </c>
      <c r="W157" s="19">
        <f t="shared" si="243"/>
        <v>310800000.00000006</v>
      </c>
      <c r="X157" s="19">
        <f t="shared" si="243"/>
        <v>310800000.00000006</v>
      </c>
      <c r="Y157" s="19">
        <f t="shared" si="243"/>
        <v>310800000.00000006</v>
      </c>
      <c r="Z157" s="19">
        <f t="shared" si="243"/>
        <v>62160000</v>
      </c>
      <c r="AA157" s="19">
        <f t="shared" si="243"/>
        <v>101631600.00000003</v>
      </c>
      <c r="AB157" s="19">
        <f t="shared" si="243"/>
        <v>203263200.00000006</v>
      </c>
      <c r="AC157" s="19">
        <f t="shared" si="243"/>
        <v>203263200.00000006</v>
      </c>
      <c r="AD157" s="19">
        <f t="shared" si="243"/>
        <v>203263200.00000006</v>
      </c>
      <c r="AE157" s="19">
        <f t="shared" si="243"/>
        <v>203263200.00000006</v>
      </c>
      <c r="AF157" s="19">
        <f t="shared" si="243"/>
        <v>203263200.00000006</v>
      </c>
      <c r="AG157" s="19">
        <f t="shared" si="243"/>
        <v>203263200.00000006</v>
      </c>
      <c r="AH157" s="19">
        <f t="shared" si="243"/>
        <v>203263200.00000006</v>
      </c>
      <c r="AI157" s="19">
        <f t="shared" si="243"/>
        <v>338772000.00000012</v>
      </c>
      <c r="AJ157" s="19">
        <f t="shared" si="243"/>
        <v>338772000.00000012</v>
      </c>
      <c r="AK157" s="19">
        <f t="shared" si="243"/>
        <v>338772000.00000012</v>
      </c>
      <c r="AL157" s="19">
        <f t="shared" si="243"/>
        <v>67754400</v>
      </c>
      <c r="AM157" s="19">
        <f t="shared" si="243"/>
        <v>107729496.00000004</v>
      </c>
      <c r="AN157" s="19">
        <f t="shared" si="243"/>
        <v>215458992.00000009</v>
      </c>
      <c r="AO157" s="19">
        <f t="shared" si="243"/>
        <v>215458992.00000009</v>
      </c>
      <c r="AP157" s="19">
        <f t="shared" si="243"/>
        <v>215458992.00000009</v>
      </c>
      <c r="AQ157" s="19">
        <f t="shared" si="243"/>
        <v>215458992.00000009</v>
      </c>
      <c r="AR157" s="19">
        <f t="shared" si="243"/>
        <v>215458992.00000009</v>
      </c>
      <c r="AS157" s="19">
        <f t="shared" si="243"/>
        <v>215458992.00000009</v>
      </c>
      <c r="AT157" s="19">
        <f t="shared" si="243"/>
        <v>215458992.00000009</v>
      </c>
      <c r="AU157" s="19">
        <f t="shared" si="243"/>
        <v>359098320.00000012</v>
      </c>
      <c r="AV157" s="19">
        <f t="shared" si="243"/>
        <v>359098320.00000012</v>
      </c>
      <c r="AW157" s="19">
        <f t="shared" si="243"/>
        <v>359098320.00000012</v>
      </c>
      <c r="AX157" s="19">
        <f t="shared" si="243"/>
        <v>71819664</v>
      </c>
      <c r="AY157" s="19">
        <f t="shared" si="243"/>
        <v>114193265.76000005</v>
      </c>
      <c r="AZ157" s="19">
        <f t="shared" si="243"/>
        <v>228386531.5200001</v>
      </c>
      <c r="BA157" s="19">
        <f t="shared" si="243"/>
        <v>228386531.5200001</v>
      </c>
      <c r="BB157" s="19">
        <f t="shared" si="243"/>
        <v>228386531.5200001</v>
      </c>
      <c r="BC157" s="19">
        <f t="shared" si="243"/>
        <v>228386531.5200001</v>
      </c>
      <c r="BD157" s="19">
        <f t="shared" si="243"/>
        <v>228386531.5200001</v>
      </c>
      <c r="BE157" s="19">
        <f t="shared" si="243"/>
        <v>228386531.5200001</v>
      </c>
      <c r="BF157" s="19">
        <f t="shared" si="243"/>
        <v>228386531.5200001</v>
      </c>
      <c r="BG157" s="19">
        <f t="shared" si="243"/>
        <v>380644219.20000005</v>
      </c>
      <c r="BH157" s="19">
        <f t="shared" si="243"/>
        <v>380644219.20000005</v>
      </c>
      <c r="BI157" s="19">
        <f t="shared" si="243"/>
        <v>380644219.20000005</v>
      </c>
      <c r="BJ157" s="19">
        <f t="shared" si="243"/>
        <v>76128843.840000004</v>
      </c>
    </row>
    <row r="158" spans="1:62" ht="13.5" thickBot="1" x14ac:dyDescent="0.25"/>
    <row r="159" spans="1:62" s="7" customFormat="1" ht="13.5" thickBot="1" x14ac:dyDescent="0.25">
      <c r="A159" s="89" t="s">
        <v>61</v>
      </c>
      <c r="B159" s="121"/>
      <c r="C159" s="21">
        <f t="shared" ref="C159:AH159" si="244">+C3</f>
        <v>44957</v>
      </c>
      <c r="D159" s="21">
        <f t="shared" si="244"/>
        <v>44985</v>
      </c>
      <c r="E159" s="21">
        <f t="shared" si="244"/>
        <v>45016</v>
      </c>
      <c r="F159" s="21">
        <f t="shared" si="244"/>
        <v>45046</v>
      </c>
      <c r="G159" s="21">
        <f t="shared" si="244"/>
        <v>45077</v>
      </c>
      <c r="H159" s="21">
        <f t="shared" si="244"/>
        <v>45107</v>
      </c>
      <c r="I159" s="21">
        <f t="shared" si="244"/>
        <v>45138</v>
      </c>
      <c r="J159" s="21">
        <f t="shared" si="244"/>
        <v>45169</v>
      </c>
      <c r="K159" s="21">
        <f t="shared" si="244"/>
        <v>45199</v>
      </c>
      <c r="L159" s="21">
        <f t="shared" si="244"/>
        <v>45230</v>
      </c>
      <c r="M159" s="21">
        <f t="shared" si="244"/>
        <v>45260</v>
      </c>
      <c r="N159" s="21">
        <f t="shared" si="244"/>
        <v>45291</v>
      </c>
      <c r="O159" s="21">
        <f t="shared" si="244"/>
        <v>45322</v>
      </c>
      <c r="P159" s="21">
        <f t="shared" si="244"/>
        <v>45351</v>
      </c>
      <c r="Q159" s="21">
        <f t="shared" si="244"/>
        <v>45382</v>
      </c>
      <c r="R159" s="21">
        <f t="shared" si="244"/>
        <v>45412</v>
      </c>
      <c r="S159" s="21">
        <f t="shared" si="244"/>
        <v>45443</v>
      </c>
      <c r="T159" s="21">
        <f t="shared" si="244"/>
        <v>45473</v>
      </c>
      <c r="U159" s="21">
        <f t="shared" si="244"/>
        <v>45504</v>
      </c>
      <c r="V159" s="21">
        <f t="shared" si="244"/>
        <v>45535</v>
      </c>
      <c r="W159" s="21">
        <f t="shared" si="244"/>
        <v>45565</v>
      </c>
      <c r="X159" s="21">
        <f t="shared" si="244"/>
        <v>45596</v>
      </c>
      <c r="Y159" s="21">
        <f t="shared" si="244"/>
        <v>45626</v>
      </c>
      <c r="Z159" s="21">
        <f t="shared" si="244"/>
        <v>45657</v>
      </c>
      <c r="AA159" s="21">
        <f t="shared" si="244"/>
        <v>45688</v>
      </c>
      <c r="AB159" s="21">
        <f t="shared" si="244"/>
        <v>45716</v>
      </c>
      <c r="AC159" s="21">
        <f t="shared" si="244"/>
        <v>45747</v>
      </c>
      <c r="AD159" s="21">
        <f t="shared" si="244"/>
        <v>45777</v>
      </c>
      <c r="AE159" s="21">
        <f t="shared" si="244"/>
        <v>45808</v>
      </c>
      <c r="AF159" s="21">
        <f t="shared" si="244"/>
        <v>45838</v>
      </c>
      <c r="AG159" s="21">
        <f t="shared" si="244"/>
        <v>45869</v>
      </c>
      <c r="AH159" s="21">
        <f t="shared" si="244"/>
        <v>45900</v>
      </c>
      <c r="AI159" s="21">
        <f t="shared" ref="AI159:BJ159" si="245">+AI3</f>
        <v>45930</v>
      </c>
      <c r="AJ159" s="21">
        <f t="shared" si="245"/>
        <v>45961</v>
      </c>
      <c r="AK159" s="21">
        <f t="shared" si="245"/>
        <v>45991</v>
      </c>
      <c r="AL159" s="21">
        <f t="shared" si="245"/>
        <v>46022</v>
      </c>
      <c r="AM159" s="21">
        <f t="shared" si="245"/>
        <v>46053</v>
      </c>
      <c r="AN159" s="21">
        <f t="shared" si="245"/>
        <v>46081</v>
      </c>
      <c r="AO159" s="21">
        <f t="shared" si="245"/>
        <v>46112</v>
      </c>
      <c r="AP159" s="21">
        <f t="shared" si="245"/>
        <v>46142</v>
      </c>
      <c r="AQ159" s="21">
        <f t="shared" si="245"/>
        <v>46173</v>
      </c>
      <c r="AR159" s="21">
        <f t="shared" si="245"/>
        <v>46203</v>
      </c>
      <c r="AS159" s="21">
        <f t="shared" si="245"/>
        <v>46234</v>
      </c>
      <c r="AT159" s="21">
        <f t="shared" si="245"/>
        <v>46265</v>
      </c>
      <c r="AU159" s="21">
        <f t="shared" si="245"/>
        <v>46295</v>
      </c>
      <c r="AV159" s="21">
        <f t="shared" si="245"/>
        <v>46326</v>
      </c>
      <c r="AW159" s="21">
        <f t="shared" si="245"/>
        <v>46356</v>
      </c>
      <c r="AX159" s="21">
        <f t="shared" si="245"/>
        <v>46387</v>
      </c>
      <c r="AY159" s="21">
        <f t="shared" si="245"/>
        <v>46418</v>
      </c>
      <c r="AZ159" s="21">
        <f t="shared" si="245"/>
        <v>46446</v>
      </c>
      <c r="BA159" s="21">
        <f t="shared" si="245"/>
        <v>46477</v>
      </c>
      <c r="BB159" s="21">
        <f t="shared" si="245"/>
        <v>46507</v>
      </c>
      <c r="BC159" s="21">
        <f t="shared" si="245"/>
        <v>46538</v>
      </c>
      <c r="BD159" s="21">
        <f t="shared" si="245"/>
        <v>46568</v>
      </c>
      <c r="BE159" s="21">
        <f t="shared" si="245"/>
        <v>46599</v>
      </c>
      <c r="BF159" s="21">
        <f t="shared" si="245"/>
        <v>46630</v>
      </c>
      <c r="BG159" s="21">
        <f t="shared" si="245"/>
        <v>46660</v>
      </c>
      <c r="BH159" s="21">
        <f t="shared" si="245"/>
        <v>46691</v>
      </c>
      <c r="BI159" s="21">
        <f t="shared" si="245"/>
        <v>46721</v>
      </c>
      <c r="BJ159" s="21">
        <f t="shared" si="245"/>
        <v>46752</v>
      </c>
    </row>
    <row r="160" spans="1:62" s="7" customFormat="1" x14ac:dyDescent="0.2">
      <c r="A160" s="6" t="str">
        <f>+PARÁMETROS!A39</f>
        <v>Libre inversion</v>
      </c>
      <c r="B160" s="118"/>
      <c r="C160" s="22">
        <f t="shared" ref="C160:AH160" si="246">+C6</f>
        <v>179280694.29495227</v>
      </c>
      <c r="D160" s="22">
        <f t="shared" si="246"/>
        <v>178076227.60043287</v>
      </c>
      <c r="E160" s="22">
        <f t="shared" si="246"/>
        <v>179570448.97501096</v>
      </c>
      <c r="F160" s="22">
        <f t="shared" si="246"/>
        <v>181050921.23758805</v>
      </c>
      <c r="G160" s="22">
        <f t="shared" si="246"/>
        <v>182517436.45693254</v>
      </c>
      <c r="H160" s="22">
        <f t="shared" si="246"/>
        <v>367939650.04762435</v>
      </c>
      <c r="I160" s="22">
        <f t="shared" si="246"/>
        <v>180696203.04895368</v>
      </c>
      <c r="J160" s="22">
        <f t="shared" si="246"/>
        <v>182840043.02513433</v>
      </c>
      <c r="K160" s="22">
        <f t="shared" si="246"/>
        <v>184314714.85920313</v>
      </c>
      <c r="L160" s="22">
        <f t="shared" si="246"/>
        <v>189359184.76173317</v>
      </c>
      <c r="M160" s="22">
        <f t="shared" si="246"/>
        <v>194354825.22524658</v>
      </c>
      <c r="N160" s="22">
        <f t="shared" si="246"/>
        <v>398602783.91381723</v>
      </c>
      <c r="O160" s="22">
        <f t="shared" si="246"/>
        <v>185370218.88283792</v>
      </c>
      <c r="P160" s="22">
        <f t="shared" si="246"/>
        <v>185066714.33881423</v>
      </c>
      <c r="Q160" s="22">
        <f t="shared" si="246"/>
        <v>187656748.73920152</v>
      </c>
      <c r="R160" s="22">
        <f t="shared" si="246"/>
        <v>285334900.20287538</v>
      </c>
      <c r="S160" s="22">
        <f t="shared" si="246"/>
        <v>190421577.21915889</v>
      </c>
      <c r="T160" s="22">
        <f t="shared" si="246"/>
        <v>192969633.21172625</v>
      </c>
      <c r="U160" s="22">
        <f t="shared" si="246"/>
        <v>195494101.24648482</v>
      </c>
      <c r="V160" s="22">
        <f t="shared" si="246"/>
        <v>198601262.16712639</v>
      </c>
      <c r="W160" s="22">
        <f t="shared" si="246"/>
        <v>201074851.724711</v>
      </c>
      <c r="X160" s="22">
        <f t="shared" si="246"/>
        <v>311086616.32413709</v>
      </c>
      <c r="Y160" s="22">
        <f t="shared" si="246"/>
        <v>211103398.28539431</v>
      </c>
      <c r="Z160" s="22">
        <f t="shared" si="246"/>
        <v>217354401.61311212</v>
      </c>
      <c r="AA160" s="22">
        <f t="shared" si="246"/>
        <v>231132070.04056665</v>
      </c>
      <c r="AB160" s="22">
        <f t="shared" si="246"/>
        <v>230993222.90559989</v>
      </c>
      <c r="AC160" s="22">
        <f t="shared" si="246"/>
        <v>234220947.62483963</v>
      </c>
      <c r="AD160" s="22">
        <f t="shared" si="246"/>
        <v>356131867.83283341</v>
      </c>
      <c r="AE160" s="22">
        <f t="shared" si="246"/>
        <v>237469053.32019475</v>
      </c>
      <c r="AF160" s="22">
        <f t="shared" si="246"/>
        <v>240648602.86481136</v>
      </c>
      <c r="AG160" s="22">
        <f t="shared" si="246"/>
        <v>243800803.61311108</v>
      </c>
      <c r="AH160" s="22">
        <f t="shared" si="246"/>
        <v>247570017.06173256</v>
      </c>
      <c r="AI160" s="22">
        <f t="shared" ref="AI160:BJ160" si="247">+AI6</f>
        <v>250664133.951175</v>
      </c>
      <c r="AJ160" s="22">
        <f t="shared" si="247"/>
        <v>387346763.13692105</v>
      </c>
      <c r="AK160" s="22">
        <f t="shared" si="247"/>
        <v>262346198.63200951</v>
      </c>
      <c r="AL160" s="22">
        <f t="shared" si="247"/>
        <v>269842965.19532549</v>
      </c>
      <c r="AM160" s="22">
        <f t="shared" si="247"/>
        <v>268942028.27763236</v>
      </c>
      <c r="AN160" s="22">
        <f t="shared" si="247"/>
        <v>268760362.76930076</v>
      </c>
      <c r="AO160" s="22">
        <f t="shared" si="247"/>
        <v>272148609.24221677</v>
      </c>
      <c r="AP160" s="22">
        <f t="shared" si="247"/>
        <v>413262928.02456284</v>
      </c>
      <c r="AQ160" s="22">
        <f t="shared" si="247"/>
        <v>275213974.61622465</v>
      </c>
      <c r="AR160" s="22">
        <f t="shared" si="247"/>
        <v>278554936.99835712</v>
      </c>
      <c r="AS160" s="22">
        <f t="shared" si="247"/>
        <v>281867756.2305705</v>
      </c>
      <c r="AT160" s="22">
        <f t="shared" si="247"/>
        <v>285791763.10997528</v>
      </c>
      <c r="AU160" s="22">
        <f t="shared" si="247"/>
        <v>289044934.86149454</v>
      </c>
      <c r="AV160" s="22">
        <f t="shared" si="247"/>
        <v>445560304.98587382</v>
      </c>
      <c r="AW160" s="22">
        <f t="shared" si="247"/>
        <v>301069728.57749408</v>
      </c>
      <c r="AX160" s="22">
        <f t="shared" si="247"/>
        <v>308992407.80487448</v>
      </c>
      <c r="AY160" s="22">
        <f t="shared" si="247"/>
        <v>307969101.79318798</v>
      </c>
      <c r="AZ160" s="22">
        <f t="shared" si="247"/>
        <v>307755190.54734141</v>
      </c>
      <c r="BA160" s="22">
        <f t="shared" si="247"/>
        <v>311326417.08755988</v>
      </c>
      <c r="BB160" s="22">
        <f t="shared" si="247"/>
        <v>472302570.26750511</v>
      </c>
      <c r="BC160" s="22">
        <f t="shared" si="247"/>
        <v>314236547.39546198</v>
      </c>
      <c r="BD160" s="22">
        <f t="shared" si="247"/>
        <v>317760732.40993363</v>
      </c>
      <c r="BE160" s="22">
        <f t="shared" si="247"/>
        <v>321255727.06920516</v>
      </c>
      <c r="BF160" s="22">
        <f t="shared" si="247"/>
        <v>325352665.78036422</v>
      </c>
      <c r="BG160" s="22">
        <f t="shared" si="247"/>
        <v>328785943.47447735</v>
      </c>
      <c r="BH160" s="22">
        <f t="shared" si="247"/>
        <v>337246417.70559949</v>
      </c>
      <c r="BI160" s="22">
        <f t="shared" si="247"/>
        <v>345648077.26735407</v>
      </c>
      <c r="BJ160" s="22">
        <f t="shared" si="247"/>
        <v>353991154.13754153</v>
      </c>
    </row>
    <row r="161" spans="1:62" s="7" customFormat="1" x14ac:dyDescent="0.2">
      <c r="A161" s="6" t="str">
        <f>+PARÁMETROS!A40</f>
        <v>Sobre aportes</v>
      </c>
      <c r="B161" s="119"/>
      <c r="C161" s="17">
        <f t="shared" ref="C161:AH161" si="248">+C18</f>
        <v>21642814.294333488</v>
      </c>
      <c r="D161" s="17">
        <f t="shared" si="248"/>
        <v>21229372.718606319</v>
      </c>
      <c r="E161" s="17">
        <f t="shared" si="248"/>
        <v>20937635.771008629</v>
      </c>
      <c r="F161" s="17">
        <f t="shared" si="248"/>
        <v>20655227.854157317</v>
      </c>
      <c r="G161" s="17">
        <f t="shared" si="248"/>
        <v>20381768.255111795</v>
      </c>
      <c r="H161" s="17">
        <f t="shared" si="248"/>
        <v>20116898.578661893</v>
      </c>
      <c r="I161" s="17">
        <f t="shared" si="248"/>
        <v>19860280.863755841</v>
      </c>
      <c r="J161" s="17">
        <f t="shared" si="248"/>
        <v>19679694.036502022</v>
      </c>
      <c r="K161" s="17">
        <f t="shared" si="248"/>
        <v>19434921.327536989</v>
      </c>
      <c r="L161" s="17">
        <f t="shared" si="248"/>
        <v>19349171.493724145</v>
      </c>
      <c r="M161" s="17">
        <f t="shared" si="248"/>
        <v>19271443.077048674</v>
      </c>
      <c r="N161" s="17">
        <f t="shared" si="248"/>
        <v>19201063.427115072</v>
      </c>
      <c r="O161" s="17">
        <f t="shared" si="248"/>
        <v>18897132.195751727</v>
      </c>
      <c r="P161" s="17">
        <f t="shared" si="248"/>
        <v>18585910.222445641</v>
      </c>
      <c r="Q161" s="17">
        <f t="shared" si="248"/>
        <v>18408069.494435966</v>
      </c>
      <c r="R161" s="17">
        <f t="shared" si="248"/>
        <v>18236463.736751597</v>
      </c>
      <c r="S161" s="17">
        <f t="shared" si="248"/>
        <v>18070827.086161122</v>
      </c>
      <c r="T161" s="17">
        <f t="shared" si="248"/>
        <v>17909794.978320364</v>
      </c>
      <c r="U161" s="17">
        <f t="shared" si="248"/>
        <v>17754313.480210461</v>
      </c>
      <c r="V161" s="17">
        <f t="shared" si="248"/>
        <v>17659200.001412254</v>
      </c>
      <c r="W161" s="17">
        <f t="shared" si="248"/>
        <v>17513427.295807302</v>
      </c>
      <c r="X161" s="17">
        <f t="shared" si="248"/>
        <v>17542239.820324812</v>
      </c>
      <c r="Y161" s="17">
        <f t="shared" si="248"/>
        <v>17575283.796757396</v>
      </c>
      <c r="Z161" s="17">
        <f t="shared" si="248"/>
        <v>17611171.360828102</v>
      </c>
      <c r="AA161" s="17">
        <f t="shared" si="248"/>
        <v>17361036.294709746</v>
      </c>
      <c r="AB161" s="17">
        <f t="shared" si="248"/>
        <v>17121498.272029154</v>
      </c>
      <c r="AC161" s="17">
        <f t="shared" si="248"/>
        <v>17025134.958587285</v>
      </c>
      <c r="AD161" s="17">
        <f t="shared" si="248"/>
        <v>16932458.671402477</v>
      </c>
      <c r="AE161" s="17">
        <f t="shared" si="248"/>
        <v>16843314.533877559</v>
      </c>
      <c r="AF161" s="17">
        <f t="shared" si="248"/>
        <v>16756610.046601832</v>
      </c>
      <c r="AG161" s="17">
        <f t="shared" si="248"/>
        <v>16673203.848856596</v>
      </c>
      <c r="AH161" s="17">
        <f t="shared" si="248"/>
        <v>16637012.711529931</v>
      </c>
      <c r="AI161" s="17">
        <f t="shared" ref="AI161:BJ161" si="249">+AI18</f>
        <v>16559231.197544232</v>
      </c>
      <c r="AJ161" s="17">
        <f t="shared" si="249"/>
        <v>16669318.752481224</v>
      </c>
      <c r="AK161" s="17">
        <f t="shared" si="249"/>
        <v>16780829.861908499</v>
      </c>
      <c r="AL161" s="17">
        <f t="shared" si="249"/>
        <v>16892683.725790888</v>
      </c>
      <c r="AM161" s="17">
        <f t="shared" si="249"/>
        <v>16676662.969793674</v>
      </c>
      <c r="AN161" s="17">
        <f t="shared" si="249"/>
        <v>16480787.976084139</v>
      </c>
      <c r="AO161" s="17">
        <f t="shared" si="249"/>
        <v>16435376.434644843</v>
      </c>
      <c r="AP161" s="17">
        <f t="shared" si="249"/>
        <v>16392062.337659413</v>
      </c>
      <c r="AQ161" s="17">
        <f t="shared" si="249"/>
        <v>16350757.509963218</v>
      </c>
      <c r="AR161" s="17">
        <f t="shared" si="249"/>
        <v>16310587.945698408</v>
      </c>
      <c r="AS161" s="17">
        <f t="shared" si="249"/>
        <v>16272302.234478381</v>
      </c>
      <c r="AT161" s="17">
        <f t="shared" si="249"/>
        <v>16272718.184952255</v>
      </c>
      <c r="AU161" s="17">
        <f t="shared" si="249"/>
        <v>16237490.483191965</v>
      </c>
      <c r="AV161" s="17">
        <f t="shared" si="249"/>
        <v>16399976.17933131</v>
      </c>
      <c r="AW161" s="17">
        <f t="shared" si="249"/>
        <v>16562108.902303504</v>
      </c>
      <c r="AX161" s="17">
        <f t="shared" si="249"/>
        <v>16723042.167703109</v>
      </c>
      <c r="AY161" s="17">
        <f t="shared" si="249"/>
        <v>16526479.089317808</v>
      </c>
      <c r="AZ161" s="17">
        <f t="shared" si="249"/>
        <v>16358537.028501788</v>
      </c>
      <c r="BA161" s="17">
        <f t="shared" si="249"/>
        <v>16349242.073509006</v>
      </c>
      <c r="BB161" s="17">
        <f t="shared" si="249"/>
        <v>16341037.830910692</v>
      </c>
      <c r="BC161" s="17">
        <f t="shared" si="249"/>
        <v>16333872.702811072</v>
      </c>
      <c r="BD161" s="17">
        <f t="shared" si="249"/>
        <v>16327008.849435709</v>
      </c>
      <c r="BE161" s="17">
        <f t="shared" si="249"/>
        <v>16321118.238717744</v>
      </c>
      <c r="BF161" s="17">
        <f t="shared" si="249"/>
        <v>16348208.103757519</v>
      </c>
      <c r="BG161" s="17">
        <f t="shared" si="249"/>
        <v>16343712.383577568</v>
      </c>
      <c r="BH161" s="17">
        <f t="shared" si="249"/>
        <v>16547873.646972764</v>
      </c>
      <c r="BI161" s="17">
        <f t="shared" si="249"/>
        <v>16750485.860768851</v>
      </c>
      <c r="BJ161" s="17">
        <f t="shared" si="249"/>
        <v>16951494.837326575</v>
      </c>
    </row>
    <row r="162" spans="1:62" s="7" customFormat="1" x14ac:dyDescent="0.2">
      <c r="A162" s="6" t="str">
        <f>+PARÁMETROS!A41</f>
        <v>Vivienda</v>
      </c>
      <c r="B162" s="119"/>
      <c r="C162" s="17">
        <f t="shared" ref="C162:AH162" si="250">+C30</f>
        <v>25335154.750049897</v>
      </c>
      <c r="D162" s="17">
        <f t="shared" si="250"/>
        <v>25288722.708160602</v>
      </c>
      <c r="E162" s="17">
        <f t="shared" si="250"/>
        <v>25620730.635275461</v>
      </c>
      <c r="F162" s="17">
        <f t="shared" si="250"/>
        <v>25949807.325642485</v>
      </c>
      <c r="G162" s="17">
        <f t="shared" si="250"/>
        <v>26275954.137922436</v>
      </c>
      <c r="H162" s="17">
        <f t="shared" si="250"/>
        <v>26599175.422016293</v>
      </c>
      <c r="I162" s="17">
        <f t="shared" si="250"/>
        <v>26919478.144554127</v>
      </c>
      <c r="J162" s="17">
        <f t="shared" si="250"/>
        <v>27329174.688519094</v>
      </c>
      <c r="K162" s="17">
        <f t="shared" si="250"/>
        <v>27639254.282174025</v>
      </c>
      <c r="L162" s="17">
        <f t="shared" si="250"/>
        <v>28453281.234022301</v>
      </c>
      <c r="M162" s="17">
        <f t="shared" si="250"/>
        <v>29262756.321759641</v>
      </c>
      <c r="N162" s="17">
        <f t="shared" si="250"/>
        <v>30067596.358751874</v>
      </c>
      <c r="O162" s="17">
        <f t="shared" si="250"/>
        <v>29952507.873528142</v>
      </c>
      <c r="P162" s="17">
        <f t="shared" si="250"/>
        <v>29908382.060952611</v>
      </c>
      <c r="Q162" s="17">
        <f t="shared" si="250"/>
        <v>30288808.811268229</v>
      </c>
      <c r="R162" s="17">
        <f t="shared" si="250"/>
        <v>30666698.571968183</v>
      </c>
      <c r="S162" s="17">
        <f t="shared" si="250"/>
        <v>31042040.017310843</v>
      </c>
      <c r="T162" s="17">
        <f t="shared" si="250"/>
        <v>31412910.782214802</v>
      </c>
      <c r="U162" s="17">
        <f t="shared" si="250"/>
        <v>31781282.676967859</v>
      </c>
      <c r="V162" s="17">
        <f t="shared" si="250"/>
        <v>32245682.721939512</v>
      </c>
      <c r="W162" s="17">
        <f t="shared" si="250"/>
        <v>32608505.908496324</v>
      </c>
      <c r="X162" s="17">
        <f t="shared" si="250"/>
        <v>33536322.116522856</v>
      </c>
      <c r="Y162" s="17">
        <f t="shared" si="250"/>
        <v>34459502.170998819</v>
      </c>
      <c r="Z162" s="17">
        <f t="shared" si="250"/>
        <v>35376059.793506645</v>
      </c>
      <c r="AA162" s="17">
        <f t="shared" si="250"/>
        <v>35252976.291675217</v>
      </c>
      <c r="AB162" s="17">
        <f t="shared" si="250"/>
        <v>35213955.093074165</v>
      </c>
      <c r="AC162" s="17">
        <f t="shared" si="250"/>
        <v>35637870.386559062</v>
      </c>
      <c r="AD162" s="17">
        <f t="shared" si="250"/>
        <v>36059033.04097373</v>
      </c>
      <c r="AE162" s="17">
        <f t="shared" si="250"/>
        <v>36477439.085851826</v>
      </c>
      <c r="AF162" s="17">
        <f t="shared" si="250"/>
        <v>36891037.588113114</v>
      </c>
      <c r="AG162" s="17">
        <f t="shared" si="250"/>
        <v>37301939.70500841</v>
      </c>
      <c r="AH162" s="17">
        <f t="shared" si="250"/>
        <v>37808696.826413937</v>
      </c>
      <c r="AI162" s="17">
        <f t="shared" ref="AI162:BJ162" si="251">+AI30</f>
        <v>38213669.071737066</v>
      </c>
      <c r="AJ162" s="17">
        <f t="shared" si="251"/>
        <v>39234525.677984543</v>
      </c>
      <c r="AK162" s="17">
        <f t="shared" si="251"/>
        <v>40250204.256404474</v>
      </c>
      <c r="AL162" s="17">
        <f t="shared" si="251"/>
        <v>41258594.323624738</v>
      </c>
      <c r="AM162" s="17">
        <f t="shared" si="251"/>
        <v>41124691.00497812</v>
      </c>
      <c r="AN162" s="17">
        <f t="shared" si="251"/>
        <v>41080112.898894697</v>
      </c>
      <c r="AO162" s="17">
        <f t="shared" si="251"/>
        <v>41526393.953276254</v>
      </c>
      <c r="AP162" s="17">
        <f t="shared" si="251"/>
        <v>41969774.347097971</v>
      </c>
      <c r="AQ162" s="17">
        <f t="shared" si="251"/>
        <v>42410255.253711894</v>
      </c>
      <c r="AR162" s="17">
        <f t="shared" si="251"/>
        <v>42845789.235098004</v>
      </c>
      <c r="AS162" s="17">
        <f t="shared" si="251"/>
        <v>43278486.968191363</v>
      </c>
      <c r="AT162" s="17">
        <f t="shared" si="251"/>
        <v>43806479.3415455</v>
      </c>
      <c r="AU162" s="17">
        <f t="shared" si="251"/>
        <v>44232980.790797077</v>
      </c>
      <c r="AV162" s="17">
        <f t="shared" si="251"/>
        <v>45312352.050244607</v>
      </c>
      <c r="AW162" s="17">
        <f t="shared" si="251"/>
        <v>46386144.587584086</v>
      </c>
      <c r="AX162" s="17">
        <f t="shared" si="251"/>
        <v>47452259.383425981</v>
      </c>
      <c r="AY162" s="17">
        <f t="shared" si="251"/>
        <v>47301058.960435383</v>
      </c>
      <c r="AZ162" s="17">
        <f t="shared" si="251"/>
        <v>47251293.583885506</v>
      </c>
      <c r="BA162" s="17">
        <f t="shared" si="251"/>
        <v>47721960.677566014</v>
      </c>
      <c r="BB162" s="17">
        <f t="shared" si="251"/>
        <v>48189582.466845281</v>
      </c>
      <c r="BC162" s="17">
        <f t="shared" si="251"/>
        <v>48654161.414400809</v>
      </c>
      <c r="BD162" s="17">
        <f t="shared" si="251"/>
        <v>49113649.173944443</v>
      </c>
      <c r="BE162" s="17">
        <f t="shared" si="251"/>
        <v>49570155.347776063</v>
      </c>
      <c r="BF162" s="17">
        <f t="shared" si="251"/>
        <v>50121033.789298952</v>
      </c>
      <c r="BG162" s="17">
        <f t="shared" si="251"/>
        <v>50571060.06377095</v>
      </c>
      <c r="BH162" s="17">
        <f t="shared" si="251"/>
        <v>51713155.462596141</v>
      </c>
      <c r="BI162" s="17">
        <f t="shared" si="251"/>
        <v>52849272.194087148</v>
      </c>
      <c r="BJ162" s="17">
        <f t="shared" si="251"/>
        <v>53979358.933963954</v>
      </c>
    </row>
    <row r="163" spans="1:62" s="7" customFormat="1" x14ac:dyDescent="0.2">
      <c r="A163" s="6" t="str">
        <f>+PARÁMETROS!A42</f>
        <v>Vehiculo</v>
      </c>
      <c r="B163" s="119"/>
      <c r="C163" s="17">
        <f t="shared" ref="C163:AH163" si="252">+C42</f>
        <v>9775096.2513495218</v>
      </c>
      <c r="D163" s="17">
        <f t="shared" si="252"/>
        <v>9965187.0947473198</v>
      </c>
      <c r="E163" s="17">
        <f t="shared" si="252"/>
        <v>10560556.415514998</v>
      </c>
      <c r="F163" s="17">
        <f t="shared" si="252"/>
        <v>11143718.609974094</v>
      </c>
      <c r="G163" s="17">
        <f t="shared" si="252"/>
        <v>11715033.588837991</v>
      </c>
      <c r="H163" s="17">
        <f t="shared" si="252"/>
        <v>12274844.148613963</v>
      </c>
      <c r="I163" s="17">
        <f t="shared" si="252"/>
        <v>12823477.269366458</v>
      </c>
      <c r="J163" s="17">
        <f t="shared" si="252"/>
        <v>13405007.639511399</v>
      </c>
      <c r="K163" s="17">
        <f t="shared" si="252"/>
        <v>13929667.828390846</v>
      </c>
      <c r="L163" s="17">
        <f t="shared" si="252"/>
        <v>14991497.785181774</v>
      </c>
      <c r="M163" s="17">
        <f t="shared" si="252"/>
        <v>16035130.109958027</v>
      </c>
      <c r="N163" s="17">
        <f t="shared" si="252"/>
        <v>17061283.32492473</v>
      </c>
      <c r="O163" s="17">
        <f t="shared" si="252"/>
        <v>17031510.558064245</v>
      </c>
      <c r="P163" s="17">
        <f t="shared" si="252"/>
        <v>17128785.041132841</v>
      </c>
      <c r="Q163" s="17">
        <f t="shared" si="252"/>
        <v>17682750.309144322</v>
      </c>
      <c r="R163" s="17">
        <f t="shared" si="252"/>
        <v>18227195.71059873</v>
      </c>
      <c r="S163" s="17">
        <f t="shared" si="252"/>
        <v>18762373.036258407</v>
      </c>
      <c r="T163" s="17">
        <f t="shared" si="252"/>
        <v>19287238.895485152</v>
      </c>
      <c r="U163" s="17">
        <f t="shared" si="252"/>
        <v>19803337.52222798</v>
      </c>
      <c r="V163" s="17">
        <f t="shared" si="252"/>
        <v>20372286.300373249</v>
      </c>
      <c r="W163" s="17">
        <f t="shared" si="252"/>
        <v>20870903.717229333</v>
      </c>
      <c r="X163" s="17">
        <f t="shared" si="252"/>
        <v>21974494.003920071</v>
      </c>
      <c r="Y163" s="17">
        <f t="shared" si="252"/>
        <v>23062239.178357389</v>
      </c>
      <c r="Z163" s="17">
        <f t="shared" si="252"/>
        <v>24133232.059929747</v>
      </c>
      <c r="AA163" s="17">
        <f t="shared" si="252"/>
        <v>24031473.285388641</v>
      </c>
      <c r="AB163" s="17">
        <f t="shared" si="252"/>
        <v>24058980.339465689</v>
      </c>
      <c r="AC163" s="17">
        <f t="shared" si="252"/>
        <v>24586039.302695066</v>
      </c>
      <c r="AD163" s="17">
        <f t="shared" si="252"/>
        <v>25105296.658282299</v>
      </c>
      <c r="AE163" s="17">
        <f t="shared" si="252"/>
        <v>25616920.214752097</v>
      </c>
      <c r="AF163" s="17">
        <f t="shared" si="252"/>
        <v>26119474.658337697</v>
      </c>
      <c r="AG163" s="17">
        <f t="shared" si="252"/>
        <v>26614757.806680519</v>
      </c>
      <c r="AH163" s="17">
        <f t="shared" si="252"/>
        <v>27173235.677232292</v>
      </c>
      <c r="AI163" s="17">
        <f t="shared" ref="AI163:BJ163" si="253">+AI42</f>
        <v>27653728.241837505</v>
      </c>
      <c r="AJ163" s="17">
        <f t="shared" si="253"/>
        <v>28795663.894723162</v>
      </c>
      <c r="AK163" s="17">
        <f t="shared" si="253"/>
        <v>29923047.555782024</v>
      </c>
      <c r="AL163" s="17">
        <f t="shared" si="253"/>
        <v>31034547.486184292</v>
      </c>
      <c r="AM163" s="17">
        <f t="shared" si="253"/>
        <v>30870975.219082493</v>
      </c>
      <c r="AN163" s="17">
        <f t="shared" si="253"/>
        <v>30836038.03228838</v>
      </c>
      <c r="AO163" s="17">
        <f t="shared" si="253"/>
        <v>31331840.563319352</v>
      </c>
      <c r="AP163" s="17">
        <f t="shared" si="253"/>
        <v>31821057.266980778</v>
      </c>
      <c r="AQ163" s="17">
        <f t="shared" si="253"/>
        <v>32303802.524184819</v>
      </c>
      <c r="AR163" s="17">
        <f t="shared" si="253"/>
        <v>32778456.107896671</v>
      </c>
      <c r="AS163" s="17">
        <f t="shared" si="253"/>
        <v>33246907.896187071</v>
      </c>
      <c r="AT163" s="17">
        <f t="shared" si="253"/>
        <v>33784644.503958352</v>
      </c>
      <c r="AU163" s="17">
        <f t="shared" si="253"/>
        <v>34240257.916567087</v>
      </c>
      <c r="AV163" s="17">
        <f t="shared" si="253"/>
        <v>35398348.574978501</v>
      </c>
      <c r="AW163" s="17">
        <f t="shared" si="253"/>
        <v>36542774.624887638</v>
      </c>
      <c r="AX163" s="17">
        <f t="shared" si="253"/>
        <v>37672006.522917345</v>
      </c>
      <c r="AY163" s="17">
        <f t="shared" si="253"/>
        <v>37450531.418578029</v>
      </c>
      <c r="AZ163" s="17">
        <f t="shared" si="253"/>
        <v>37367323.958615549</v>
      </c>
      <c r="BA163" s="17">
        <f t="shared" si="253"/>
        <v>37847501.894428767</v>
      </c>
      <c r="BB163" s="17">
        <f t="shared" si="253"/>
        <v>38321774.921709508</v>
      </c>
      <c r="BC163" s="17">
        <f t="shared" si="253"/>
        <v>38790227.703471288</v>
      </c>
      <c r="BD163" s="17">
        <f t="shared" si="253"/>
        <v>39251130.515537828</v>
      </c>
      <c r="BE163" s="17">
        <f t="shared" si="253"/>
        <v>39706429.754987389</v>
      </c>
      <c r="BF163" s="17">
        <f t="shared" si="253"/>
        <v>40234182.37026614</v>
      </c>
      <c r="BG163" s="17">
        <f t="shared" si="253"/>
        <v>40677737.061931908</v>
      </c>
      <c r="BH163" s="17">
        <f t="shared" si="253"/>
        <v>41866794.939261131</v>
      </c>
      <c r="BI163" s="17">
        <f t="shared" si="253"/>
        <v>43042500.093151636</v>
      </c>
      <c r="BJ163" s="17">
        <f t="shared" si="253"/>
        <v>44205049.193753608</v>
      </c>
    </row>
    <row r="164" spans="1:62" s="7" customFormat="1" x14ac:dyDescent="0.2">
      <c r="A164" s="6" t="str">
        <f>+PARÁMETROS!A43</f>
        <v>Educativo</v>
      </c>
      <c r="B164" s="119"/>
      <c r="C164" s="17">
        <f t="shared" ref="C164:AH164" si="254">+C54</f>
        <v>4330948.671416888</v>
      </c>
      <c r="D164" s="17">
        <f t="shared" si="254"/>
        <v>4380744.4518593298</v>
      </c>
      <c r="E164" s="17">
        <f t="shared" si="254"/>
        <v>4880199.3416689551</v>
      </c>
      <c r="F164" s="17">
        <f t="shared" si="254"/>
        <v>5333495.8273860812</v>
      </c>
      <c r="G164" s="17">
        <f t="shared" si="254"/>
        <v>5745036.5279045552</v>
      </c>
      <c r="H164" s="17">
        <f t="shared" si="254"/>
        <v>6118792.4600722771</v>
      </c>
      <c r="I164" s="17">
        <f t="shared" si="254"/>
        <v>6458346.8702121032</v>
      </c>
      <c r="J164" s="17">
        <f t="shared" si="254"/>
        <v>6788974.6268582325</v>
      </c>
      <c r="K164" s="17">
        <f t="shared" si="254"/>
        <v>7066668.1491492596</v>
      </c>
      <c r="L164" s="17">
        <f t="shared" si="254"/>
        <v>7925544.8939110907</v>
      </c>
      <c r="M164" s="17">
        <f t="shared" si="254"/>
        <v>8707314.4846391529</v>
      </c>
      <c r="N164" s="17">
        <f t="shared" si="254"/>
        <v>9419466.4512348901</v>
      </c>
      <c r="O164" s="17">
        <f t="shared" si="254"/>
        <v>8886785.6048653387</v>
      </c>
      <c r="P164" s="17">
        <f t="shared" si="254"/>
        <v>8576427.4998220131</v>
      </c>
      <c r="Q164" s="17">
        <f t="shared" si="254"/>
        <v>8803484.7277684603</v>
      </c>
      <c r="R164" s="17">
        <f t="shared" si="254"/>
        <v>9010733.484644955</v>
      </c>
      <c r="S164" s="17">
        <f t="shared" si="254"/>
        <v>9200009.8953553811</v>
      </c>
      <c r="T164" s="17">
        <f t="shared" si="254"/>
        <v>9372344.0379518531</v>
      </c>
      <c r="U164" s="17">
        <f t="shared" si="254"/>
        <v>9529931.3997854646</v>
      </c>
      <c r="V164" s="17">
        <f t="shared" si="254"/>
        <v>9703670.3761598207</v>
      </c>
      <c r="W164" s="17">
        <f t="shared" si="254"/>
        <v>9833305.1192093752</v>
      </c>
      <c r="X164" s="17">
        <f t="shared" si="254"/>
        <v>10631184.847842347</v>
      </c>
      <c r="Y164" s="17">
        <f t="shared" si="254"/>
        <v>11359362.525953926</v>
      </c>
      <c r="Z164" s="17">
        <f t="shared" si="254"/>
        <v>12023729.222395888</v>
      </c>
      <c r="AA164" s="17">
        <f t="shared" si="254"/>
        <v>11306779.365383038</v>
      </c>
      <c r="AB164" s="17">
        <f t="shared" si="254"/>
        <v>10836861.456140248</v>
      </c>
      <c r="AC164" s="17">
        <f t="shared" si="254"/>
        <v>10964204.686259136</v>
      </c>
      <c r="AD164" s="17">
        <f t="shared" si="254"/>
        <v>11081161.826357108</v>
      </c>
      <c r="AE164" s="17">
        <f t="shared" si="254"/>
        <v>11188657.147796392</v>
      </c>
      <c r="AF164" s="17">
        <f t="shared" si="254"/>
        <v>11286831.726324473</v>
      </c>
      <c r="AG164" s="17">
        <f t="shared" si="254"/>
        <v>11377220.671248419</v>
      </c>
      <c r="AH164" s="17">
        <f t="shared" si="254"/>
        <v>11490566.744823236</v>
      </c>
      <c r="AI164" s="17">
        <f t="shared" ref="AI164:BJ164" si="255">+AI54</f>
        <v>11564942.439914027</v>
      </c>
      <c r="AJ164" s="17">
        <f t="shared" si="255"/>
        <v>12373827.280799109</v>
      </c>
      <c r="AK164" s="17">
        <f t="shared" si="255"/>
        <v>13112985.858222809</v>
      </c>
      <c r="AL164" s="17">
        <f t="shared" si="255"/>
        <v>13788116.790060934</v>
      </c>
      <c r="AM164" s="17">
        <f t="shared" si="255"/>
        <v>12958848.910382206</v>
      </c>
      <c r="AN164" s="17">
        <f t="shared" si="255"/>
        <v>12390220.063637566</v>
      </c>
      <c r="AO164" s="17">
        <f t="shared" si="255"/>
        <v>12460358.740076363</v>
      </c>
      <c r="AP164" s="17">
        <f t="shared" si="255"/>
        <v>12525236.921403345</v>
      </c>
      <c r="AQ164" s="17">
        <f t="shared" si="255"/>
        <v>12585301.301416375</v>
      </c>
      <c r="AR164" s="17">
        <f t="shared" si="255"/>
        <v>12640284.179290883</v>
      </c>
      <c r="AS164" s="17">
        <f t="shared" si="255"/>
        <v>12691305.019961275</v>
      </c>
      <c r="AT164" s="17">
        <f t="shared" si="255"/>
        <v>12767470.368000496</v>
      </c>
      <c r="AU164" s="17">
        <f t="shared" si="255"/>
        <v>12809202.434792412</v>
      </c>
      <c r="AV164" s="17">
        <f t="shared" si="255"/>
        <v>13632705.695752779</v>
      </c>
      <c r="AW164" s="17">
        <f t="shared" si="255"/>
        <v>14385763.432282548</v>
      </c>
      <c r="AX164" s="17">
        <f t="shared" si="255"/>
        <v>15074056.813724082</v>
      </c>
      <c r="AY164" s="17">
        <f t="shared" si="255"/>
        <v>14166538.641445087</v>
      </c>
      <c r="AZ164" s="17">
        <f t="shared" si="255"/>
        <v>13540714.851129299</v>
      </c>
      <c r="BA164" s="17">
        <f t="shared" si="255"/>
        <v>13593433.252408547</v>
      </c>
      <c r="BB164" s="17">
        <f t="shared" si="255"/>
        <v>13642361.04502333</v>
      </c>
      <c r="BC164" s="17">
        <f t="shared" si="255"/>
        <v>13687811.308919718</v>
      </c>
      <c r="BD164" s="17">
        <f t="shared" si="255"/>
        <v>13729430.233015824</v>
      </c>
      <c r="BE164" s="17">
        <f t="shared" si="255"/>
        <v>13768187.869449478</v>
      </c>
      <c r="BF164" s="17">
        <f t="shared" si="255"/>
        <v>13831355.212563584</v>
      </c>
      <c r="BG164" s="17">
        <f t="shared" si="255"/>
        <v>13862878.774792932</v>
      </c>
      <c r="BH164" s="17">
        <f t="shared" si="255"/>
        <v>14724067.842611261</v>
      </c>
      <c r="BI164" s="17">
        <f t="shared" si="255"/>
        <v>15511966.457610214</v>
      </c>
      <c r="BJ164" s="17">
        <f t="shared" si="255"/>
        <v>16233121.408600667</v>
      </c>
    </row>
    <row r="165" spans="1:62" s="7" customFormat="1" x14ac:dyDescent="0.2">
      <c r="A165" s="6" t="str">
        <f>+PARÁMETROS!A44</f>
        <v>Solidaridad</v>
      </c>
      <c r="B165" s="119"/>
      <c r="C165" s="17">
        <f t="shared" ref="C165:AH165" si="256">+C66</f>
        <v>4330948.671416888</v>
      </c>
      <c r="D165" s="17">
        <f t="shared" si="256"/>
        <v>4380744.4518593298</v>
      </c>
      <c r="E165" s="17">
        <f t="shared" si="256"/>
        <v>4880199.3416689551</v>
      </c>
      <c r="F165" s="17">
        <f t="shared" si="256"/>
        <v>5333495.8273860812</v>
      </c>
      <c r="G165" s="17">
        <f t="shared" si="256"/>
        <v>5745036.5279045552</v>
      </c>
      <c r="H165" s="17">
        <f t="shared" si="256"/>
        <v>6118792.4600722771</v>
      </c>
      <c r="I165" s="17">
        <f t="shared" si="256"/>
        <v>6458346.8702121032</v>
      </c>
      <c r="J165" s="17">
        <f t="shared" si="256"/>
        <v>6788974.6268582325</v>
      </c>
      <c r="K165" s="17">
        <f t="shared" si="256"/>
        <v>7066668.1491492596</v>
      </c>
      <c r="L165" s="17">
        <f t="shared" si="256"/>
        <v>7925544.8939110907</v>
      </c>
      <c r="M165" s="17">
        <f t="shared" si="256"/>
        <v>8707314.4846391529</v>
      </c>
      <c r="N165" s="17">
        <f t="shared" si="256"/>
        <v>9419466.4512348901</v>
      </c>
      <c r="O165" s="17">
        <f t="shared" si="256"/>
        <v>8886785.6048653387</v>
      </c>
      <c r="P165" s="17">
        <f t="shared" si="256"/>
        <v>8576427.4998220131</v>
      </c>
      <c r="Q165" s="17">
        <f t="shared" si="256"/>
        <v>8803484.7277684603</v>
      </c>
      <c r="R165" s="17">
        <f t="shared" si="256"/>
        <v>9010733.484644955</v>
      </c>
      <c r="S165" s="17">
        <f t="shared" si="256"/>
        <v>9200009.8953553811</v>
      </c>
      <c r="T165" s="17">
        <f t="shared" si="256"/>
        <v>9372344.0379518531</v>
      </c>
      <c r="U165" s="17">
        <f t="shared" si="256"/>
        <v>9529931.3997854646</v>
      </c>
      <c r="V165" s="17">
        <f t="shared" si="256"/>
        <v>9703670.3761598207</v>
      </c>
      <c r="W165" s="17">
        <f t="shared" si="256"/>
        <v>9833305.1192093752</v>
      </c>
      <c r="X165" s="17">
        <f t="shared" si="256"/>
        <v>10631184.847842347</v>
      </c>
      <c r="Y165" s="17">
        <f t="shared" si="256"/>
        <v>11359362.525953926</v>
      </c>
      <c r="Z165" s="17">
        <f t="shared" si="256"/>
        <v>12023729.222395888</v>
      </c>
      <c r="AA165" s="17">
        <f t="shared" si="256"/>
        <v>11306779.365383038</v>
      </c>
      <c r="AB165" s="17">
        <f t="shared" si="256"/>
        <v>10836861.456140248</v>
      </c>
      <c r="AC165" s="17">
        <f t="shared" si="256"/>
        <v>10964204.686259136</v>
      </c>
      <c r="AD165" s="17">
        <f t="shared" si="256"/>
        <v>11081161.826357108</v>
      </c>
      <c r="AE165" s="17">
        <f t="shared" si="256"/>
        <v>11188657.147796392</v>
      </c>
      <c r="AF165" s="17">
        <f t="shared" si="256"/>
        <v>11286831.726324473</v>
      </c>
      <c r="AG165" s="17">
        <f t="shared" si="256"/>
        <v>11377220.671248419</v>
      </c>
      <c r="AH165" s="17">
        <f t="shared" si="256"/>
        <v>11490566.744823236</v>
      </c>
      <c r="AI165" s="17">
        <f t="shared" ref="AI165:BJ165" si="257">+AI66</f>
        <v>11564942.439914027</v>
      </c>
      <c r="AJ165" s="17">
        <f t="shared" si="257"/>
        <v>12373827.280799109</v>
      </c>
      <c r="AK165" s="17">
        <f t="shared" si="257"/>
        <v>13112985.858222809</v>
      </c>
      <c r="AL165" s="17">
        <f t="shared" si="257"/>
        <v>13788116.790060934</v>
      </c>
      <c r="AM165" s="17">
        <f t="shared" si="257"/>
        <v>12958848.910382206</v>
      </c>
      <c r="AN165" s="17">
        <f t="shared" si="257"/>
        <v>12390220.063637566</v>
      </c>
      <c r="AO165" s="17">
        <f t="shared" si="257"/>
        <v>12460358.740076363</v>
      </c>
      <c r="AP165" s="17">
        <f t="shared" si="257"/>
        <v>12525236.921403345</v>
      </c>
      <c r="AQ165" s="17">
        <f t="shared" si="257"/>
        <v>12585301.301416375</v>
      </c>
      <c r="AR165" s="17">
        <f t="shared" si="257"/>
        <v>12640284.179290883</v>
      </c>
      <c r="AS165" s="17">
        <f t="shared" si="257"/>
        <v>12691305.019961275</v>
      </c>
      <c r="AT165" s="17">
        <f t="shared" si="257"/>
        <v>12767470.368000496</v>
      </c>
      <c r="AU165" s="17">
        <f t="shared" si="257"/>
        <v>12809202.434792412</v>
      </c>
      <c r="AV165" s="17">
        <f t="shared" si="257"/>
        <v>13632705.695752779</v>
      </c>
      <c r="AW165" s="17">
        <f t="shared" si="257"/>
        <v>14385763.432282548</v>
      </c>
      <c r="AX165" s="17">
        <f t="shared" si="257"/>
        <v>15074056.813724082</v>
      </c>
      <c r="AY165" s="17">
        <f t="shared" si="257"/>
        <v>14166538.641445087</v>
      </c>
      <c r="AZ165" s="17">
        <f t="shared" si="257"/>
        <v>13540714.851129299</v>
      </c>
      <c r="BA165" s="17">
        <f t="shared" si="257"/>
        <v>13593433.252408547</v>
      </c>
      <c r="BB165" s="17">
        <f t="shared" si="257"/>
        <v>13642361.04502333</v>
      </c>
      <c r="BC165" s="17">
        <f t="shared" si="257"/>
        <v>13687811.308919718</v>
      </c>
      <c r="BD165" s="17">
        <f t="shared" si="257"/>
        <v>13729430.233015824</v>
      </c>
      <c r="BE165" s="17">
        <f t="shared" si="257"/>
        <v>13768187.869449478</v>
      </c>
      <c r="BF165" s="17">
        <f t="shared" si="257"/>
        <v>13831355.212563584</v>
      </c>
      <c r="BG165" s="17">
        <f t="shared" si="257"/>
        <v>13862878.774792932</v>
      </c>
      <c r="BH165" s="17">
        <f t="shared" si="257"/>
        <v>14724067.842611261</v>
      </c>
      <c r="BI165" s="17">
        <f t="shared" si="257"/>
        <v>15511966.457610214</v>
      </c>
      <c r="BJ165" s="17">
        <f t="shared" si="257"/>
        <v>16233121.408600667</v>
      </c>
    </row>
    <row r="166" spans="1:62" s="7" customFormat="1" x14ac:dyDescent="0.2">
      <c r="A166" s="6" t="str">
        <f>+PARÁMETROS!A45</f>
        <v>Compra Cartera</v>
      </c>
      <c r="B166" s="119"/>
      <c r="C166" s="17">
        <f t="shared" ref="C166:AH166" si="258">+C78</f>
        <v>41600341.673577152</v>
      </c>
      <c r="D166" s="17">
        <f t="shared" si="258"/>
        <v>41644153.444405064</v>
      </c>
      <c r="E166" s="17">
        <f t="shared" si="258"/>
        <v>42592930.209349468</v>
      </c>
      <c r="F166" s="17">
        <f t="shared" si="258"/>
        <v>43527018.564774059</v>
      </c>
      <c r="G166" s="17">
        <f t="shared" si="258"/>
        <v>44446725.872618414</v>
      </c>
      <c r="H166" s="17">
        <f t="shared" si="258"/>
        <v>45352349.640207291</v>
      </c>
      <c r="I166" s="17">
        <f t="shared" si="258"/>
        <v>46244178.042875059</v>
      </c>
      <c r="J166" s="17">
        <f t="shared" si="258"/>
        <v>47280306.772632331</v>
      </c>
      <c r="K166" s="17">
        <f t="shared" si="258"/>
        <v>48136607.409505382</v>
      </c>
      <c r="L166" s="17">
        <f t="shared" si="258"/>
        <v>50193521.601939738</v>
      </c>
      <c r="M166" s="17">
        <f t="shared" si="258"/>
        <v>52226055.661566846</v>
      </c>
      <c r="N166" s="17">
        <f t="shared" si="258"/>
        <v>54234795.031879224</v>
      </c>
      <c r="O166" s="17">
        <f t="shared" si="258"/>
        <v>53970691.294633918</v>
      </c>
      <c r="P166" s="17">
        <f t="shared" si="258"/>
        <v>53934499.303441718</v>
      </c>
      <c r="Q166" s="17">
        <f t="shared" si="258"/>
        <v>54914888.620699666</v>
      </c>
      <c r="R166" s="17">
        <f t="shared" si="258"/>
        <v>55883208.79521051</v>
      </c>
      <c r="S166" s="17">
        <f t="shared" si="258"/>
        <v>56839662.59971156</v>
      </c>
      <c r="T166" s="17">
        <f t="shared" si="258"/>
        <v>57780557.999463871</v>
      </c>
      <c r="U166" s="17">
        <f t="shared" si="258"/>
        <v>58710105.083423533</v>
      </c>
      <c r="V166" s="17">
        <f t="shared" si="258"/>
        <v>59810508.75345432</v>
      </c>
      <c r="W166" s="17">
        <f t="shared" si="258"/>
        <v>60716427.114646517</v>
      </c>
      <c r="X166" s="17">
        <f t="shared" si="258"/>
        <v>62970488.73749131</v>
      </c>
      <c r="Y166" s="17">
        <f t="shared" si="258"/>
        <v>65201726.250194542</v>
      </c>
      <c r="Z166" s="17">
        <f t="shared" si="258"/>
        <v>67406557.557605177</v>
      </c>
      <c r="AA166" s="17">
        <f t="shared" si="258"/>
        <v>67062319.504725248</v>
      </c>
      <c r="AB166" s="17">
        <f t="shared" si="258"/>
        <v>66967488.053532489</v>
      </c>
      <c r="AC166" s="17">
        <f t="shared" si="258"/>
        <v>67982208.403217822</v>
      </c>
      <c r="AD166" s="17">
        <f t="shared" si="258"/>
        <v>68985859.414514661</v>
      </c>
      <c r="AE166" s="17">
        <f t="shared" si="258"/>
        <v>69978588.262404427</v>
      </c>
      <c r="AF166" s="17">
        <f t="shared" si="258"/>
        <v>70956177.065523311</v>
      </c>
      <c r="AG166" s="17">
        <f t="shared" si="258"/>
        <v>71923269.671245322</v>
      </c>
      <c r="AH166" s="17">
        <f t="shared" si="258"/>
        <v>73070023.381763533</v>
      </c>
      <c r="AI166" s="17">
        <f t="shared" ref="AI166:BJ166" si="259">+AI78</f>
        <v>74014978.687519193</v>
      </c>
      <c r="AJ166" s="17">
        <f t="shared" si="259"/>
        <v>76431092.127023846</v>
      </c>
      <c r="AK166" s="17">
        <f t="shared" si="259"/>
        <v>78824521.458128273</v>
      </c>
      <c r="AL166" s="17">
        <f t="shared" si="259"/>
        <v>81191128.543489918</v>
      </c>
      <c r="AM166" s="17">
        <f t="shared" si="259"/>
        <v>80770271.639730617</v>
      </c>
      <c r="AN166" s="17">
        <f t="shared" si="259"/>
        <v>80606304.427681357</v>
      </c>
      <c r="AO166" s="17">
        <f t="shared" si="259"/>
        <v>81619575.417676389</v>
      </c>
      <c r="AP166" s="17">
        <f t="shared" si="259"/>
        <v>82622559.95002614</v>
      </c>
      <c r="AQ166" s="17">
        <f t="shared" si="259"/>
        <v>83615368.864723623</v>
      </c>
      <c r="AR166" s="17">
        <f t="shared" si="259"/>
        <v>84593630.38962245</v>
      </c>
      <c r="AS166" s="17">
        <f t="shared" si="259"/>
        <v>85562070.47727038</v>
      </c>
      <c r="AT166" s="17">
        <f t="shared" si="259"/>
        <v>86714792.561682656</v>
      </c>
      <c r="AU166" s="17">
        <f t="shared" si="259"/>
        <v>87662316.755158618</v>
      </c>
      <c r="AV166" s="17">
        <f t="shared" si="259"/>
        <v>90170455.802790225</v>
      </c>
      <c r="AW166" s="17">
        <f t="shared" si="259"/>
        <v>92656038.92436783</v>
      </c>
      <c r="AX166" s="17">
        <f t="shared" si="259"/>
        <v>95114766.34250313</v>
      </c>
      <c r="AY166" s="17">
        <f t="shared" si="259"/>
        <v>94611107.836339325</v>
      </c>
      <c r="AZ166" s="17">
        <f t="shared" si="259"/>
        <v>94390298.337336004</v>
      </c>
      <c r="BA166" s="17">
        <f t="shared" si="259"/>
        <v>95418125.253266498</v>
      </c>
      <c r="BB166" s="17">
        <f t="shared" si="259"/>
        <v>96436005.233642101</v>
      </c>
      <c r="BC166" s="17">
        <f t="shared" si="259"/>
        <v>97444026.905950606</v>
      </c>
      <c r="BD166" s="17">
        <f t="shared" si="259"/>
        <v>98437725.246111706</v>
      </c>
      <c r="BE166" s="17">
        <f t="shared" si="259"/>
        <v>99421873.539186642</v>
      </c>
      <c r="BF166" s="17">
        <f t="shared" si="259"/>
        <v>100591808.74144599</v>
      </c>
      <c r="BG166" s="17">
        <f t="shared" si="259"/>
        <v>101555515.91885252</v>
      </c>
      <c r="BH166" s="17">
        <f t="shared" si="259"/>
        <v>104174260.66048771</v>
      </c>
      <c r="BI166" s="17">
        <f t="shared" si="259"/>
        <v>106770065.64043236</v>
      </c>
      <c r="BJ166" s="17">
        <f t="shared" si="259"/>
        <v>109343103.17031321</v>
      </c>
    </row>
    <row r="167" spans="1:62" s="7" customFormat="1" x14ac:dyDescent="0.2">
      <c r="A167" s="6" t="s">
        <v>1450</v>
      </c>
      <c r="B167" s="119"/>
      <c r="C167" s="17">
        <f t="shared" ref="C167:AH167" si="260">+C115</f>
        <v>0</v>
      </c>
      <c r="D167" s="17">
        <f t="shared" si="260"/>
        <v>0</v>
      </c>
      <c r="E167" s="17">
        <f t="shared" si="260"/>
        <v>0</v>
      </c>
      <c r="F167" s="17">
        <f t="shared" si="260"/>
        <v>0</v>
      </c>
      <c r="G167" s="17">
        <f t="shared" si="260"/>
        <v>0</v>
      </c>
      <c r="H167" s="17">
        <f t="shared" si="260"/>
        <v>0</v>
      </c>
      <c r="I167" s="17">
        <f t="shared" si="260"/>
        <v>0</v>
      </c>
      <c r="J167" s="17">
        <f t="shared" si="260"/>
        <v>0</v>
      </c>
      <c r="K167" s="17">
        <f t="shared" si="260"/>
        <v>0</v>
      </c>
      <c r="L167" s="17">
        <f t="shared" si="260"/>
        <v>0</v>
      </c>
      <c r="M167" s="17">
        <f t="shared" si="260"/>
        <v>0</v>
      </c>
      <c r="N167" s="17">
        <f t="shared" si="260"/>
        <v>0</v>
      </c>
      <c r="O167" s="17">
        <f t="shared" si="260"/>
        <v>0</v>
      </c>
      <c r="P167" s="17">
        <f t="shared" si="260"/>
        <v>0</v>
      </c>
      <c r="Q167" s="17">
        <f t="shared" si="260"/>
        <v>0</v>
      </c>
      <c r="R167" s="17">
        <f t="shared" si="260"/>
        <v>0</v>
      </c>
      <c r="S167" s="17">
        <f t="shared" si="260"/>
        <v>0</v>
      </c>
      <c r="T167" s="17">
        <f t="shared" si="260"/>
        <v>0</v>
      </c>
      <c r="U167" s="17">
        <f t="shared" si="260"/>
        <v>0</v>
      </c>
      <c r="V167" s="17">
        <f t="shared" si="260"/>
        <v>0</v>
      </c>
      <c r="W167" s="17">
        <f t="shared" si="260"/>
        <v>0</v>
      </c>
      <c r="X167" s="17">
        <f t="shared" si="260"/>
        <v>0</v>
      </c>
      <c r="Y167" s="17">
        <f t="shared" si="260"/>
        <v>0</v>
      </c>
      <c r="Z167" s="17">
        <f t="shared" si="260"/>
        <v>0</v>
      </c>
      <c r="AA167" s="17">
        <f t="shared" si="260"/>
        <v>0</v>
      </c>
      <c r="AB167" s="17">
        <f t="shared" si="260"/>
        <v>0</v>
      </c>
      <c r="AC167" s="17">
        <f t="shared" si="260"/>
        <v>0</v>
      </c>
      <c r="AD167" s="17">
        <f t="shared" si="260"/>
        <v>0</v>
      </c>
      <c r="AE167" s="17">
        <f t="shared" si="260"/>
        <v>0</v>
      </c>
      <c r="AF167" s="17">
        <f t="shared" si="260"/>
        <v>0</v>
      </c>
      <c r="AG167" s="17">
        <f t="shared" si="260"/>
        <v>0</v>
      </c>
      <c r="AH167" s="17">
        <f t="shared" si="260"/>
        <v>0</v>
      </c>
      <c r="AI167" s="17">
        <f t="shared" ref="AI167:BJ167" si="261">+AI115</f>
        <v>0</v>
      </c>
      <c r="AJ167" s="17">
        <f t="shared" si="261"/>
        <v>0</v>
      </c>
      <c r="AK167" s="17">
        <f t="shared" si="261"/>
        <v>0</v>
      </c>
      <c r="AL167" s="17">
        <f t="shared" si="261"/>
        <v>0</v>
      </c>
      <c r="AM167" s="17">
        <f t="shared" si="261"/>
        <v>0</v>
      </c>
      <c r="AN167" s="17">
        <f t="shared" si="261"/>
        <v>0</v>
      </c>
      <c r="AO167" s="17">
        <f t="shared" si="261"/>
        <v>0</v>
      </c>
      <c r="AP167" s="17">
        <f t="shared" si="261"/>
        <v>0</v>
      </c>
      <c r="AQ167" s="17">
        <f t="shared" si="261"/>
        <v>0</v>
      </c>
      <c r="AR167" s="17">
        <f t="shared" si="261"/>
        <v>0</v>
      </c>
      <c r="AS167" s="17">
        <f t="shared" si="261"/>
        <v>0</v>
      </c>
      <c r="AT167" s="17">
        <f t="shared" si="261"/>
        <v>0</v>
      </c>
      <c r="AU167" s="17">
        <f t="shared" si="261"/>
        <v>0</v>
      </c>
      <c r="AV167" s="17">
        <f t="shared" si="261"/>
        <v>0</v>
      </c>
      <c r="AW167" s="17">
        <f t="shared" si="261"/>
        <v>0</v>
      </c>
      <c r="AX167" s="17">
        <f t="shared" si="261"/>
        <v>0</v>
      </c>
      <c r="AY167" s="17">
        <f t="shared" si="261"/>
        <v>0</v>
      </c>
      <c r="AZ167" s="17">
        <f t="shared" si="261"/>
        <v>0</v>
      </c>
      <c r="BA167" s="17">
        <f t="shared" si="261"/>
        <v>0</v>
      </c>
      <c r="BB167" s="17">
        <f t="shared" si="261"/>
        <v>0</v>
      </c>
      <c r="BC167" s="17">
        <f t="shared" si="261"/>
        <v>0</v>
      </c>
      <c r="BD167" s="17">
        <f t="shared" si="261"/>
        <v>0</v>
      </c>
      <c r="BE167" s="17">
        <f t="shared" si="261"/>
        <v>0</v>
      </c>
      <c r="BF167" s="17">
        <f t="shared" si="261"/>
        <v>0</v>
      </c>
      <c r="BG167" s="17">
        <f t="shared" si="261"/>
        <v>0</v>
      </c>
      <c r="BH167" s="17">
        <f t="shared" si="261"/>
        <v>0</v>
      </c>
      <c r="BI167" s="17">
        <f t="shared" si="261"/>
        <v>0</v>
      </c>
      <c r="BJ167" s="17">
        <f t="shared" si="261"/>
        <v>0</v>
      </c>
    </row>
    <row r="168" spans="1:62" s="7" customFormat="1" x14ac:dyDescent="0.2">
      <c r="A168" s="23" t="s">
        <v>2</v>
      </c>
      <c r="B168" s="120"/>
      <c r="C168" s="19">
        <f t="shared" ref="C168:AH168" si="262">SUM(C160:C167)</f>
        <v>286295998.60709608</v>
      </c>
      <c r="D168" s="19">
        <f t="shared" si="262"/>
        <v>284965152.47007084</v>
      </c>
      <c r="E168" s="19">
        <f t="shared" si="262"/>
        <v>289042700.68949747</v>
      </c>
      <c r="F168" s="19">
        <f t="shared" si="262"/>
        <v>292993685.24690819</v>
      </c>
      <c r="G168" s="19">
        <f t="shared" si="262"/>
        <v>296826991.36723232</v>
      </c>
      <c r="H168" s="19">
        <f t="shared" si="262"/>
        <v>484520502.75726837</v>
      </c>
      <c r="I168" s="19">
        <f t="shared" si="262"/>
        <v>299460311.10992938</v>
      </c>
      <c r="J168" s="19">
        <f t="shared" si="262"/>
        <v>304112175.41601563</v>
      </c>
      <c r="K168" s="19">
        <f t="shared" si="262"/>
        <v>307588502.00510889</v>
      </c>
      <c r="L168" s="19">
        <f t="shared" si="262"/>
        <v>318197746.66442329</v>
      </c>
      <c r="M168" s="19">
        <f t="shared" si="262"/>
        <v>328564839.36485809</v>
      </c>
      <c r="N168" s="19">
        <f t="shared" si="262"/>
        <v>538006454.95895791</v>
      </c>
      <c r="O168" s="19">
        <f t="shared" si="262"/>
        <v>322995632.01454663</v>
      </c>
      <c r="P168" s="19">
        <f t="shared" si="262"/>
        <v>321777145.96643108</v>
      </c>
      <c r="Q168" s="19">
        <f t="shared" si="262"/>
        <v>326558235.43028659</v>
      </c>
      <c r="R168" s="19">
        <f t="shared" si="262"/>
        <v>426369933.98669434</v>
      </c>
      <c r="S168" s="19">
        <f t="shared" si="262"/>
        <v>333536499.74931157</v>
      </c>
      <c r="T168" s="19">
        <f t="shared" si="262"/>
        <v>338104823.9431141</v>
      </c>
      <c r="U168" s="19">
        <f t="shared" si="262"/>
        <v>342603002.80888557</v>
      </c>
      <c r="V168" s="19">
        <f t="shared" si="262"/>
        <v>348096280.69662541</v>
      </c>
      <c r="W168" s="19">
        <f t="shared" si="262"/>
        <v>352450725.99930912</v>
      </c>
      <c r="X168" s="19">
        <f t="shared" si="262"/>
        <v>468372530.69808084</v>
      </c>
      <c r="Y168" s="19">
        <f t="shared" si="262"/>
        <v>374120874.73361033</v>
      </c>
      <c r="Z168" s="19">
        <f t="shared" si="262"/>
        <v>385928880.82977355</v>
      </c>
      <c r="AA168" s="19">
        <f t="shared" si="262"/>
        <v>397453434.14783156</v>
      </c>
      <c r="AB168" s="19">
        <f t="shared" si="262"/>
        <v>396028867.5759818</v>
      </c>
      <c r="AC168" s="19">
        <f t="shared" si="262"/>
        <v>401380610.04841709</v>
      </c>
      <c r="AD168" s="19">
        <f t="shared" si="262"/>
        <v>525376839.27072078</v>
      </c>
      <c r="AE168" s="19">
        <f t="shared" si="262"/>
        <v>408762629.71267343</v>
      </c>
      <c r="AF168" s="19">
        <f t="shared" si="262"/>
        <v>413945565.67603636</v>
      </c>
      <c r="AG168" s="19">
        <f t="shared" si="262"/>
        <v>419068415.9873988</v>
      </c>
      <c r="AH168" s="19">
        <f t="shared" si="262"/>
        <v>425240119.14831865</v>
      </c>
      <c r="AI168" s="19">
        <f t="shared" ref="AI168:BJ168" si="263">SUM(AI160:AI167)</f>
        <v>430235626.02964109</v>
      </c>
      <c r="AJ168" s="19">
        <f t="shared" si="263"/>
        <v>573225018.15073204</v>
      </c>
      <c r="AK168" s="19">
        <f t="shared" si="263"/>
        <v>454350773.48067832</v>
      </c>
      <c r="AL168" s="19">
        <f t="shared" si="263"/>
        <v>467796152.85453719</v>
      </c>
      <c r="AM168" s="19">
        <f t="shared" si="263"/>
        <v>464302326.93198168</v>
      </c>
      <c r="AN168" s="19">
        <f t="shared" si="263"/>
        <v>462544046.23152447</v>
      </c>
      <c r="AO168" s="19">
        <f t="shared" si="263"/>
        <v>467982513.0912863</v>
      </c>
      <c r="AP168" s="19">
        <f t="shared" si="263"/>
        <v>611118855.76913381</v>
      </c>
      <c r="AQ168" s="19">
        <f t="shared" si="263"/>
        <v>475064761.37164098</v>
      </c>
      <c r="AR168" s="19">
        <f t="shared" si="263"/>
        <v>480363969.03525442</v>
      </c>
      <c r="AS168" s="19">
        <f t="shared" si="263"/>
        <v>485610133.84662026</v>
      </c>
      <c r="AT168" s="19">
        <f t="shared" si="263"/>
        <v>491905338.43811506</v>
      </c>
      <c r="AU168" s="19">
        <f t="shared" si="263"/>
        <v>497036385.67679405</v>
      </c>
      <c r="AV168" s="19">
        <f t="shared" si="263"/>
        <v>660106848.98472404</v>
      </c>
      <c r="AW168" s="19">
        <f t="shared" si="263"/>
        <v>521988322.4812023</v>
      </c>
      <c r="AX168" s="19">
        <f t="shared" si="263"/>
        <v>536102595.84887218</v>
      </c>
      <c r="AY168" s="19">
        <f t="shared" si="263"/>
        <v>532191356.38074875</v>
      </c>
      <c r="AZ168" s="19">
        <f t="shared" si="263"/>
        <v>530204073.15793884</v>
      </c>
      <c r="BA168" s="19">
        <f t="shared" si="263"/>
        <v>535850113.49114728</v>
      </c>
      <c r="BB168" s="19">
        <f t="shared" si="263"/>
        <v>698875692.81065929</v>
      </c>
      <c r="BC168" s="19">
        <f t="shared" si="263"/>
        <v>542834458.73993516</v>
      </c>
      <c r="BD168" s="19">
        <f t="shared" si="263"/>
        <v>548349106.66099501</v>
      </c>
      <c r="BE168" s="19">
        <f t="shared" si="263"/>
        <v>553811679.68877196</v>
      </c>
      <c r="BF168" s="19">
        <f t="shared" si="263"/>
        <v>560310609.21025991</v>
      </c>
      <c r="BG168" s="19">
        <f t="shared" si="263"/>
        <v>565659726.45219612</v>
      </c>
      <c r="BH168" s="19">
        <f t="shared" si="263"/>
        <v>580996638.10013974</v>
      </c>
      <c r="BI168" s="19">
        <f t="shared" si="263"/>
        <v>596084333.9710145</v>
      </c>
      <c r="BJ168" s="19">
        <f t="shared" si="263"/>
        <v>610936403.09010029</v>
      </c>
    </row>
    <row r="169" spans="1:62" ht="13.5" thickBot="1" x14ac:dyDescent="0.25">
      <c r="C169" s="149"/>
      <c r="D169" s="149"/>
      <c r="E169" s="149"/>
      <c r="F169" s="149"/>
      <c r="G169" s="149"/>
      <c r="H169" s="149"/>
      <c r="I169" s="149"/>
      <c r="J169" s="149"/>
      <c r="K169" s="149"/>
      <c r="L169" s="149"/>
      <c r="M169" s="149"/>
      <c r="N169" s="149"/>
      <c r="O169" s="149"/>
      <c r="P169" s="149"/>
      <c r="Q169" s="149"/>
      <c r="R169" s="149"/>
      <c r="S169" s="149"/>
      <c r="T169" s="149"/>
      <c r="U169" s="149"/>
      <c r="V169" s="149"/>
      <c r="W169" s="149"/>
      <c r="X169" s="149"/>
      <c r="Y169" s="149"/>
      <c r="Z169" s="149"/>
      <c r="AA169" s="149"/>
      <c r="AB169" s="149"/>
      <c r="AC169" s="149"/>
      <c r="AD169" s="149"/>
      <c r="AE169" s="149"/>
      <c r="AF169" s="149"/>
      <c r="AG169" s="149"/>
      <c r="AH169" s="149"/>
      <c r="AI169" s="149"/>
      <c r="AJ169" s="149"/>
      <c r="AK169" s="149"/>
      <c r="AL169" s="149"/>
      <c r="AM169" s="149"/>
      <c r="AN169" s="149"/>
      <c r="AO169" s="149"/>
      <c r="AP169" s="149"/>
      <c r="AQ169" s="149"/>
      <c r="AR169" s="149"/>
      <c r="AS169" s="149"/>
      <c r="AT169" s="149"/>
      <c r="AU169" s="149"/>
      <c r="AV169" s="149"/>
      <c r="AW169" s="149"/>
      <c r="AX169" s="149"/>
      <c r="AY169" s="149"/>
      <c r="AZ169" s="149"/>
      <c r="BA169" s="149"/>
      <c r="BB169" s="149"/>
      <c r="BC169" s="149"/>
      <c r="BD169" s="149"/>
      <c r="BE169" s="149"/>
      <c r="BF169" s="149"/>
      <c r="BG169" s="149"/>
      <c r="BH169" s="149"/>
      <c r="BI169" s="149"/>
      <c r="BJ169" s="149"/>
    </row>
    <row r="170" spans="1:62" s="7" customFormat="1" ht="13.5" thickBot="1" x14ac:dyDescent="0.25">
      <c r="A170" s="90" t="s">
        <v>56</v>
      </c>
      <c r="B170" s="122"/>
      <c r="C170" s="21">
        <f t="shared" ref="C170:AH170" si="264">+C3</f>
        <v>44957</v>
      </c>
      <c r="D170" s="21">
        <f t="shared" si="264"/>
        <v>44985</v>
      </c>
      <c r="E170" s="21">
        <f t="shared" si="264"/>
        <v>45016</v>
      </c>
      <c r="F170" s="21">
        <f t="shared" si="264"/>
        <v>45046</v>
      </c>
      <c r="G170" s="21">
        <f t="shared" si="264"/>
        <v>45077</v>
      </c>
      <c r="H170" s="21">
        <f t="shared" si="264"/>
        <v>45107</v>
      </c>
      <c r="I170" s="21">
        <f t="shared" si="264"/>
        <v>45138</v>
      </c>
      <c r="J170" s="21">
        <f t="shared" si="264"/>
        <v>45169</v>
      </c>
      <c r="K170" s="21">
        <f t="shared" si="264"/>
        <v>45199</v>
      </c>
      <c r="L170" s="21">
        <f t="shared" si="264"/>
        <v>45230</v>
      </c>
      <c r="M170" s="21">
        <f t="shared" si="264"/>
        <v>45260</v>
      </c>
      <c r="N170" s="21">
        <f t="shared" si="264"/>
        <v>45291</v>
      </c>
      <c r="O170" s="21">
        <f t="shared" si="264"/>
        <v>45322</v>
      </c>
      <c r="P170" s="21">
        <f t="shared" si="264"/>
        <v>45351</v>
      </c>
      <c r="Q170" s="21">
        <f t="shared" si="264"/>
        <v>45382</v>
      </c>
      <c r="R170" s="21">
        <f t="shared" si="264"/>
        <v>45412</v>
      </c>
      <c r="S170" s="21">
        <f t="shared" si="264"/>
        <v>45443</v>
      </c>
      <c r="T170" s="21">
        <f t="shared" si="264"/>
        <v>45473</v>
      </c>
      <c r="U170" s="21">
        <f t="shared" si="264"/>
        <v>45504</v>
      </c>
      <c r="V170" s="21">
        <f t="shared" si="264"/>
        <v>45535</v>
      </c>
      <c r="W170" s="21">
        <f t="shared" si="264"/>
        <v>45565</v>
      </c>
      <c r="X170" s="21">
        <f t="shared" si="264"/>
        <v>45596</v>
      </c>
      <c r="Y170" s="21">
        <f t="shared" si="264"/>
        <v>45626</v>
      </c>
      <c r="Z170" s="21">
        <f t="shared" si="264"/>
        <v>45657</v>
      </c>
      <c r="AA170" s="21">
        <f t="shared" si="264"/>
        <v>45688</v>
      </c>
      <c r="AB170" s="21">
        <f t="shared" si="264"/>
        <v>45716</v>
      </c>
      <c r="AC170" s="21">
        <f t="shared" si="264"/>
        <v>45747</v>
      </c>
      <c r="AD170" s="21">
        <f t="shared" si="264"/>
        <v>45777</v>
      </c>
      <c r="AE170" s="21">
        <f t="shared" si="264"/>
        <v>45808</v>
      </c>
      <c r="AF170" s="21">
        <f t="shared" si="264"/>
        <v>45838</v>
      </c>
      <c r="AG170" s="21">
        <f t="shared" si="264"/>
        <v>45869</v>
      </c>
      <c r="AH170" s="21">
        <f t="shared" si="264"/>
        <v>45900</v>
      </c>
      <c r="AI170" s="21">
        <f t="shared" ref="AI170:BJ170" si="265">+AI3</f>
        <v>45930</v>
      </c>
      <c r="AJ170" s="21">
        <f t="shared" si="265"/>
        <v>45961</v>
      </c>
      <c r="AK170" s="21">
        <f t="shared" si="265"/>
        <v>45991</v>
      </c>
      <c r="AL170" s="21">
        <f t="shared" si="265"/>
        <v>46022</v>
      </c>
      <c r="AM170" s="21">
        <f t="shared" si="265"/>
        <v>46053</v>
      </c>
      <c r="AN170" s="21">
        <f t="shared" si="265"/>
        <v>46081</v>
      </c>
      <c r="AO170" s="21">
        <f t="shared" si="265"/>
        <v>46112</v>
      </c>
      <c r="AP170" s="21">
        <f t="shared" si="265"/>
        <v>46142</v>
      </c>
      <c r="AQ170" s="21">
        <f t="shared" si="265"/>
        <v>46173</v>
      </c>
      <c r="AR170" s="21">
        <f t="shared" si="265"/>
        <v>46203</v>
      </c>
      <c r="AS170" s="21">
        <f t="shared" si="265"/>
        <v>46234</v>
      </c>
      <c r="AT170" s="21">
        <f t="shared" si="265"/>
        <v>46265</v>
      </c>
      <c r="AU170" s="21">
        <f t="shared" si="265"/>
        <v>46295</v>
      </c>
      <c r="AV170" s="21">
        <f t="shared" si="265"/>
        <v>46326</v>
      </c>
      <c r="AW170" s="21">
        <f t="shared" si="265"/>
        <v>46356</v>
      </c>
      <c r="AX170" s="21">
        <f t="shared" si="265"/>
        <v>46387</v>
      </c>
      <c r="AY170" s="21">
        <f t="shared" si="265"/>
        <v>46418</v>
      </c>
      <c r="AZ170" s="21">
        <f t="shared" si="265"/>
        <v>46446</v>
      </c>
      <c r="BA170" s="21">
        <f t="shared" si="265"/>
        <v>46477</v>
      </c>
      <c r="BB170" s="21">
        <f t="shared" si="265"/>
        <v>46507</v>
      </c>
      <c r="BC170" s="21">
        <f t="shared" si="265"/>
        <v>46538</v>
      </c>
      <c r="BD170" s="21">
        <f t="shared" si="265"/>
        <v>46568</v>
      </c>
      <c r="BE170" s="21">
        <f t="shared" si="265"/>
        <v>46599</v>
      </c>
      <c r="BF170" s="21">
        <f t="shared" si="265"/>
        <v>46630</v>
      </c>
      <c r="BG170" s="21">
        <f t="shared" si="265"/>
        <v>46660</v>
      </c>
      <c r="BH170" s="21">
        <f t="shared" si="265"/>
        <v>46691</v>
      </c>
      <c r="BI170" s="21">
        <f t="shared" si="265"/>
        <v>46721</v>
      </c>
      <c r="BJ170" s="21">
        <f t="shared" si="265"/>
        <v>46752</v>
      </c>
    </row>
    <row r="171" spans="1:62" s="7" customFormat="1" x14ac:dyDescent="0.2">
      <c r="A171" s="6" t="str">
        <f t="shared" ref="A171:A177" si="266">+A160</f>
        <v>Libre inversion</v>
      </c>
      <c r="B171" s="118"/>
      <c r="C171" s="22">
        <f t="shared" ref="C171:AH171" si="267">+C7</f>
        <v>0</v>
      </c>
      <c r="D171" s="22">
        <f t="shared" si="267"/>
        <v>0</v>
      </c>
      <c r="E171" s="22">
        <f t="shared" si="267"/>
        <v>0</v>
      </c>
      <c r="F171" s="22">
        <f t="shared" si="267"/>
        <v>0</v>
      </c>
      <c r="G171" s="22">
        <f t="shared" si="267"/>
        <v>0</v>
      </c>
      <c r="H171" s="22">
        <f t="shared" si="267"/>
        <v>0</v>
      </c>
      <c r="I171" s="22">
        <f t="shared" si="267"/>
        <v>0</v>
      </c>
      <c r="J171" s="22">
        <f t="shared" si="267"/>
        <v>0</v>
      </c>
      <c r="K171" s="22">
        <f t="shared" si="267"/>
        <v>0</v>
      </c>
      <c r="L171" s="22">
        <f t="shared" si="267"/>
        <v>0</v>
      </c>
      <c r="M171" s="22">
        <f t="shared" si="267"/>
        <v>0</v>
      </c>
      <c r="N171" s="22">
        <f t="shared" si="267"/>
        <v>0</v>
      </c>
      <c r="O171" s="22">
        <f t="shared" si="267"/>
        <v>0</v>
      </c>
      <c r="P171" s="22">
        <f t="shared" si="267"/>
        <v>0</v>
      </c>
      <c r="Q171" s="22">
        <f t="shared" si="267"/>
        <v>0</v>
      </c>
      <c r="R171" s="22">
        <f t="shared" si="267"/>
        <v>0</v>
      </c>
      <c r="S171" s="22">
        <f t="shared" si="267"/>
        <v>0</v>
      </c>
      <c r="T171" s="22">
        <f t="shared" si="267"/>
        <v>0</v>
      </c>
      <c r="U171" s="22">
        <f t="shared" si="267"/>
        <v>0</v>
      </c>
      <c r="V171" s="22">
        <f t="shared" si="267"/>
        <v>0</v>
      </c>
      <c r="W171" s="22">
        <f t="shared" si="267"/>
        <v>0</v>
      </c>
      <c r="X171" s="22">
        <f t="shared" si="267"/>
        <v>0</v>
      </c>
      <c r="Y171" s="22">
        <f t="shared" si="267"/>
        <v>0</v>
      </c>
      <c r="Z171" s="22">
        <f t="shared" si="267"/>
        <v>0</v>
      </c>
      <c r="AA171" s="22">
        <f t="shared" si="267"/>
        <v>0</v>
      </c>
      <c r="AB171" s="22">
        <f t="shared" si="267"/>
        <v>0</v>
      </c>
      <c r="AC171" s="22">
        <f t="shared" si="267"/>
        <v>0</v>
      </c>
      <c r="AD171" s="22">
        <f t="shared" si="267"/>
        <v>0</v>
      </c>
      <c r="AE171" s="22">
        <f t="shared" si="267"/>
        <v>0</v>
      </c>
      <c r="AF171" s="22">
        <f t="shared" si="267"/>
        <v>0</v>
      </c>
      <c r="AG171" s="22">
        <f t="shared" si="267"/>
        <v>0</v>
      </c>
      <c r="AH171" s="22">
        <f t="shared" si="267"/>
        <v>0</v>
      </c>
      <c r="AI171" s="22">
        <f t="shared" ref="AI171:BJ171" si="268">+AI7</f>
        <v>0</v>
      </c>
      <c r="AJ171" s="22">
        <f t="shared" si="268"/>
        <v>0</v>
      </c>
      <c r="AK171" s="22">
        <f t="shared" si="268"/>
        <v>0</v>
      </c>
      <c r="AL171" s="22">
        <f t="shared" si="268"/>
        <v>0</v>
      </c>
      <c r="AM171" s="22">
        <f t="shared" si="268"/>
        <v>0</v>
      </c>
      <c r="AN171" s="22">
        <f t="shared" si="268"/>
        <v>0</v>
      </c>
      <c r="AO171" s="22">
        <f t="shared" si="268"/>
        <v>0</v>
      </c>
      <c r="AP171" s="22">
        <f t="shared" si="268"/>
        <v>0</v>
      </c>
      <c r="AQ171" s="22">
        <f t="shared" si="268"/>
        <v>0</v>
      </c>
      <c r="AR171" s="22">
        <f t="shared" si="268"/>
        <v>0</v>
      </c>
      <c r="AS171" s="22">
        <f t="shared" si="268"/>
        <v>0</v>
      </c>
      <c r="AT171" s="22">
        <f t="shared" si="268"/>
        <v>0</v>
      </c>
      <c r="AU171" s="22">
        <f t="shared" si="268"/>
        <v>0</v>
      </c>
      <c r="AV171" s="22">
        <f t="shared" si="268"/>
        <v>0</v>
      </c>
      <c r="AW171" s="22">
        <f t="shared" si="268"/>
        <v>0</v>
      </c>
      <c r="AX171" s="22">
        <f t="shared" si="268"/>
        <v>0</v>
      </c>
      <c r="AY171" s="22">
        <f t="shared" si="268"/>
        <v>0</v>
      </c>
      <c r="AZ171" s="22">
        <f t="shared" si="268"/>
        <v>0</v>
      </c>
      <c r="BA171" s="22">
        <f t="shared" si="268"/>
        <v>0</v>
      </c>
      <c r="BB171" s="22">
        <f t="shared" si="268"/>
        <v>0</v>
      </c>
      <c r="BC171" s="22">
        <f t="shared" si="268"/>
        <v>0</v>
      </c>
      <c r="BD171" s="22">
        <f t="shared" si="268"/>
        <v>0</v>
      </c>
      <c r="BE171" s="22">
        <f t="shared" si="268"/>
        <v>0</v>
      </c>
      <c r="BF171" s="22">
        <f t="shared" si="268"/>
        <v>0</v>
      </c>
      <c r="BG171" s="22">
        <f t="shared" si="268"/>
        <v>0</v>
      </c>
      <c r="BH171" s="22">
        <f t="shared" si="268"/>
        <v>0</v>
      </c>
      <c r="BI171" s="22">
        <f t="shared" si="268"/>
        <v>0</v>
      </c>
      <c r="BJ171" s="22">
        <f t="shared" si="268"/>
        <v>0</v>
      </c>
    </row>
    <row r="172" spans="1:62" s="7" customFormat="1" x14ac:dyDescent="0.2">
      <c r="A172" s="6" t="str">
        <f t="shared" si="266"/>
        <v>Sobre aportes</v>
      </c>
      <c r="B172" s="119"/>
      <c r="C172" s="17">
        <f t="shared" ref="C172:AH172" si="269">+C19</f>
        <v>0</v>
      </c>
      <c r="D172" s="17">
        <f t="shared" si="269"/>
        <v>0</v>
      </c>
      <c r="E172" s="17">
        <f t="shared" si="269"/>
        <v>0</v>
      </c>
      <c r="F172" s="17">
        <f t="shared" si="269"/>
        <v>0</v>
      </c>
      <c r="G172" s="17">
        <f t="shared" si="269"/>
        <v>0</v>
      </c>
      <c r="H172" s="17">
        <f t="shared" si="269"/>
        <v>0</v>
      </c>
      <c r="I172" s="17">
        <f t="shared" si="269"/>
        <v>0</v>
      </c>
      <c r="J172" s="17">
        <f t="shared" si="269"/>
        <v>0</v>
      </c>
      <c r="K172" s="17">
        <f t="shared" si="269"/>
        <v>0</v>
      </c>
      <c r="L172" s="17">
        <f t="shared" si="269"/>
        <v>0</v>
      </c>
      <c r="M172" s="17">
        <f t="shared" si="269"/>
        <v>0</v>
      </c>
      <c r="N172" s="17">
        <f t="shared" si="269"/>
        <v>0</v>
      </c>
      <c r="O172" s="17">
        <f t="shared" si="269"/>
        <v>0</v>
      </c>
      <c r="P172" s="17">
        <f t="shared" si="269"/>
        <v>0</v>
      </c>
      <c r="Q172" s="17">
        <f t="shared" si="269"/>
        <v>0</v>
      </c>
      <c r="R172" s="17">
        <f t="shared" si="269"/>
        <v>0</v>
      </c>
      <c r="S172" s="17">
        <f t="shared" si="269"/>
        <v>0</v>
      </c>
      <c r="T172" s="17">
        <f t="shared" si="269"/>
        <v>0</v>
      </c>
      <c r="U172" s="17">
        <f t="shared" si="269"/>
        <v>0</v>
      </c>
      <c r="V172" s="17">
        <f t="shared" si="269"/>
        <v>0</v>
      </c>
      <c r="W172" s="17">
        <f t="shared" si="269"/>
        <v>0</v>
      </c>
      <c r="X172" s="17">
        <f t="shared" si="269"/>
        <v>0</v>
      </c>
      <c r="Y172" s="17">
        <f t="shared" si="269"/>
        <v>0</v>
      </c>
      <c r="Z172" s="17">
        <f t="shared" si="269"/>
        <v>0</v>
      </c>
      <c r="AA172" s="17">
        <f t="shared" si="269"/>
        <v>0</v>
      </c>
      <c r="AB172" s="17">
        <f t="shared" si="269"/>
        <v>0</v>
      </c>
      <c r="AC172" s="17">
        <f t="shared" si="269"/>
        <v>0</v>
      </c>
      <c r="AD172" s="17">
        <f t="shared" si="269"/>
        <v>0</v>
      </c>
      <c r="AE172" s="17">
        <f t="shared" si="269"/>
        <v>0</v>
      </c>
      <c r="AF172" s="17">
        <f t="shared" si="269"/>
        <v>0</v>
      </c>
      <c r="AG172" s="17">
        <f t="shared" si="269"/>
        <v>0</v>
      </c>
      <c r="AH172" s="17">
        <f t="shared" si="269"/>
        <v>0</v>
      </c>
      <c r="AI172" s="17">
        <f t="shared" ref="AI172:BJ172" si="270">+AI19</f>
        <v>0</v>
      </c>
      <c r="AJ172" s="17">
        <f t="shared" si="270"/>
        <v>0</v>
      </c>
      <c r="AK172" s="17">
        <f t="shared" si="270"/>
        <v>0</v>
      </c>
      <c r="AL172" s="17">
        <f t="shared" si="270"/>
        <v>0</v>
      </c>
      <c r="AM172" s="17">
        <f t="shared" si="270"/>
        <v>0</v>
      </c>
      <c r="AN172" s="17">
        <f t="shared" si="270"/>
        <v>0</v>
      </c>
      <c r="AO172" s="17">
        <f t="shared" si="270"/>
        <v>0</v>
      </c>
      <c r="AP172" s="17">
        <f t="shared" si="270"/>
        <v>0</v>
      </c>
      <c r="AQ172" s="17">
        <f t="shared" si="270"/>
        <v>0</v>
      </c>
      <c r="AR172" s="17">
        <f t="shared" si="270"/>
        <v>0</v>
      </c>
      <c r="AS172" s="17">
        <f t="shared" si="270"/>
        <v>0</v>
      </c>
      <c r="AT172" s="17">
        <f t="shared" si="270"/>
        <v>0</v>
      </c>
      <c r="AU172" s="17">
        <f t="shared" si="270"/>
        <v>0</v>
      </c>
      <c r="AV172" s="17">
        <f t="shared" si="270"/>
        <v>0</v>
      </c>
      <c r="AW172" s="17">
        <f t="shared" si="270"/>
        <v>0</v>
      </c>
      <c r="AX172" s="17">
        <f t="shared" si="270"/>
        <v>0</v>
      </c>
      <c r="AY172" s="17">
        <f t="shared" si="270"/>
        <v>0</v>
      </c>
      <c r="AZ172" s="17">
        <f t="shared" si="270"/>
        <v>0</v>
      </c>
      <c r="BA172" s="17">
        <f t="shared" si="270"/>
        <v>0</v>
      </c>
      <c r="BB172" s="17">
        <f t="shared" si="270"/>
        <v>0</v>
      </c>
      <c r="BC172" s="17">
        <f t="shared" si="270"/>
        <v>0</v>
      </c>
      <c r="BD172" s="17">
        <f t="shared" si="270"/>
        <v>0</v>
      </c>
      <c r="BE172" s="17">
        <f t="shared" si="270"/>
        <v>0</v>
      </c>
      <c r="BF172" s="17">
        <f t="shared" si="270"/>
        <v>0</v>
      </c>
      <c r="BG172" s="17">
        <f t="shared" si="270"/>
        <v>0</v>
      </c>
      <c r="BH172" s="17">
        <f t="shared" si="270"/>
        <v>0</v>
      </c>
      <c r="BI172" s="17">
        <f t="shared" si="270"/>
        <v>0</v>
      </c>
      <c r="BJ172" s="17">
        <f t="shared" si="270"/>
        <v>0</v>
      </c>
    </row>
    <row r="173" spans="1:62" s="7" customFormat="1" x14ac:dyDescent="0.2">
      <c r="A173" s="6" t="str">
        <f t="shared" si="266"/>
        <v>Vivienda</v>
      </c>
      <c r="B173" s="119"/>
      <c r="C173" s="17">
        <f t="shared" ref="C173:AH173" si="271">+C31</f>
        <v>0</v>
      </c>
      <c r="D173" s="17">
        <f t="shared" si="271"/>
        <v>0</v>
      </c>
      <c r="E173" s="17">
        <f t="shared" si="271"/>
        <v>0</v>
      </c>
      <c r="F173" s="17">
        <f t="shared" si="271"/>
        <v>0</v>
      </c>
      <c r="G173" s="17">
        <f t="shared" si="271"/>
        <v>0</v>
      </c>
      <c r="H173" s="17">
        <f t="shared" si="271"/>
        <v>0</v>
      </c>
      <c r="I173" s="17">
        <f t="shared" si="271"/>
        <v>0</v>
      </c>
      <c r="J173" s="17">
        <f t="shared" si="271"/>
        <v>0</v>
      </c>
      <c r="K173" s="17">
        <f t="shared" si="271"/>
        <v>0</v>
      </c>
      <c r="L173" s="17">
        <f t="shared" si="271"/>
        <v>0</v>
      </c>
      <c r="M173" s="17">
        <f t="shared" si="271"/>
        <v>0</v>
      </c>
      <c r="N173" s="17">
        <f t="shared" si="271"/>
        <v>0</v>
      </c>
      <c r="O173" s="17">
        <f t="shared" si="271"/>
        <v>0</v>
      </c>
      <c r="P173" s="17">
        <f t="shared" si="271"/>
        <v>0</v>
      </c>
      <c r="Q173" s="17">
        <f t="shared" si="271"/>
        <v>0</v>
      </c>
      <c r="R173" s="17">
        <f t="shared" si="271"/>
        <v>0</v>
      </c>
      <c r="S173" s="17">
        <f t="shared" si="271"/>
        <v>0</v>
      </c>
      <c r="T173" s="17">
        <f t="shared" si="271"/>
        <v>0</v>
      </c>
      <c r="U173" s="17">
        <f t="shared" si="271"/>
        <v>0</v>
      </c>
      <c r="V173" s="17">
        <f t="shared" si="271"/>
        <v>0</v>
      </c>
      <c r="W173" s="17">
        <f t="shared" si="271"/>
        <v>0</v>
      </c>
      <c r="X173" s="17">
        <f t="shared" si="271"/>
        <v>0</v>
      </c>
      <c r="Y173" s="17">
        <f t="shared" si="271"/>
        <v>0</v>
      </c>
      <c r="Z173" s="17">
        <f t="shared" si="271"/>
        <v>0</v>
      </c>
      <c r="AA173" s="17">
        <f t="shared" si="271"/>
        <v>0</v>
      </c>
      <c r="AB173" s="17">
        <f t="shared" si="271"/>
        <v>0</v>
      </c>
      <c r="AC173" s="17">
        <f t="shared" si="271"/>
        <v>0</v>
      </c>
      <c r="AD173" s="17">
        <f t="shared" si="271"/>
        <v>0</v>
      </c>
      <c r="AE173" s="17">
        <f t="shared" si="271"/>
        <v>0</v>
      </c>
      <c r="AF173" s="17">
        <f t="shared" si="271"/>
        <v>0</v>
      </c>
      <c r="AG173" s="17">
        <f t="shared" si="271"/>
        <v>0</v>
      </c>
      <c r="AH173" s="17">
        <f t="shared" si="271"/>
        <v>0</v>
      </c>
      <c r="AI173" s="17">
        <f t="shared" ref="AI173:BJ173" si="272">+AI31</f>
        <v>0</v>
      </c>
      <c r="AJ173" s="17">
        <f t="shared" si="272"/>
        <v>0</v>
      </c>
      <c r="AK173" s="17">
        <f t="shared" si="272"/>
        <v>0</v>
      </c>
      <c r="AL173" s="17">
        <f t="shared" si="272"/>
        <v>0</v>
      </c>
      <c r="AM173" s="17">
        <f t="shared" si="272"/>
        <v>0</v>
      </c>
      <c r="AN173" s="17">
        <f t="shared" si="272"/>
        <v>0</v>
      </c>
      <c r="AO173" s="17">
        <f t="shared" si="272"/>
        <v>0</v>
      </c>
      <c r="AP173" s="17">
        <f t="shared" si="272"/>
        <v>0</v>
      </c>
      <c r="AQ173" s="17">
        <f t="shared" si="272"/>
        <v>0</v>
      </c>
      <c r="AR173" s="17">
        <f t="shared" si="272"/>
        <v>0</v>
      </c>
      <c r="AS173" s="17">
        <f t="shared" si="272"/>
        <v>0</v>
      </c>
      <c r="AT173" s="17">
        <f t="shared" si="272"/>
        <v>0</v>
      </c>
      <c r="AU173" s="17">
        <f t="shared" si="272"/>
        <v>0</v>
      </c>
      <c r="AV173" s="17">
        <f t="shared" si="272"/>
        <v>0</v>
      </c>
      <c r="AW173" s="17">
        <f t="shared" si="272"/>
        <v>0</v>
      </c>
      <c r="AX173" s="17">
        <f t="shared" si="272"/>
        <v>0</v>
      </c>
      <c r="AY173" s="17">
        <f t="shared" si="272"/>
        <v>0</v>
      </c>
      <c r="AZ173" s="17">
        <f t="shared" si="272"/>
        <v>0</v>
      </c>
      <c r="BA173" s="17">
        <f t="shared" si="272"/>
        <v>0</v>
      </c>
      <c r="BB173" s="17">
        <f t="shared" si="272"/>
        <v>0</v>
      </c>
      <c r="BC173" s="17">
        <f t="shared" si="272"/>
        <v>0</v>
      </c>
      <c r="BD173" s="17">
        <f t="shared" si="272"/>
        <v>0</v>
      </c>
      <c r="BE173" s="17">
        <f t="shared" si="272"/>
        <v>0</v>
      </c>
      <c r="BF173" s="17">
        <f t="shared" si="272"/>
        <v>0</v>
      </c>
      <c r="BG173" s="17">
        <f t="shared" si="272"/>
        <v>0</v>
      </c>
      <c r="BH173" s="17">
        <f t="shared" si="272"/>
        <v>0</v>
      </c>
      <c r="BI173" s="17">
        <f t="shared" si="272"/>
        <v>0</v>
      </c>
      <c r="BJ173" s="17">
        <f t="shared" si="272"/>
        <v>0</v>
      </c>
    </row>
    <row r="174" spans="1:62" s="7" customFormat="1" x14ac:dyDescent="0.2">
      <c r="A174" s="6" t="str">
        <f t="shared" si="266"/>
        <v>Vehiculo</v>
      </c>
      <c r="B174" s="119"/>
      <c r="C174" s="17">
        <f t="shared" ref="C174:AH174" si="273">+C43</f>
        <v>0</v>
      </c>
      <c r="D174" s="17">
        <f t="shared" si="273"/>
        <v>0</v>
      </c>
      <c r="E174" s="17">
        <f t="shared" si="273"/>
        <v>0</v>
      </c>
      <c r="F174" s="17">
        <f t="shared" si="273"/>
        <v>0</v>
      </c>
      <c r="G174" s="17">
        <f t="shared" si="273"/>
        <v>0</v>
      </c>
      <c r="H174" s="17">
        <f t="shared" si="273"/>
        <v>0</v>
      </c>
      <c r="I174" s="17">
        <f t="shared" si="273"/>
        <v>0</v>
      </c>
      <c r="J174" s="17">
        <f t="shared" si="273"/>
        <v>0</v>
      </c>
      <c r="K174" s="17">
        <f t="shared" si="273"/>
        <v>0</v>
      </c>
      <c r="L174" s="17">
        <f t="shared" si="273"/>
        <v>0</v>
      </c>
      <c r="M174" s="17">
        <f t="shared" si="273"/>
        <v>0</v>
      </c>
      <c r="N174" s="17">
        <f t="shared" si="273"/>
        <v>0</v>
      </c>
      <c r="O174" s="17">
        <f t="shared" si="273"/>
        <v>0</v>
      </c>
      <c r="P174" s="17">
        <f t="shared" si="273"/>
        <v>0</v>
      </c>
      <c r="Q174" s="17">
        <f t="shared" si="273"/>
        <v>0</v>
      </c>
      <c r="R174" s="17">
        <f t="shared" si="273"/>
        <v>0</v>
      </c>
      <c r="S174" s="17">
        <f t="shared" si="273"/>
        <v>0</v>
      </c>
      <c r="T174" s="17">
        <f t="shared" si="273"/>
        <v>0</v>
      </c>
      <c r="U174" s="17">
        <f t="shared" si="273"/>
        <v>0</v>
      </c>
      <c r="V174" s="17">
        <f t="shared" si="273"/>
        <v>0</v>
      </c>
      <c r="W174" s="17">
        <f t="shared" si="273"/>
        <v>0</v>
      </c>
      <c r="X174" s="17">
        <f t="shared" si="273"/>
        <v>0</v>
      </c>
      <c r="Y174" s="17">
        <f t="shared" si="273"/>
        <v>0</v>
      </c>
      <c r="Z174" s="17">
        <f t="shared" si="273"/>
        <v>0</v>
      </c>
      <c r="AA174" s="17">
        <f t="shared" si="273"/>
        <v>0</v>
      </c>
      <c r="AB174" s="17">
        <f t="shared" si="273"/>
        <v>0</v>
      </c>
      <c r="AC174" s="17">
        <f t="shared" si="273"/>
        <v>0</v>
      </c>
      <c r="AD174" s="17">
        <f t="shared" si="273"/>
        <v>0</v>
      </c>
      <c r="AE174" s="17">
        <f t="shared" si="273"/>
        <v>0</v>
      </c>
      <c r="AF174" s="17">
        <f t="shared" si="273"/>
        <v>0</v>
      </c>
      <c r="AG174" s="17">
        <f t="shared" si="273"/>
        <v>0</v>
      </c>
      <c r="AH174" s="17">
        <f t="shared" si="273"/>
        <v>0</v>
      </c>
      <c r="AI174" s="17">
        <f t="shared" ref="AI174:BJ174" si="274">+AI43</f>
        <v>0</v>
      </c>
      <c r="AJ174" s="17">
        <f t="shared" si="274"/>
        <v>0</v>
      </c>
      <c r="AK174" s="17">
        <f t="shared" si="274"/>
        <v>0</v>
      </c>
      <c r="AL174" s="17">
        <f t="shared" si="274"/>
        <v>0</v>
      </c>
      <c r="AM174" s="17">
        <f t="shared" si="274"/>
        <v>0</v>
      </c>
      <c r="AN174" s="17">
        <f t="shared" si="274"/>
        <v>0</v>
      </c>
      <c r="AO174" s="17">
        <f t="shared" si="274"/>
        <v>0</v>
      </c>
      <c r="AP174" s="17">
        <f t="shared" si="274"/>
        <v>0</v>
      </c>
      <c r="AQ174" s="17">
        <f t="shared" si="274"/>
        <v>0</v>
      </c>
      <c r="AR174" s="17">
        <f t="shared" si="274"/>
        <v>0</v>
      </c>
      <c r="AS174" s="17">
        <f t="shared" si="274"/>
        <v>0</v>
      </c>
      <c r="AT174" s="17">
        <f t="shared" si="274"/>
        <v>0</v>
      </c>
      <c r="AU174" s="17">
        <f t="shared" si="274"/>
        <v>0</v>
      </c>
      <c r="AV174" s="17">
        <f t="shared" si="274"/>
        <v>0</v>
      </c>
      <c r="AW174" s="17">
        <f t="shared" si="274"/>
        <v>0</v>
      </c>
      <c r="AX174" s="17">
        <f t="shared" si="274"/>
        <v>0</v>
      </c>
      <c r="AY174" s="17">
        <f t="shared" si="274"/>
        <v>0</v>
      </c>
      <c r="AZ174" s="17">
        <f t="shared" si="274"/>
        <v>0</v>
      </c>
      <c r="BA174" s="17">
        <f t="shared" si="274"/>
        <v>0</v>
      </c>
      <c r="BB174" s="17">
        <f t="shared" si="274"/>
        <v>0</v>
      </c>
      <c r="BC174" s="17">
        <f t="shared" si="274"/>
        <v>0</v>
      </c>
      <c r="BD174" s="17">
        <f t="shared" si="274"/>
        <v>0</v>
      </c>
      <c r="BE174" s="17">
        <f t="shared" si="274"/>
        <v>0</v>
      </c>
      <c r="BF174" s="17">
        <f t="shared" si="274"/>
        <v>0</v>
      </c>
      <c r="BG174" s="17">
        <f t="shared" si="274"/>
        <v>0</v>
      </c>
      <c r="BH174" s="17">
        <f t="shared" si="274"/>
        <v>0</v>
      </c>
      <c r="BI174" s="17">
        <f t="shared" si="274"/>
        <v>0</v>
      </c>
      <c r="BJ174" s="17">
        <f t="shared" si="274"/>
        <v>0</v>
      </c>
    </row>
    <row r="175" spans="1:62" s="7" customFormat="1" x14ac:dyDescent="0.2">
      <c r="A175" s="6" t="str">
        <f t="shared" si="266"/>
        <v>Educativo</v>
      </c>
      <c r="B175" s="119"/>
      <c r="C175" s="17">
        <f t="shared" ref="C175:AH175" si="275">+C55</f>
        <v>0</v>
      </c>
      <c r="D175" s="17">
        <f t="shared" si="275"/>
        <v>0</v>
      </c>
      <c r="E175" s="17">
        <f t="shared" si="275"/>
        <v>0</v>
      </c>
      <c r="F175" s="17">
        <f t="shared" si="275"/>
        <v>0</v>
      </c>
      <c r="G175" s="17">
        <f t="shared" si="275"/>
        <v>0</v>
      </c>
      <c r="H175" s="17">
        <f t="shared" si="275"/>
        <v>0</v>
      </c>
      <c r="I175" s="17">
        <f t="shared" si="275"/>
        <v>0</v>
      </c>
      <c r="J175" s="17">
        <f t="shared" si="275"/>
        <v>0</v>
      </c>
      <c r="K175" s="17">
        <f t="shared" si="275"/>
        <v>0</v>
      </c>
      <c r="L175" s="17">
        <f t="shared" si="275"/>
        <v>0</v>
      </c>
      <c r="M175" s="17">
        <f t="shared" si="275"/>
        <v>0</v>
      </c>
      <c r="N175" s="17">
        <f t="shared" si="275"/>
        <v>0</v>
      </c>
      <c r="O175" s="17">
        <f t="shared" si="275"/>
        <v>0</v>
      </c>
      <c r="P175" s="17">
        <f t="shared" si="275"/>
        <v>0</v>
      </c>
      <c r="Q175" s="17">
        <f t="shared" si="275"/>
        <v>0</v>
      </c>
      <c r="R175" s="17">
        <f t="shared" si="275"/>
        <v>0</v>
      </c>
      <c r="S175" s="17">
        <f t="shared" si="275"/>
        <v>0</v>
      </c>
      <c r="T175" s="17">
        <f t="shared" si="275"/>
        <v>0</v>
      </c>
      <c r="U175" s="17">
        <f t="shared" si="275"/>
        <v>0</v>
      </c>
      <c r="V175" s="17">
        <f t="shared" si="275"/>
        <v>0</v>
      </c>
      <c r="W175" s="17">
        <f t="shared" si="275"/>
        <v>0</v>
      </c>
      <c r="X175" s="17">
        <f t="shared" si="275"/>
        <v>0</v>
      </c>
      <c r="Y175" s="17">
        <f t="shared" si="275"/>
        <v>0</v>
      </c>
      <c r="Z175" s="17">
        <f t="shared" si="275"/>
        <v>0</v>
      </c>
      <c r="AA175" s="17">
        <f t="shared" si="275"/>
        <v>0</v>
      </c>
      <c r="AB175" s="17">
        <f t="shared" si="275"/>
        <v>0</v>
      </c>
      <c r="AC175" s="17">
        <f t="shared" si="275"/>
        <v>0</v>
      </c>
      <c r="AD175" s="17">
        <f t="shared" si="275"/>
        <v>0</v>
      </c>
      <c r="AE175" s="17">
        <f t="shared" si="275"/>
        <v>0</v>
      </c>
      <c r="AF175" s="17">
        <f t="shared" si="275"/>
        <v>0</v>
      </c>
      <c r="AG175" s="17">
        <f t="shared" si="275"/>
        <v>0</v>
      </c>
      <c r="AH175" s="17">
        <f t="shared" si="275"/>
        <v>0</v>
      </c>
      <c r="AI175" s="17">
        <f t="shared" ref="AI175:BJ175" si="276">+AI55</f>
        <v>0</v>
      </c>
      <c r="AJ175" s="17">
        <f t="shared" si="276"/>
        <v>0</v>
      </c>
      <c r="AK175" s="17">
        <f t="shared" si="276"/>
        <v>0</v>
      </c>
      <c r="AL175" s="17">
        <f t="shared" si="276"/>
        <v>0</v>
      </c>
      <c r="AM175" s="17">
        <f t="shared" si="276"/>
        <v>0</v>
      </c>
      <c r="AN175" s="17">
        <f t="shared" si="276"/>
        <v>0</v>
      </c>
      <c r="AO175" s="17">
        <f t="shared" si="276"/>
        <v>0</v>
      </c>
      <c r="AP175" s="17">
        <f t="shared" si="276"/>
        <v>0</v>
      </c>
      <c r="AQ175" s="17">
        <f t="shared" si="276"/>
        <v>0</v>
      </c>
      <c r="AR175" s="17">
        <f t="shared" si="276"/>
        <v>0</v>
      </c>
      <c r="AS175" s="17">
        <f t="shared" si="276"/>
        <v>0</v>
      </c>
      <c r="AT175" s="17">
        <f t="shared" si="276"/>
        <v>0</v>
      </c>
      <c r="AU175" s="17">
        <f t="shared" si="276"/>
        <v>0</v>
      </c>
      <c r="AV175" s="17">
        <f t="shared" si="276"/>
        <v>0</v>
      </c>
      <c r="AW175" s="17">
        <f t="shared" si="276"/>
        <v>0</v>
      </c>
      <c r="AX175" s="17">
        <f t="shared" si="276"/>
        <v>0</v>
      </c>
      <c r="AY175" s="17">
        <f t="shared" si="276"/>
        <v>0</v>
      </c>
      <c r="AZ175" s="17">
        <f t="shared" si="276"/>
        <v>0</v>
      </c>
      <c r="BA175" s="17">
        <f t="shared" si="276"/>
        <v>0</v>
      </c>
      <c r="BB175" s="17">
        <f t="shared" si="276"/>
        <v>0</v>
      </c>
      <c r="BC175" s="17">
        <f t="shared" si="276"/>
        <v>0</v>
      </c>
      <c r="BD175" s="17">
        <f t="shared" si="276"/>
        <v>0</v>
      </c>
      <c r="BE175" s="17">
        <f t="shared" si="276"/>
        <v>0</v>
      </c>
      <c r="BF175" s="17">
        <f t="shared" si="276"/>
        <v>0</v>
      </c>
      <c r="BG175" s="17">
        <f t="shared" si="276"/>
        <v>0</v>
      </c>
      <c r="BH175" s="17">
        <f t="shared" si="276"/>
        <v>0</v>
      </c>
      <c r="BI175" s="17">
        <f t="shared" si="276"/>
        <v>0</v>
      </c>
      <c r="BJ175" s="17">
        <f t="shared" si="276"/>
        <v>0</v>
      </c>
    </row>
    <row r="176" spans="1:62" s="7" customFormat="1" x14ac:dyDescent="0.2">
      <c r="A176" s="6" t="str">
        <f t="shared" si="266"/>
        <v>Solidaridad</v>
      </c>
      <c r="B176" s="119"/>
      <c r="C176" s="17">
        <f t="shared" ref="C176:AH176" si="277">+C67</f>
        <v>0</v>
      </c>
      <c r="D176" s="17">
        <f t="shared" si="277"/>
        <v>0</v>
      </c>
      <c r="E176" s="17">
        <f t="shared" si="277"/>
        <v>0</v>
      </c>
      <c r="F176" s="17">
        <f t="shared" si="277"/>
        <v>0</v>
      </c>
      <c r="G176" s="17">
        <f t="shared" si="277"/>
        <v>0</v>
      </c>
      <c r="H176" s="17">
        <f t="shared" si="277"/>
        <v>0</v>
      </c>
      <c r="I176" s="17">
        <f t="shared" si="277"/>
        <v>0</v>
      </c>
      <c r="J176" s="17">
        <f t="shared" si="277"/>
        <v>0</v>
      </c>
      <c r="K176" s="17">
        <f t="shared" si="277"/>
        <v>0</v>
      </c>
      <c r="L176" s="17">
        <f t="shared" si="277"/>
        <v>0</v>
      </c>
      <c r="M176" s="17">
        <f t="shared" si="277"/>
        <v>0</v>
      </c>
      <c r="N176" s="17">
        <f t="shared" si="277"/>
        <v>0</v>
      </c>
      <c r="O176" s="17">
        <f t="shared" si="277"/>
        <v>0</v>
      </c>
      <c r="P176" s="17">
        <f t="shared" si="277"/>
        <v>0</v>
      </c>
      <c r="Q176" s="17">
        <f t="shared" si="277"/>
        <v>0</v>
      </c>
      <c r="R176" s="17">
        <f t="shared" si="277"/>
        <v>0</v>
      </c>
      <c r="S176" s="17">
        <f t="shared" si="277"/>
        <v>0</v>
      </c>
      <c r="T176" s="17">
        <f t="shared" si="277"/>
        <v>0</v>
      </c>
      <c r="U176" s="17">
        <f t="shared" si="277"/>
        <v>0</v>
      </c>
      <c r="V176" s="17">
        <f t="shared" si="277"/>
        <v>0</v>
      </c>
      <c r="W176" s="17">
        <f t="shared" si="277"/>
        <v>0</v>
      </c>
      <c r="X176" s="17">
        <f t="shared" si="277"/>
        <v>0</v>
      </c>
      <c r="Y176" s="17">
        <f t="shared" si="277"/>
        <v>0</v>
      </c>
      <c r="Z176" s="17">
        <f t="shared" si="277"/>
        <v>0</v>
      </c>
      <c r="AA176" s="17">
        <f t="shared" si="277"/>
        <v>0</v>
      </c>
      <c r="AB176" s="17">
        <f t="shared" si="277"/>
        <v>0</v>
      </c>
      <c r="AC176" s="17">
        <f t="shared" si="277"/>
        <v>0</v>
      </c>
      <c r="AD176" s="17">
        <f t="shared" si="277"/>
        <v>0</v>
      </c>
      <c r="AE176" s="17">
        <f t="shared" si="277"/>
        <v>0</v>
      </c>
      <c r="AF176" s="17">
        <f t="shared" si="277"/>
        <v>0</v>
      </c>
      <c r="AG176" s="17">
        <f t="shared" si="277"/>
        <v>0</v>
      </c>
      <c r="AH176" s="17">
        <f t="shared" si="277"/>
        <v>0</v>
      </c>
      <c r="AI176" s="17">
        <f t="shared" ref="AI176:BJ176" si="278">+AI67</f>
        <v>0</v>
      </c>
      <c r="AJ176" s="17">
        <f t="shared" si="278"/>
        <v>0</v>
      </c>
      <c r="AK176" s="17">
        <f t="shared" si="278"/>
        <v>0</v>
      </c>
      <c r="AL176" s="17">
        <f t="shared" si="278"/>
        <v>0</v>
      </c>
      <c r="AM176" s="17">
        <f t="shared" si="278"/>
        <v>0</v>
      </c>
      <c r="AN176" s="17">
        <f t="shared" si="278"/>
        <v>0</v>
      </c>
      <c r="AO176" s="17">
        <f t="shared" si="278"/>
        <v>0</v>
      </c>
      <c r="AP176" s="17">
        <f t="shared" si="278"/>
        <v>0</v>
      </c>
      <c r="AQ176" s="17">
        <f t="shared" si="278"/>
        <v>0</v>
      </c>
      <c r="AR176" s="17">
        <f t="shared" si="278"/>
        <v>0</v>
      </c>
      <c r="AS176" s="17">
        <f t="shared" si="278"/>
        <v>0</v>
      </c>
      <c r="AT176" s="17">
        <f t="shared" si="278"/>
        <v>0</v>
      </c>
      <c r="AU176" s="17">
        <f t="shared" si="278"/>
        <v>0</v>
      </c>
      <c r="AV176" s="17">
        <f t="shared" si="278"/>
        <v>0</v>
      </c>
      <c r="AW176" s="17">
        <f t="shared" si="278"/>
        <v>0</v>
      </c>
      <c r="AX176" s="17">
        <f t="shared" si="278"/>
        <v>0</v>
      </c>
      <c r="AY176" s="17">
        <f t="shared" si="278"/>
        <v>0</v>
      </c>
      <c r="AZ176" s="17">
        <f t="shared" si="278"/>
        <v>0</v>
      </c>
      <c r="BA176" s="17">
        <f t="shared" si="278"/>
        <v>0</v>
      </c>
      <c r="BB176" s="17">
        <f t="shared" si="278"/>
        <v>0</v>
      </c>
      <c r="BC176" s="17">
        <f t="shared" si="278"/>
        <v>0</v>
      </c>
      <c r="BD176" s="17">
        <f t="shared" si="278"/>
        <v>0</v>
      </c>
      <c r="BE176" s="17">
        <f t="shared" si="278"/>
        <v>0</v>
      </c>
      <c r="BF176" s="17">
        <f t="shared" si="278"/>
        <v>0</v>
      </c>
      <c r="BG176" s="17">
        <f t="shared" si="278"/>
        <v>0</v>
      </c>
      <c r="BH176" s="17">
        <f t="shared" si="278"/>
        <v>0</v>
      </c>
      <c r="BI176" s="17">
        <f t="shared" si="278"/>
        <v>0</v>
      </c>
      <c r="BJ176" s="17">
        <f t="shared" si="278"/>
        <v>0</v>
      </c>
    </row>
    <row r="177" spans="1:62" s="7" customFormat="1" x14ac:dyDescent="0.2">
      <c r="A177" s="6" t="str">
        <f t="shared" si="266"/>
        <v>Compra Cartera</v>
      </c>
      <c r="B177" s="119"/>
      <c r="C177" s="17">
        <f t="shared" ref="C177:AH177" si="279">+C79</f>
        <v>0</v>
      </c>
      <c r="D177" s="17">
        <f t="shared" si="279"/>
        <v>0</v>
      </c>
      <c r="E177" s="17">
        <f t="shared" si="279"/>
        <v>0</v>
      </c>
      <c r="F177" s="17">
        <f t="shared" si="279"/>
        <v>0</v>
      </c>
      <c r="G177" s="17">
        <f t="shared" si="279"/>
        <v>0</v>
      </c>
      <c r="H177" s="17">
        <f t="shared" si="279"/>
        <v>0</v>
      </c>
      <c r="I177" s="17">
        <f t="shared" si="279"/>
        <v>0</v>
      </c>
      <c r="J177" s="17">
        <f t="shared" si="279"/>
        <v>0</v>
      </c>
      <c r="K177" s="17">
        <f t="shared" si="279"/>
        <v>0</v>
      </c>
      <c r="L177" s="17">
        <f t="shared" si="279"/>
        <v>0</v>
      </c>
      <c r="M177" s="17">
        <f t="shared" si="279"/>
        <v>0</v>
      </c>
      <c r="N177" s="17">
        <f t="shared" si="279"/>
        <v>0</v>
      </c>
      <c r="O177" s="17">
        <f t="shared" si="279"/>
        <v>0</v>
      </c>
      <c r="P177" s="17">
        <f t="shared" si="279"/>
        <v>0</v>
      </c>
      <c r="Q177" s="17">
        <f t="shared" si="279"/>
        <v>0</v>
      </c>
      <c r="R177" s="17">
        <f t="shared" si="279"/>
        <v>0</v>
      </c>
      <c r="S177" s="17">
        <f t="shared" si="279"/>
        <v>0</v>
      </c>
      <c r="T177" s="17">
        <f t="shared" si="279"/>
        <v>0</v>
      </c>
      <c r="U177" s="17">
        <f t="shared" si="279"/>
        <v>0</v>
      </c>
      <c r="V177" s="17">
        <f t="shared" si="279"/>
        <v>0</v>
      </c>
      <c r="W177" s="17">
        <f t="shared" si="279"/>
        <v>0</v>
      </c>
      <c r="X177" s="17">
        <f t="shared" si="279"/>
        <v>0</v>
      </c>
      <c r="Y177" s="17">
        <f t="shared" si="279"/>
        <v>0</v>
      </c>
      <c r="Z177" s="17">
        <f t="shared" si="279"/>
        <v>0</v>
      </c>
      <c r="AA177" s="17">
        <f t="shared" si="279"/>
        <v>0</v>
      </c>
      <c r="AB177" s="17">
        <f t="shared" si="279"/>
        <v>0</v>
      </c>
      <c r="AC177" s="17">
        <f t="shared" si="279"/>
        <v>0</v>
      </c>
      <c r="AD177" s="17">
        <f t="shared" si="279"/>
        <v>0</v>
      </c>
      <c r="AE177" s="17">
        <f t="shared" si="279"/>
        <v>0</v>
      </c>
      <c r="AF177" s="17">
        <f t="shared" si="279"/>
        <v>0</v>
      </c>
      <c r="AG177" s="17">
        <f t="shared" si="279"/>
        <v>0</v>
      </c>
      <c r="AH177" s="17">
        <f t="shared" si="279"/>
        <v>0</v>
      </c>
      <c r="AI177" s="17">
        <f t="shared" ref="AI177:BJ177" si="280">+AI79</f>
        <v>0</v>
      </c>
      <c r="AJ177" s="17">
        <f t="shared" si="280"/>
        <v>0</v>
      </c>
      <c r="AK177" s="17">
        <f t="shared" si="280"/>
        <v>0</v>
      </c>
      <c r="AL177" s="17">
        <f t="shared" si="280"/>
        <v>0</v>
      </c>
      <c r="AM177" s="17">
        <f t="shared" si="280"/>
        <v>0</v>
      </c>
      <c r="AN177" s="17">
        <f t="shared" si="280"/>
        <v>0</v>
      </c>
      <c r="AO177" s="17">
        <f t="shared" si="280"/>
        <v>0</v>
      </c>
      <c r="AP177" s="17">
        <f t="shared" si="280"/>
        <v>0</v>
      </c>
      <c r="AQ177" s="17">
        <f t="shared" si="280"/>
        <v>0</v>
      </c>
      <c r="AR177" s="17">
        <f t="shared" si="280"/>
        <v>0</v>
      </c>
      <c r="AS177" s="17">
        <f t="shared" si="280"/>
        <v>0</v>
      </c>
      <c r="AT177" s="17">
        <f t="shared" si="280"/>
        <v>0</v>
      </c>
      <c r="AU177" s="17">
        <f t="shared" si="280"/>
        <v>0</v>
      </c>
      <c r="AV177" s="17">
        <f t="shared" si="280"/>
        <v>0</v>
      </c>
      <c r="AW177" s="17">
        <f t="shared" si="280"/>
        <v>0</v>
      </c>
      <c r="AX177" s="17">
        <f t="shared" si="280"/>
        <v>0</v>
      </c>
      <c r="AY177" s="17">
        <f t="shared" si="280"/>
        <v>0</v>
      </c>
      <c r="AZ177" s="17">
        <f t="shared" si="280"/>
        <v>0</v>
      </c>
      <c r="BA177" s="17">
        <f t="shared" si="280"/>
        <v>0</v>
      </c>
      <c r="BB177" s="17">
        <f t="shared" si="280"/>
        <v>0</v>
      </c>
      <c r="BC177" s="17">
        <f t="shared" si="280"/>
        <v>0</v>
      </c>
      <c r="BD177" s="17">
        <f t="shared" si="280"/>
        <v>0</v>
      </c>
      <c r="BE177" s="17">
        <f t="shared" si="280"/>
        <v>0</v>
      </c>
      <c r="BF177" s="17">
        <f t="shared" si="280"/>
        <v>0</v>
      </c>
      <c r="BG177" s="17">
        <f t="shared" si="280"/>
        <v>0</v>
      </c>
      <c r="BH177" s="17">
        <f t="shared" si="280"/>
        <v>0</v>
      </c>
      <c r="BI177" s="17">
        <f t="shared" si="280"/>
        <v>0</v>
      </c>
      <c r="BJ177" s="17">
        <f t="shared" si="280"/>
        <v>0</v>
      </c>
    </row>
    <row r="178" spans="1:62" s="7" customFormat="1" x14ac:dyDescent="0.2">
      <c r="A178" s="6" t="s">
        <v>1450</v>
      </c>
      <c r="B178" s="119"/>
      <c r="C178" s="17">
        <f t="shared" ref="C178:AH178" si="281">+C116</f>
        <v>0</v>
      </c>
      <c r="D178" s="17">
        <f t="shared" si="281"/>
        <v>0</v>
      </c>
      <c r="E178" s="17">
        <f t="shared" si="281"/>
        <v>0</v>
      </c>
      <c r="F178" s="17">
        <f t="shared" si="281"/>
        <v>0</v>
      </c>
      <c r="G178" s="17">
        <f t="shared" si="281"/>
        <v>0</v>
      </c>
      <c r="H178" s="17">
        <f t="shared" si="281"/>
        <v>0</v>
      </c>
      <c r="I178" s="17">
        <f t="shared" si="281"/>
        <v>0</v>
      </c>
      <c r="J178" s="17">
        <f t="shared" si="281"/>
        <v>0</v>
      </c>
      <c r="K178" s="17">
        <f t="shared" si="281"/>
        <v>0</v>
      </c>
      <c r="L178" s="17">
        <f t="shared" si="281"/>
        <v>0</v>
      </c>
      <c r="M178" s="17">
        <f t="shared" si="281"/>
        <v>0</v>
      </c>
      <c r="N178" s="17">
        <f t="shared" si="281"/>
        <v>0</v>
      </c>
      <c r="O178" s="17">
        <f t="shared" si="281"/>
        <v>0</v>
      </c>
      <c r="P178" s="17">
        <f t="shared" si="281"/>
        <v>0</v>
      </c>
      <c r="Q178" s="17">
        <f t="shared" si="281"/>
        <v>0</v>
      </c>
      <c r="R178" s="17">
        <f t="shared" si="281"/>
        <v>0</v>
      </c>
      <c r="S178" s="17">
        <f t="shared" si="281"/>
        <v>0</v>
      </c>
      <c r="T178" s="17">
        <f t="shared" si="281"/>
        <v>0</v>
      </c>
      <c r="U178" s="17">
        <f t="shared" si="281"/>
        <v>0</v>
      </c>
      <c r="V178" s="17">
        <f t="shared" si="281"/>
        <v>0</v>
      </c>
      <c r="W178" s="17">
        <f t="shared" si="281"/>
        <v>0</v>
      </c>
      <c r="X178" s="17">
        <f t="shared" si="281"/>
        <v>0</v>
      </c>
      <c r="Y178" s="17">
        <f t="shared" si="281"/>
        <v>0</v>
      </c>
      <c r="Z178" s="17">
        <f t="shared" si="281"/>
        <v>0</v>
      </c>
      <c r="AA178" s="17">
        <f t="shared" si="281"/>
        <v>0</v>
      </c>
      <c r="AB178" s="17">
        <f t="shared" si="281"/>
        <v>0</v>
      </c>
      <c r="AC178" s="17">
        <f t="shared" si="281"/>
        <v>0</v>
      </c>
      <c r="AD178" s="17">
        <f t="shared" si="281"/>
        <v>0</v>
      </c>
      <c r="AE178" s="17">
        <f t="shared" si="281"/>
        <v>0</v>
      </c>
      <c r="AF178" s="17">
        <f t="shared" si="281"/>
        <v>0</v>
      </c>
      <c r="AG178" s="17">
        <f t="shared" si="281"/>
        <v>0</v>
      </c>
      <c r="AH178" s="17">
        <f t="shared" si="281"/>
        <v>0</v>
      </c>
      <c r="AI178" s="17">
        <f t="shared" ref="AI178:BJ178" si="282">+AI116</f>
        <v>0</v>
      </c>
      <c r="AJ178" s="17">
        <f t="shared" si="282"/>
        <v>0</v>
      </c>
      <c r="AK178" s="17">
        <f t="shared" si="282"/>
        <v>0</v>
      </c>
      <c r="AL178" s="17">
        <f t="shared" si="282"/>
        <v>0</v>
      </c>
      <c r="AM178" s="17">
        <f t="shared" si="282"/>
        <v>0</v>
      </c>
      <c r="AN178" s="17">
        <f t="shared" si="282"/>
        <v>0</v>
      </c>
      <c r="AO178" s="17">
        <f t="shared" si="282"/>
        <v>0</v>
      </c>
      <c r="AP178" s="17">
        <f t="shared" si="282"/>
        <v>0</v>
      </c>
      <c r="AQ178" s="17">
        <f t="shared" si="282"/>
        <v>0</v>
      </c>
      <c r="AR178" s="17">
        <f t="shared" si="282"/>
        <v>0</v>
      </c>
      <c r="AS178" s="17">
        <f t="shared" si="282"/>
        <v>0</v>
      </c>
      <c r="AT178" s="17">
        <f t="shared" si="282"/>
        <v>0</v>
      </c>
      <c r="AU178" s="17">
        <f t="shared" si="282"/>
        <v>0</v>
      </c>
      <c r="AV178" s="17">
        <f t="shared" si="282"/>
        <v>0</v>
      </c>
      <c r="AW178" s="17">
        <f t="shared" si="282"/>
        <v>0</v>
      </c>
      <c r="AX178" s="17">
        <f t="shared" si="282"/>
        <v>0</v>
      </c>
      <c r="AY178" s="17">
        <f t="shared" si="282"/>
        <v>0</v>
      </c>
      <c r="AZ178" s="17">
        <f t="shared" si="282"/>
        <v>0</v>
      </c>
      <c r="BA178" s="17">
        <f t="shared" si="282"/>
        <v>0</v>
      </c>
      <c r="BB178" s="17">
        <f t="shared" si="282"/>
        <v>0</v>
      </c>
      <c r="BC178" s="17">
        <f t="shared" si="282"/>
        <v>0</v>
      </c>
      <c r="BD178" s="17">
        <f t="shared" si="282"/>
        <v>0</v>
      </c>
      <c r="BE178" s="17">
        <f t="shared" si="282"/>
        <v>0</v>
      </c>
      <c r="BF178" s="17">
        <f t="shared" si="282"/>
        <v>0</v>
      </c>
      <c r="BG178" s="17">
        <f t="shared" si="282"/>
        <v>0</v>
      </c>
      <c r="BH178" s="17">
        <f t="shared" si="282"/>
        <v>0</v>
      </c>
      <c r="BI178" s="17">
        <f t="shared" si="282"/>
        <v>0</v>
      </c>
      <c r="BJ178" s="17">
        <f t="shared" si="282"/>
        <v>0</v>
      </c>
    </row>
    <row r="179" spans="1:62" s="7" customFormat="1" x14ac:dyDescent="0.2">
      <c r="A179" s="23" t="s">
        <v>2</v>
      </c>
      <c r="B179" s="120"/>
      <c r="C179" s="19">
        <f t="shared" ref="C179:AH179" si="283">SUM(C171:C178)</f>
        <v>0</v>
      </c>
      <c r="D179" s="19">
        <f t="shared" si="283"/>
        <v>0</v>
      </c>
      <c r="E179" s="19">
        <f t="shared" si="283"/>
        <v>0</v>
      </c>
      <c r="F179" s="19">
        <f t="shared" si="283"/>
        <v>0</v>
      </c>
      <c r="G179" s="19">
        <f t="shared" si="283"/>
        <v>0</v>
      </c>
      <c r="H179" s="19">
        <f t="shared" si="283"/>
        <v>0</v>
      </c>
      <c r="I179" s="19">
        <f t="shared" si="283"/>
        <v>0</v>
      </c>
      <c r="J179" s="19">
        <f t="shared" si="283"/>
        <v>0</v>
      </c>
      <c r="K179" s="19">
        <f t="shared" si="283"/>
        <v>0</v>
      </c>
      <c r="L179" s="19">
        <f t="shared" si="283"/>
        <v>0</v>
      </c>
      <c r="M179" s="19">
        <f t="shared" si="283"/>
        <v>0</v>
      </c>
      <c r="N179" s="19">
        <f t="shared" si="283"/>
        <v>0</v>
      </c>
      <c r="O179" s="19">
        <f t="shared" si="283"/>
        <v>0</v>
      </c>
      <c r="P179" s="19">
        <f t="shared" si="283"/>
        <v>0</v>
      </c>
      <c r="Q179" s="19">
        <f t="shared" si="283"/>
        <v>0</v>
      </c>
      <c r="R179" s="19">
        <f t="shared" si="283"/>
        <v>0</v>
      </c>
      <c r="S179" s="19">
        <f t="shared" si="283"/>
        <v>0</v>
      </c>
      <c r="T179" s="19">
        <f t="shared" si="283"/>
        <v>0</v>
      </c>
      <c r="U179" s="19">
        <f t="shared" si="283"/>
        <v>0</v>
      </c>
      <c r="V179" s="19">
        <f t="shared" si="283"/>
        <v>0</v>
      </c>
      <c r="W179" s="19">
        <f t="shared" si="283"/>
        <v>0</v>
      </c>
      <c r="X179" s="19">
        <f t="shared" si="283"/>
        <v>0</v>
      </c>
      <c r="Y179" s="19">
        <f t="shared" si="283"/>
        <v>0</v>
      </c>
      <c r="Z179" s="19">
        <f t="shared" si="283"/>
        <v>0</v>
      </c>
      <c r="AA179" s="19">
        <f t="shared" si="283"/>
        <v>0</v>
      </c>
      <c r="AB179" s="19">
        <f t="shared" si="283"/>
        <v>0</v>
      </c>
      <c r="AC179" s="19">
        <f t="shared" si="283"/>
        <v>0</v>
      </c>
      <c r="AD179" s="19">
        <f t="shared" si="283"/>
        <v>0</v>
      </c>
      <c r="AE179" s="19">
        <f t="shared" si="283"/>
        <v>0</v>
      </c>
      <c r="AF179" s="19">
        <f t="shared" si="283"/>
        <v>0</v>
      </c>
      <c r="AG179" s="19">
        <f t="shared" si="283"/>
        <v>0</v>
      </c>
      <c r="AH179" s="19">
        <f t="shared" si="283"/>
        <v>0</v>
      </c>
      <c r="AI179" s="19">
        <f t="shared" ref="AI179:BJ179" si="284">SUM(AI171:AI178)</f>
        <v>0</v>
      </c>
      <c r="AJ179" s="19">
        <f t="shared" si="284"/>
        <v>0</v>
      </c>
      <c r="AK179" s="19">
        <f t="shared" si="284"/>
        <v>0</v>
      </c>
      <c r="AL179" s="19">
        <f t="shared" si="284"/>
        <v>0</v>
      </c>
      <c r="AM179" s="19">
        <f t="shared" si="284"/>
        <v>0</v>
      </c>
      <c r="AN179" s="19">
        <f t="shared" si="284"/>
        <v>0</v>
      </c>
      <c r="AO179" s="19">
        <f t="shared" si="284"/>
        <v>0</v>
      </c>
      <c r="AP179" s="19">
        <f t="shared" si="284"/>
        <v>0</v>
      </c>
      <c r="AQ179" s="19">
        <f t="shared" si="284"/>
        <v>0</v>
      </c>
      <c r="AR179" s="19">
        <f t="shared" si="284"/>
        <v>0</v>
      </c>
      <c r="AS179" s="19">
        <f t="shared" si="284"/>
        <v>0</v>
      </c>
      <c r="AT179" s="19">
        <f t="shared" si="284"/>
        <v>0</v>
      </c>
      <c r="AU179" s="19">
        <f t="shared" si="284"/>
        <v>0</v>
      </c>
      <c r="AV179" s="19">
        <f t="shared" si="284"/>
        <v>0</v>
      </c>
      <c r="AW179" s="19">
        <f t="shared" si="284"/>
        <v>0</v>
      </c>
      <c r="AX179" s="19">
        <f t="shared" si="284"/>
        <v>0</v>
      </c>
      <c r="AY179" s="19">
        <f t="shared" si="284"/>
        <v>0</v>
      </c>
      <c r="AZ179" s="19">
        <f t="shared" si="284"/>
        <v>0</v>
      </c>
      <c r="BA179" s="19">
        <f t="shared" si="284"/>
        <v>0</v>
      </c>
      <c r="BB179" s="19">
        <f t="shared" si="284"/>
        <v>0</v>
      </c>
      <c r="BC179" s="19">
        <f t="shared" si="284"/>
        <v>0</v>
      </c>
      <c r="BD179" s="19">
        <f t="shared" si="284"/>
        <v>0</v>
      </c>
      <c r="BE179" s="19">
        <f t="shared" si="284"/>
        <v>0</v>
      </c>
      <c r="BF179" s="19">
        <f t="shared" si="284"/>
        <v>0</v>
      </c>
      <c r="BG179" s="19">
        <f t="shared" si="284"/>
        <v>0</v>
      </c>
      <c r="BH179" s="19">
        <f t="shared" si="284"/>
        <v>0</v>
      </c>
      <c r="BI179" s="19">
        <f t="shared" si="284"/>
        <v>0</v>
      </c>
      <c r="BJ179" s="19">
        <f t="shared" si="284"/>
        <v>0</v>
      </c>
    </row>
    <row r="180" spans="1:62" ht="13.5" thickBot="1" x14ac:dyDescent="0.25">
      <c r="C180" s="149"/>
      <c r="D180" s="149"/>
      <c r="E180" s="149"/>
      <c r="F180" s="149"/>
      <c r="G180" s="149"/>
      <c r="H180" s="149"/>
      <c r="I180" s="149"/>
      <c r="J180" s="149"/>
      <c r="K180" s="149"/>
      <c r="L180" s="149"/>
      <c r="M180" s="149"/>
      <c r="N180" s="149"/>
      <c r="O180" s="149"/>
      <c r="P180" s="149"/>
      <c r="Q180" s="149"/>
      <c r="R180" s="149"/>
      <c r="S180" s="149"/>
      <c r="T180" s="149"/>
      <c r="U180" s="149"/>
      <c r="V180" s="149"/>
      <c r="W180" s="149"/>
      <c r="X180" s="149"/>
      <c r="Y180" s="149"/>
      <c r="Z180" s="149"/>
      <c r="AA180" s="149"/>
      <c r="AB180" s="149"/>
      <c r="AC180" s="149"/>
      <c r="AD180" s="149"/>
      <c r="AE180" s="149"/>
      <c r="AF180" s="149"/>
      <c r="AG180" s="149"/>
      <c r="AH180" s="149"/>
      <c r="AI180" s="149"/>
      <c r="AJ180" s="149"/>
      <c r="AK180" s="149"/>
      <c r="AL180" s="149"/>
      <c r="AM180" s="149"/>
      <c r="AN180" s="149"/>
      <c r="AO180" s="149"/>
      <c r="AP180" s="149"/>
      <c r="AQ180" s="149"/>
      <c r="AR180" s="149"/>
      <c r="AS180" s="149"/>
      <c r="AT180" s="149"/>
      <c r="AU180" s="149"/>
      <c r="AV180" s="149"/>
      <c r="AW180" s="149"/>
      <c r="AX180" s="149"/>
      <c r="AY180" s="149"/>
      <c r="AZ180" s="149"/>
      <c r="BA180" s="149"/>
      <c r="BB180" s="149"/>
      <c r="BC180" s="149"/>
      <c r="BD180" s="149"/>
      <c r="BE180" s="149"/>
      <c r="BF180" s="149"/>
      <c r="BG180" s="149"/>
      <c r="BH180" s="149"/>
      <c r="BI180" s="149"/>
      <c r="BJ180" s="149"/>
    </row>
    <row r="181" spans="1:62" s="7" customFormat="1" ht="13.5" thickBot="1" x14ac:dyDescent="0.25">
      <c r="A181" s="90" t="s">
        <v>62</v>
      </c>
      <c r="B181" s="122"/>
      <c r="C181" s="21">
        <f t="shared" ref="C181:AH181" si="285">+C3</f>
        <v>44957</v>
      </c>
      <c r="D181" s="21">
        <f t="shared" si="285"/>
        <v>44985</v>
      </c>
      <c r="E181" s="21">
        <f t="shared" si="285"/>
        <v>45016</v>
      </c>
      <c r="F181" s="21">
        <f t="shared" si="285"/>
        <v>45046</v>
      </c>
      <c r="G181" s="21">
        <f t="shared" si="285"/>
        <v>45077</v>
      </c>
      <c r="H181" s="21">
        <f t="shared" si="285"/>
        <v>45107</v>
      </c>
      <c r="I181" s="21">
        <f t="shared" si="285"/>
        <v>45138</v>
      </c>
      <c r="J181" s="21">
        <f t="shared" si="285"/>
        <v>45169</v>
      </c>
      <c r="K181" s="21">
        <f t="shared" si="285"/>
        <v>45199</v>
      </c>
      <c r="L181" s="21">
        <f t="shared" si="285"/>
        <v>45230</v>
      </c>
      <c r="M181" s="21">
        <f t="shared" si="285"/>
        <v>45260</v>
      </c>
      <c r="N181" s="21">
        <f t="shared" si="285"/>
        <v>45291</v>
      </c>
      <c r="O181" s="21">
        <f t="shared" si="285"/>
        <v>45322</v>
      </c>
      <c r="P181" s="21">
        <f t="shared" si="285"/>
        <v>45351</v>
      </c>
      <c r="Q181" s="21">
        <f t="shared" si="285"/>
        <v>45382</v>
      </c>
      <c r="R181" s="21">
        <f t="shared" si="285"/>
        <v>45412</v>
      </c>
      <c r="S181" s="21">
        <f t="shared" si="285"/>
        <v>45443</v>
      </c>
      <c r="T181" s="21">
        <f t="shared" si="285"/>
        <v>45473</v>
      </c>
      <c r="U181" s="21">
        <f t="shared" si="285"/>
        <v>45504</v>
      </c>
      <c r="V181" s="21">
        <f t="shared" si="285"/>
        <v>45535</v>
      </c>
      <c r="W181" s="21">
        <f t="shared" si="285"/>
        <v>45565</v>
      </c>
      <c r="X181" s="21">
        <f t="shared" si="285"/>
        <v>45596</v>
      </c>
      <c r="Y181" s="21">
        <f t="shared" si="285"/>
        <v>45626</v>
      </c>
      <c r="Z181" s="21">
        <f t="shared" si="285"/>
        <v>45657</v>
      </c>
      <c r="AA181" s="21">
        <f t="shared" si="285"/>
        <v>45688</v>
      </c>
      <c r="AB181" s="21">
        <f t="shared" si="285"/>
        <v>45716</v>
      </c>
      <c r="AC181" s="21">
        <f t="shared" si="285"/>
        <v>45747</v>
      </c>
      <c r="AD181" s="21">
        <f t="shared" si="285"/>
        <v>45777</v>
      </c>
      <c r="AE181" s="21">
        <f t="shared" si="285"/>
        <v>45808</v>
      </c>
      <c r="AF181" s="21">
        <f t="shared" si="285"/>
        <v>45838</v>
      </c>
      <c r="AG181" s="21">
        <f t="shared" si="285"/>
        <v>45869</v>
      </c>
      <c r="AH181" s="21">
        <f t="shared" si="285"/>
        <v>45900</v>
      </c>
      <c r="AI181" s="21">
        <f t="shared" ref="AI181:BJ181" si="286">+AI3</f>
        <v>45930</v>
      </c>
      <c r="AJ181" s="21">
        <f t="shared" si="286"/>
        <v>45961</v>
      </c>
      <c r="AK181" s="21">
        <f t="shared" si="286"/>
        <v>45991</v>
      </c>
      <c r="AL181" s="21">
        <f t="shared" si="286"/>
        <v>46022</v>
      </c>
      <c r="AM181" s="21">
        <f t="shared" si="286"/>
        <v>46053</v>
      </c>
      <c r="AN181" s="21">
        <f t="shared" si="286"/>
        <v>46081</v>
      </c>
      <c r="AO181" s="21">
        <f t="shared" si="286"/>
        <v>46112</v>
      </c>
      <c r="AP181" s="21">
        <f t="shared" si="286"/>
        <v>46142</v>
      </c>
      <c r="AQ181" s="21">
        <f t="shared" si="286"/>
        <v>46173</v>
      </c>
      <c r="AR181" s="21">
        <f t="shared" si="286"/>
        <v>46203</v>
      </c>
      <c r="AS181" s="21">
        <f t="shared" si="286"/>
        <v>46234</v>
      </c>
      <c r="AT181" s="21">
        <f t="shared" si="286"/>
        <v>46265</v>
      </c>
      <c r="AU181" s="21">
        <f t="shared" si="286"/>
        <v>46295</v>
      </c>
      <c r="AV181" s="21">
        <f t="shared" si="286"/>
        <v>46326</v>
      </c>
      <c r="AW181" s="21">
        <f t="shared" si="286"/>
        <v>46356</v>
      </c>
      <c r="AX181" s="21">
        <f t="shared" si="286"/>
        <v>46387</v>
      </c>
      <c r="AY181" s="21">
        <f t="shared" si="286"/>
        <v>46418</v>
      </c>
      <c r="AZ181" s="21">
        <f t="shared" si="286"/>
        <v>46446</v>
      </c>
      <c r="BA181" s="21">
        <f t="shared" si="286"/>
        <v>46477</v>
      </c>
      <c r="BB181" s="21">
        <f t="shared" si="286"/>
        <v>46507</v>
      </c>
      <c r="BC181" s="21">
        <f t="shared" si="286"/>
        <v>46538</v>
      </c>
      <c r="BD181" s="21">
        <f t="shared" si="286"/>
        <v>46568</v>
      </c>
      <c r="BE181" s="21">
        <f t="shared" si="286"/>
        <v>46599</v>
      </c>
      <c r="BF181" s="21">
        <f t="shared" si="286"/>
        <v>46630</v>
      </c>
      <c r="BG181" s="21">
        <f t="shared" si="286"/>
        <v>46660</v>
      </c>
      <c r="BH181" s="21">
        <f t="shared" si="286"/>
        <v>46691</v>
      </c>
      <c r="BI181" s="21">
        <f t="shared" si="286"/>
        <v>46721</v>
      </c>
      <c r="BJ181" s="21">
        <f t="shared" si="286"/>
        <v>46752</v>
      </c>
    </row>
    <row r="182" spans="1:62" s="7" customFormat="1" x14ac:dyDescent="0.2">
      <c r="A182" s="6" t="str">
        <f t="shared" ref="A182:A188" si="287">+A171</f>
        <v>Libre inversion</v>
      </c>
      <c r="B182" s="118"/>
      <c r="C182" s="22">
        <f t="shared" ref="C182:AH182" si="288">+C8</f>
        <v>50531250</v>
      </c>
      <c r="D182" s="22">
        <f t="shared" si="288"/>
        <v>50715201.441523626</v>
      </c>
      <c r="E182" s="22">
        <f t="shared" si="288"/>
        <v>50785455.477396265</v>
      </c>
      <c r="F182" s="22">
        <f t="shared" si="288"/>
        <v>50861875.683935165</v>
      </c>
      <c r="G182" s="22">
        <f t="shared" si="288"/>
        <v>50943680.977589317</v>
      </c>
      <c r="H182" s="22">
        <f t="shared" si="288"/>
        <v>51030176.411490701</v>
      </c>
      <c r="I182" s="22">
        <f t="shared" si="288"/>
        <v>25248503.943853628</v>
      </c>
      <c r="J182" s="22">
        <f t="shared" si="288"/>
        <v>50606586.268523097</v>
      </c>
      <c r="K182" s="22">
        <f t="shared" si="288"/>
        <v>50718654.867657691</v>
      </c>
      <c r="L182" s="22">
        <f t="shared" si="288"/>
        <v>50736543.092625119</v>
      </c>
      <c r="M182" s="22">
        <f t="shared" si="288"/>
        <v>50770989.457587622</v>
      </c>
      <c r="N182" s="22">
        <f t="shared" si="288"/>
        <v>25409726.555608425</v>
      </c>
      <c r="O182" s="22">
        <f t="shared" si="288"/>
        <v>47983654.713180348</v>
      </c>
      <c r="P182" s="22">
        <f t="shared" si="288"/>
        <v>48281567.229860552</v>
      </c>
      <c r="Q182" s="22">
        <f t="shared" si="288"/>
        <v>48517584.803764954</v>
      </c>
      <c r="R182" s="22">
        <f t="shared" si="288"/>
        <v>48752946.548490167</v>
      </c>
      <c r="S182" s="22">
        <f t="shared" si="288"/>
        <v>48689276.598155677</v>
      </c>
      <c r="T182" s="22">
        <f t="shared" si="288"/>
        <v>48930303.83036124</v>
      </c>
      <c r="U182" s="22">
        <f t="shared" si="288"/>
        <v>24584955.22920619</v>
      </c>
      <c r="V182" s="22">
        <f t="shared" si="288"/>
        <v>49408014.942310825</v>
      </c>
      <c r="W182" s="22">
        <f t="shared" si="288"/>
        <v>49644723.207900606</v>
      </c>
      <c r="X182" s="22">
        <f t="shared" si="288"/>
        <v>49818308.446653999</v>
      </c>
      <c r="Y182" s="22">
        <f t="shared" si="288"/>
        <v>49696169.36372938</v>
      </c>
      <c r="Z182" s="22">
        <f t="shared" si="288"/>
        <v>24946700.894752227</v>
      </c>
      <c r="AA182" s="22">
        <f t="shared" si="288"/>
        <v>47684398.458807401</v>
      </c>
      <c r="AB182" s="22">
        <f t="shared" si="288"/>
        <v>47985206.897678554</v>
      </c>
      <c r="AC182" s="22">
        <f t="shared" si="288"/>
        <v>48239293.593054146</v>
      </c>
      <c r="AD182" s="22">
        <f t="shared" si="288"/>
        <v>48491787.247858897</v>
      </c>
      <c r="AE182" s="22">
        <f t="shared" si="288"/>
        <v>48421864.572799757</v>
      </c>
      <c r="AF182" s="22">
        <f t="shared" si="288"/>
        <v>48678663.273701914</v>
      </c>
      <c r="AG182" s="22">
        <f t="shared" si="288"/>
        <v>24466766.894185785</v>
      </c>
      <c r="AH182" s="22">
        <f t="shared" si="288"/>
        <v>49186407.755182825</v>
      </c>
      <c r="AI182" s="22">
        <f t="shared" ref="AI182:BJ182" si="289">+AI8</f>
        <v>49437603.624799505</v>
      </c>
      <c r="AJ182" s="22">
        <f t="shared" si="289"/>
        <v>49637848.414181136</v>
      </c>
      <c r="AK182" s="22">
        <f t="shared" si="289"/>
        <v>49517567.655955061</v>
      </c>
      <c r="AL182" s="22">
        <f t="shared" si="289"/>
        <v>24868636.874987584</v>
      </c>
      <c r="AM182" s="22">
        <f t="shared" si="289"/>
        <v>47406592.344192907</v>
      </c>
      <c r="AN182" s="22">
        <f t="shared" si="289"/>
        <v>47681312.148109443</v>
      </c>
      <c r="AO182" s="22">
        <f t="shared" si="289"/>
        <v>47919017.255293921</v>
      </c>
      <c r="AP182" s="22">
        <f t="shared" si="289"/>
        <v>48155592.596442387</v>
      </c>
      <c r="AQ182" s="22">
        <f t="shared" si="289"/>
        <v>48070215.733391471</v>
      </c>
      <c r="AR182" s="22">
        <f t="shared" si="289"/>
        <v>48311522.850841597</v>
      </c>
      <c r="AS182" s="22">
        <f t="shared" si="289"/>
        <v>24275755.032304127</v>
      </c>
      <c r="AT182" s="22">
        <f t="shared" si="289"/>
        <v>48790121.540112972</v>
      </c>
      <c r="AU182" s="22">
        <f t="shared" si="289"/>
        <v>49027665.650378257</v>
      </c>
      <c r="AV182" s="22">
        <f t="shared" si="289"/>
        <v>49223610.805306397</v>
      </c>
      <c r="AW182" s="22">
        <f t="shared" si="289"/>
        <v>49098879.046526521</v>
      </c>
      <c r="AX182" s="22">
        <f t="shared" si="289"/>
        <v>24656175.589284763</v>
      </c>
      <c r="AY182" s="22">
        <f t="shared" si="289"/>
        <v>46839861.636786968</v>
      </c>
      <c r="AZ182" s="22">
        <f t="shared" si="289"/>
        <v>47098399.000151455</v>
      </c>
      <c r="BA182" s="22">
        <f t="shared" si="289"/>
        <v>47326671.975335233</v>
      </c>
      <c r="BB182" s="22">
        <f t="shared" si="289"/>
        <v>47554496.451933526</v>
      </c>
      <c r="BC182" s="22">
        <f t="shared" si="289"/>
        <v>47463473.107632272</v>
      </c>
      <c r="BD182" s="22">
        <f t="shared" si="289"/>
        <v>47696807.073670276</v>
      </c>
      <c r="BE182" s="22">
        <f t="shared" si="289"/>
        <v>23964762.803455696</v>
      </c>
      <c r="BF182" s="22">
        <f t="shared" si="289"/>
        <v>48161569.228954487</v>
      </c>
      <c r="BG182" s="22">
        <f t="shared" si="289"/>
        <v>48393202.665948913</v>
      </c>
      <c r="BH182" s="22">
        <f t="shared" si="289"/>
        <v>48590029.429674804</v>
      </c>
      <c r="BI182" s="22">
        <f t="shared" si="289"/>
        <v>48790132.010415785</v>
      </c>
      <c r="BJ182" s="22">
        <f t="shared" si="289"/>
        <v>24496524.951654851</v>
      </c>
    </row>
    <row r="183" spans="1:62" s="7" customFormat="1" x14ac:dyDescent="0.2">
      <c r="A183" s="6" t="str">
        <f t="shared" si="287"/>
        <v>Sobre aportes</v>
      </c>
      <c r="B183" s="119"/>
      <c r="C183" s="17">
        <f t="shared" ref="C183:AH183" si="290">+C20</f>
        <v>7218750</v>
      </c>
      <c r="D183" s="17">
        <f t="shared" si="290"/>
        <v>7154694.9576727115</v>
      </c>
      <c r="E183" s="17">
        <f t="shared" si="290"/>
        <v>7007351.0703170951</v>
      </c>
      <c r="F183" s="17">
        <f t="shared" si="290"/>
        <v>6866625.7158817388</v>
      </c>
      <c r="G183" s="17">
        <f t="shared" si="290"/>
        <v>6732084.7312090313</v>
      </c>
      <c r="H183" s="17">
        <f t="shared" si="290"/>
        <v>6603333.8252860205</v>
      </c>
      <c r="I183" s="17">
        <f t="shared" si="290"/>
        <v>3283929.0185190118</v>
      </c>
      <c r="J183" s="17">
        <f t="shared" si="290"/>
        <v>6445785.098195835</v>
      </c>
      <c r="K183" s="17">
        <f t="shared" si="290"/>
        <v>6328667.1869152486</v>
      </c>
      <c r="L183" s="17">
        <f t="shared" si="290"/>
        <v>6135057.3172049699</v>
      </c>
      <c r="M183" s="17">
        <f t="shared" si="290"/>
        <v>5957393.5236714538</v>
      </c>
      <c r="N183" s="17">
        <f t="shared" si="290"/>
        <v>2896921.281247755</v>
      </c>
      <c r="O183" s="17">
        <f t="shared" si="290"/>
        <v>5572031.6023017829</v>
      </c>
      <c r="P183" s="17">
        <f t="shared" si="290"/>
        <v>5523332.5042124828</v>
      </c>
      <c r="Q183" s="17">
        <f t="shared" si="290"/>
        <v>5421351.1773288883</v>
      </c>
      <c r="R183" s="17">
        <f t="shared" si="290"/>
        <v>5324050.5421959646</v>
      </c>
      <c r="S183" s="17">
        <f t="shared" si="290"/>
        <v>5263316.7084908616</v>
      </c>
      <c r="T183" s="17">
        <f t="shared" si="290"/>
        <v>5173016.5114477351</v>
      </c>
      <c r="U183" s="17">
        <f t="shared" si="290"/>
        <v>2543337.2787966803</v>
      </c>
      <c r="V183" s="17">
        <f t="shared" si="290"/>
        <v>5004385.2552726725</v>
      </c>
      <c r="W183" s="17">
        <f t="shared" si="290"/>
        <v>4925505.2860268969</v>
      </c>
      <c r="X183" s="17">
        <f t="shared" si="290"/>
        <v>4800077.6424765084</v>
      </c>
      <c r="Y183" s="17">
        <f t="shared" si="290"/>
        <v>4712966.4185440773</v>
      </c>
      <c r="Z183" s="17">
        <f t="shared" si="290"/>
        <v>2302487.2425947827</v>
      </c>
      <c r="AA183" s="17">
        <f t="shared" si="290"/>
        <v>4356889.9695101585</v>
      </c>
      <c r="AB183" s="17">
        <f t="shared" si="290"/>
        <v>4326480.46837362</v>
      </c>
      <c r="AC183" s="17">
        <f t="shared" si="290"/>
        <v>4265310.1556312898</v>
      </c>
      <c r="AD183" s="17">
        <f t="shared" si="290"/>
        <v>4206815.6865710942</v>
      </c>
      <c r="AE183" s="17">
        <f t="shared" si="290"/>
        <v>4177792.7737679156</v>
      </c>
      <c r="AF183" s="17">
        <f t="shared" si="290"/>
        <v>4123123.1834062226</v>
      </c>
      <c r="AG183" s="17">
        <f t="shared" si="290"/>
        <v>2035379.3271938639</v>
      </c>
      <c r="AH183" s="17">
        <f t="shared" si="290"/>
        <v>4020751.7104865587</v>
      </c>
      <c r="AI183" s="17">
        <f t="shared" ref="AI183:BJ183" si="291">+AI20</f>
        <v>3972740.8026872822</v>
      </c>
      <c r="AJ183" s="17">
        <f t="shared" si="291"/>
        <v>3897687.1332426965</v>
      </c>
      <c r="AK183" s="17">
        <f t="shared" si="291"/>
        <v>3852856.2861802061</v>
      </c>
      <c r="AL183" s="17">
        <f t="shared" si="291"/>
        <v>1893757.5585080096</v>
      </c>
      <c r="AM183" s="17">
        <f t="shared" si="291"/>
        <v>3575806.9364566207</v>
      </c>
      <c r="AN183" s="17">
        <f t="shared" si="291"/>
        <v>3556688.2461186927</v>
      </c>
      <c r="AO183" s="17">
        <f t="shared" si="291"/>
        <v>3520191.4747830261</v>
      </c>
      <c r="AP183" s="17">
        <f t="shared" si="291"/>
        <v>3485218.310112616</v>
      </c>
      <c r="AQ183" s="17">
        <f t="shared" si="291"/>
        <v>3473988.0029599955</v>
      </c>
      <c r="AR183" s="17">
        <f t="shared" si="291"/>
        <v>3441076.5278757862</v>
      </c>
      <c r="AS183" s="17">
        <f t="shared" si="291"/>
        <v>1704751.9575531685</v>
      </c>
      <c r="AT183" s="17">
        <f t="shared" si="291"/>
        <v>3379303.073569776</v>
      </c>
      <c r="AU183" s="17">
        <f t="shared" si="291"/>
        <v>3350268.4666307149</v>
      </c>
      <c r="AV183" s="17">
        <f t="shared" si="291"/>
        <v>3305874.0222850451</v>
      </c>
      <c r="AW183" s="17">
        <f t="shared" si="291"/>
        <v>3285526.4647423378</v>
      </c>
      <c r="AX183" s="17">
        <f t="shared" si="291"/>
        <v>1623222.4412925655</v>
      </c>
      <c r="AY183" s="17">
        <f t="shared" si="291"/>
        <v>3057550.5320419641</v>
      </c>
      <c r="AZ183" s="17">
        <f t="shared" si="291"/>
        <v>3045299.8934856933</v>
      </c>
      <c r="BA183" s="17">
        <f t="shared" si="291"/>
        <v>3023238.8806734113</v>
      </c>
      <c r="BB183" s="17">
        <f t="shared" si="291"/>
        <v>3002112.899477079</v>
      </c>
      <c r="BC183" s="17">
        <f t="shared" si="291"/>
        <v>3001074.8975839154</v>
      </c>
      <c r="BD183" s="17">
        <f t="shared" si="291"/>
        <v>2981127.5322730928</v>
      </c>
      <c r="BE183" s="17">
        <f t="shared" si="291"/>
        <v>1481006.671884323</v>
      </c>
      <c r="BF183" s="17">
        <f t="shared" si="291"/>
        <v>2943752.3055594251</v>
      </c>
      <c r="BG183" s="17">
        <f t="shared" si="291"/>
        <v>2926218.0272777812</v>
      </c>
      <c r="BH183" s="17">
        <f t="shared" si="291"/>
        <v>2900192.7382936464</v>
      </c>
      <c r="BI183" s="17">
        <f t="shared" si="291"/>
        <v>2876140.5435003662</v>
      </c>
      <c r="BJ183" s="17">
        <f t="shared" si="291"/>
        <v>1426937.3971947378</v>
      </c>
    </row>
    <row r="184" spans="1:62" s="7" customFormat="1" x14ac:dyDescent="0.2">
      <c r="A184" s="6" t="str">
        <f t="shared" si="287"/>
        <v>Vivienda</v>
      </c>
      <c r="B184" s="119"/>
      <c r="C184" s="17">
        <f t="shared" ref="C184:AH184" si="292">+C32</f>
        <v>14437500</v>
      </c>
      <c r="D184" s="17">
        <f t="shared" si="292"/>
        <v>14561329.25366242</v>
      </c>
      <c r="E184" s="17">
        <f t="shared" si="292"/>
        <v>14650009.744202511</v>
      </c>
      <c r="F184" s="17">
        <f t="shared" si="292"/>
        <v>14738988.85254439</v>
      </c>
      <c r="G184" s="17">
        <f t="shared" si="292"/>
        <v>14828129.719637729</v>
      </c>
      <c r="H184" s="17">
        <f t="shared" si="292"/>
        <v>14917311.812361039</v>
      </c>
      <c r="I184" s="17">
        <f t="shared" si="292"/>
        <v>7604929.269037677</v>
      </c>
      <c r="J184" s="17">
        <f t="shared" si="292"/>
        <v>15293404.095011909</v>
      </c>
      <c r="K184" s="17">
        <f t="shared" si="292"/>
        <v>15377153.841666579</v>
      </c>
      <c r="L184" s="17">
        <f t="shared" si="292"/>
        <v>15413766.457992099</v>
      </c>
      <c r="M184" s="17">
        <f t="shared" si="292"/>
        <v>15455300.393997226</v>
      </c>
      <c r="N184" s="17">
        <f t="shared" si="292"/>
        <v>7750510.1741246339</v>
      </c>
      <c r="O184" s="17">
        <f t="shared" si="292"/>
        <v>15089367.227085005</v>
      </c>
      <c r="P184" s="17">
        <f t="shared" si="292"/>
        <v>15185547.013178168</v>
      </c>
      <c r="Q184" s="17">
        <f t="shared" si="292"/>
        <v>15240585.663058901</v>
      </c>
      <c r="R184" s="17">
        <f t="shared" si="292"/>
        <v>15296382.466671806</v>
      </c>
      <c r="S184" s="17">
        <f t="shared" si="292"/>
        <v>15447275.598748073</v>
      </c>
      <c r="T184" s="17">
        <f t="shared" si="292"/>
        <v>15501781.047208732</v>
      </c>
      <c r="U184" s="17">
        <f t="shared" si="292"/>
        <v>7778424.8758630827</v>
      </c>
      <c r="V184" s="17">
        <f t="shared" si="292"/>
        <v>15612464.158731913</v>
      </c>
      <c r="W184" s="17">
        <f t="shared" si="292"/>
        <v>15668618.746278396</v>
      </c>
      <c r="X184" s="17">
        <f t="shared" si="292"/>
        <v>15678294.501900906</v>
      </c>
      <c r="Y184" s="17">
        <f t="shared" si="292"/>
        <v>15787783.603639325</v>
      </c>
      <c r="Z184" s="17">
        <f t="shared" si="292"/>
        <v>7902028.9474854348</v>
      </c>
      <c r="AA184" s="17">
        <f t="shared" si="292"/>
        <v>15115304.60209251</v>
      </c>
      <c r="AB184" s="17">
        <f t="shared" si="292"/>
        <v>15202953.056259522</v>
      </c>
      <c r="AC184" s="17">
        <f t="shared" si="292"/>
        <v>15254288.815064838</v>
      </c>
      <c r="AD184" s="17">
        <f t="shared" si="292"/>
        <v>15306211.293690821</v>
      </c>
      <c r="AE184" s="17">
        <f t="shared" si="292"/>
        <v>15458375.188303346</v>
      </c>
      <c r="AF184" s="17">
        <f t="shared" si="292"/>
        <v>15508906.746254928</v>
      </c>
      <c r="AG184" s="17">
        <f t="shared" si="292"/>
        <v>7779969.2831999063</v>
      </c>
      <c r="AH184" s="17">
        <f t="shared" si="292"/>
        <v>15611469.424056126</v>
      </c>
      <c r="AI184" s="17">
        <f t="shared" ref="AI184:BJ184" si="293">+AI32</f>
        <v>15663505.603560664</v>
      </c>
      <c r="AJ184" s="17">
        <f t="shared" si="293"/>
        <v>15673922.608509932</v>
      </c>
      <c r="AK184" s="17">
        <f t="shared" si="293"/>
        <v>15789109.31724957</v>
      </c>
      <c r="AL184" s="17">
        <f t="shared" si="293"/>
        <v>7902423.9135168586</v>
      </c>
      <c r="AM184" s="17">
        <f t="shared" si="293"/>
        <v>15065644.863943884</v>
      </c>
      <c r="AN184" s="17">
        <f t="shared" si="293"/>
        <v>15146755.785404794</v>
      </c>
      <c r="AO184" s="17">
        <f t="shared" si="293"/>
        <v>15196060.651695678</v>
      </c>
      <c r="AP184" s="17">
        <f t="shared" si="293"/>
        <v>15245904.377434161</v>
      </c>
      <c r="AQ184" s="17">
        <f t="shared" si="293"/>
        <v>15395063.699660329</v>
      </c>
      <c r="AR184" s="17">
        <f t="shared" si="293"/>
        <v>15443759.481141077</v>
      </c>
      <c r="AS184" s="17">
        <f t="shared" si="293"/>
        <v>7746480.5067088064</v>
      </c>
      <c r="AT184" s="17">
        <f t="shared" si="293"/>
        <v>15542667.571598029</v>
      </c>
      <c r="AU184" s="17">
        <f t="shared" si="293"/>
        <v>15592906.482569536</v>
      </c>
      <c r="AV184" s="17">
        <f t="shared" si="293"/>
        <v>15605577.893822987</v>
      </c>
      <c r="AW184" s="17">
        <f t="shared" si="293"/>
        <v>15721637.50432355</v>
      </c>
      <c r="AX184" s="17">
        <f t="shared" si="293"/>
        <v>7869367.3011348499</v>
      </c>
      <c r="AY184" s="17">
        <f t="shared" si="293"/>
        <v>14951485.221145362</v>
      </c>
      <c r="AZ184" s="17">
        <f t="shared" si="293"/>
        <v>15028632.885833256</v>
      </c>
      <c r="BA184" s="17">
        <f t="shared" si="293"/>
        <v>15076942.754748855</v>
      </c>
      <c r="BB184" s="17">
        <f t="shared" si="293"/>
        <v>15125882.273176221</v>
      </c>
      <c r="BC184" s="17">
        <f t="shared" si="293"/>
        <v>15273122.199079435</v>
      </c>
      <c r="BD184" s="17">
        <f t="shared" si="293"/>
        <v>15321324.058026791</v>
      </c>
      <c r="BE184" s="17">
        <f t="shared" si="293"/>
        <v>7685065.1081964988</v>
      </c>
      <c r="BF184" s="17">
        <f t="shared" si="293"/>
        <v>15419535.622955486</v>
      </c>
      <c r="BG184" s="17">
        <f t="shared" si="293"/>
        <v>15469568.332472784</v>
      </c>
      <c r="BH184" s="17">
        <f t="shared" si="293"/>
        <v>15484809.63233367</v>
      </c>
      <c r="BI184" s="17">
        <f t="shared" si="293"/>
        <v>15503932.672491627</v>
      </c>
      <c r="BJ184" s="17">
        <f t="shared" si="293"/>
        <v>7763272.0985026071</v>
      </c>
    </row>
    <row r="185" spans="1:62" s="7" customFormat="1" x14ac:dyDescent="0.2">
      <c r="A185" s="6" t="str">
        <f t="shared" si="287"/>
        <v>Vehiculo</v>
      </c>
      <c r="B185" s="119"/>
      <c r="C185" s="17">
        <f t="shared" ref="C185:AH185" si="294">+C44</f>
        <v>3609375</v>
      </c>
      <c r="D185" s="17">
        <f t="shared" si="294"/>
        <v>3717937.7340842332</v>
      </c>
      <c r="E185" s="17">
        <f t="shared" si="294"/>
        <v>3912692.6237450717</v>
      </c>
      <c r="F185" s="17">
        <f t="shared" si="294"/>
        <v>4101155.3225678019</v>
      </c>
      <c r="G185" s="17">
        <f t="shared" si="294"/>
        <v>4283649.6854171231</v>
      </c>
      <c r="H185" s="17">
        <f t="shared" si="294"/>
        <v>4460472.9337002067</v>
      </c>
      <c r="I185" s="17">
        <f t="shared" si="294"/>
        <v>2347344.7410575291</v>
      </c>
      <c r="J185" s="17">
        <f t="shared" si="294"/>
        <v>4860570.4330854649</v>
      </c>
      <c r="K185" s="17">
        <f t="shared" si="294"/>
        <v>5021493.7411410604</v>
      </c>
      <c r="L185" s="17">
        <f t="shared" si="294"/>
        <v>5262159.0493353512</v>
      </c>
      <c r="M185" s="17">
        <f t="shared" si="294"/>
        <v>5487534.1443033051</v>
      </c>
      <c r="N185" s="17">
        <f t="shared" si="294"/>
        <v>2849612.4655791335</v>
      </c>
      <c r="O185" s="17">
        <f t="shared" si="294"/>
        <v>5559471.8138582958</v>
      </c>
      <c r="P185" s="17">
        <f t="shared" si="294"/>
        <v>5635164.6203563912</v>
      </c>
      <c r="Q185" s="17">
        <f t="shared" si="294"/>
        <v>5765165.8385086292</v>
      </c>
      <c r="R185" s="17">
        <f t="shared" si="294"/>
        <v>5890933.1437997688</v>
      </c>
      <c r="S185" s="17">
        <f t="shared" si="294"/>
        <v>6049673.4734977884</v>
      </c>
      <c r="T185" s="17">
        <f t="shared" si="294"/>
        <v>6167171.2063374892</v>
      </c>
      <c r="U185" s="17">
        <f t="shared" si="294"/>
        <v>3140517.0651815259</v>
      </c>
      <c r="V185" s="17">
        <f t="shared" si="294"/>
        <v>6391196.5894710114</v>
      </c>
      <c r="W185" s="17">
        <f t="shared" si="294"/>
        <v>6498058.1760849012</v>
      </c>
      <c r="X185" s="17">
        <f t="shared" si="294"/>
        <v>6656482.5340875611</v>
      </c>
      <c r="Y185" s="17">
        <f t="shared" si="294"/>
        <v>6846303.7817506408</v>
      </c>
      <c r="Z185" s="17">
        <f t="shared" si="294"/>
        <v>3492908.2151702498</v>
      </c>
      <c r="AA185" s="17">
        <f t="shared" si="294"/>
        <v>6676425.9863831634</v>
      </c>
      <c r="AB185" s="17">
        <f t="shared" si="294"/>
        <v>6730276.292182547</v>
      </c>
      <c r="AC185" s="17">
        <f t="shared" si="294"/>
        <v>6818852.8724907618</v>
      </c>
      <c r="AD185" s="17">
        <f t="shared" si="294"/>
        <v>6904965.4991134899</v>
      </c>
      <c r="AE185" s="17">
        <f t="shared" si="294"/>
        <v>7034106.608380436</v>
      </c>
      <c r="AF185" s="17">
        <f t="shared" si="294"/>
        <v>7114875.0859039817</v>
      </c>
      <c r="AG185" s="17">
        <f t="shared" si="294"/>
        <v>3596760.438130165</v>
      </c>
      <c r="AH185" s="17">
        <f t="shared" si="294"/>
        <v>7270025.8883459996</v>
      </c>
      <c r="AI185" s="17">
        <f t="shared" ref="AI185:BJ185" si="295">+AI44</f>
        <v>7344571.2233943343</v>
      </c>
      <c r="AJ185" s="17">
        <f t="shared" si="295"/>
        <v>7453820.2397953058</v>
      </c>
      <c r="AK185" s="17">
        <f t="shared" si="295"/>
        <v>7605677.27485161</v>
      </c>
      <c r="AL185" s="17">
        <f t="shared" si="295"/>
        <v>3851534.9263824024</v>
      </c>
      <c r="AM185" s="17">
        <f t="shared" si="295"/>
        <v>7327873.3501059171</v>
      </c>
      <c r="AN185" s="17">
        <f t="shared" si="295"/>
        <v>7366973.2860067878</v>
      </c>
      <c r="AO185" s="17">
        <f t="shared" si="295"/>
        <v>7429083.4043399282</v>
      </c>
      <c r="AP185" s="17">
        <f t="shared" si="295"/>
        <v>7489859.8298641881</v>
      </c>
      <c r="AQ185" s="17">
        <f t="shared" si="295"/>
        <v>7598131.0213768594</v>
      </c>
      <c r="AR185" s="17">
        <f t="shared" si="295"/>
        <v>7655541.3037553979</v>
      </c>
      <c r="AS185" s="17">
        <f t="shared" si="295"/>
        <v>3855903.4513219567</v>
      </c>
      <c r="AT185" s="17">
        <f t="shared" si="295"/>
        <v>7766924.587757526</v>
      </c>
      <c r="AU185" s="17">
        <f t="shared" si="295"/>
        <v>7820966.442371171</v>
      </c>
      <c r="AV185" s="17">
        <f t="shared" si="295"/>
        <v>7899303.114226751</v>
      </c>
      <c r="AW185" s="17">
        <f t="shared" si="295"/>
        <v>8025157.1975964233</v>
      </c>
      <c r="AX185" s="17">
        <f t="shared" si="295"/>
        <v>4048034.4606475751</v>
      </c>
      <c r="AY185" s="17">
        <f t="shared" si="295"/>
        <v>7670328.8612176469</v>
      </c>
      <c r="AZ185" s="17">
        <f t="shared" si="295"/>
        <v>7700878.9724999182</v>
      </c>
      <c r="BA185" s="17">
        <f t="shared" si="295"/>
        <v>7747734.9366783891</v>
      </c>
      <c r="BB185" s="17">
        <f t="shared" si="295"/>
        <v>7793915.5523613403</v>
      </c>
      <c r="BC185" s="17">
        <f t="shared" si="295"/>
        <v>7889921.6679214239</v>
      </c>
      <c r="BD185" s="17">
        <f t="shared" si="295"/>
        <v>7933937.813728922</v>
      </c>
      <c r="BE185" s="17">
        <f t="shared" si="295"/>
        <v>3988693.2448815107</v>
      </c>
      <c r="BF185" s="17">
        <f t="shared" si="295"/>
        <v>8020269.876998391</v>
      </c>
      <c r="BG185" s="17">
        <f t="shared" si="295"/>
        <v>8062606.2375140665</v>
      </c>
      <c r="BH185" s="17">
        <f t="shared" si="295"/>
        <v>8123011.6272192178</v>
      </c>
      <c r="BI185" s="17">
        <f t="shared" si="295"/>
        <v>8181687.3492469806</v>
      </c>
      <c r="BJ185" s="17">
        <f t="shared" si="295"/>
        <v>4119376.541850375</v>
      </c>
    </row>
    <row r="186" spans="1:62" s="7" customFormat="1" x14ac:dyDescent="0.2">
      <c r="A186" s="6" t="str">
        <f t="shared" si="287"/>
        <v>Educativo</v>
      </c>
      <c r="B186" s="119"/>
      <c r="C186" s="17">
        <f t="shared" ref="C186:AH186" si="296">+C56</f>
        <v>360937.5</v>
      </c>
      <c r="D186" s="17">
        <f t="shared" si="296"/>
        <v>368894.84009299026</v>
      </c>
      <c r="E186" s="17">
        <f t="shared" si="296"/>
        <v>408098.03006618412</v>
      </c>
      <c r="F186" s="17">
        <f t="shared" si="296"/>
        <v>443022.76754289051</v>
      </c>
      <c r="G186" s="17">
        <f t="shared" si="296"/>
        <v>474134.11969031661</v>
      </c>
      <c r="H186" s="17">
        <f t="shared" si="296"/>
        <v>501843.90081858553</v>
      </c>
      <c r="I186" s="17">
        <f t="shared" si="296"/>
        <v>266827.41128690843</v>
      </c>
      <c r="J186" s="17">
        <f t="shared" si="296"/>
        <v>555600.16518834757</v>
      </c>
      <c r="K186" s="17">
        <f t="shared" si="296"/>
        <v>574969.58070240938</v>
      </c>
      <c r="L186" s="17">
        <f t="shared" si="296"/>
        <v>627893.63657103246</v>
      </c>
      <c r="M186" s="17">
        <f t="shared" si="296"/>
        <v>672553.7264452338</v>
      </c>
      <c r="N186" s="17">
        <f t="shared" si="296"/>
        <v>355089.97901295975</v>
      </c>
      <c r="O186" s="17">
        <f t="shared" si="296"/>
        <v>654731.25474019605</v>
      </c>
      <c r="P186" s="17">
        <f t="shared" si="296"/>
        <v>636831.40881225292</v>
      </c>
      <c r="Q186" s="17">
        <f t="shared" si="296"/>
        <v>647820.38664447516</v>
      </c>
      <c r="R186" s="17">
        <f t="shared" si="296"/>
        <v>657298.11596376589</v>
      </c>
      <c r="S186" s="17">
        <f t="shared" si="296"/>
        <v>669530.65810704068</v>
      </c>
      <c r="T186" s="17">
        <f t="shared" si="296"/>
        <v>676397.77942566318</v>
      </c>
      <c r="U186" s="17">
        <f t="shared" si="296"/>
        <v>341106.93436897756</v>
      </c>
      <c r="V186" s="17">
        <f t="shared" si="296"/>
        <v>687094.45992201031</v>
      </c>
      <c r="W186" s="17">
        <f t="shared" si="296"/>
        <v>691002.88645679341</v>
      </c>
      <c r="X186" s="17">
        <f t="shared" si="296"/>
        <v>726851.3282186084</v>
      </c>
      <c r="Y186" s="17">
        <f t="shared" si="296"/>
        <v>761108.6529068331</v>
      </c>
      <c r="Z186" s="17">
        <f t="shared" si="296"/>
        <v>392779.55847952509</v>
      </c>
      <c r="AA186" s="17">
        <f t="shared" si="296"/>
        <v>708990.74418687075</v>
      </c>
      <c r="AB186" s="17">
        <f t="shared" si="296"/>
        <v>684222.26603619801</v>
      </c>
      <c r="AC186" s="17">
        <f t="shared" si="296"/>
        <v>686337.75332694966</v>
      </c>
      <c r="AD186" s="17">
        <f t="shared" si="296"/>
        <v>687890.7321650784</v>
      </c>
      <c r="AE186" s="17">
        <f t="shared" si="296"/>
        <v>693422.61631997116</v>
      </c>
      <c r="AF186" s="17">
        <f t="shared" si="296"/>
        <v>693925.58141574601</v>
      </c>
      <c r="AG186" s="17">
        <f t="shared" si="296"/>
        <v>347026.93268131436</v>
      </c>
      <c r="AH186" s="17">
        <f t="shared" si="296"/>
        <v>693863.52379128395</v>
      </c>
      <c r="AI186" s="17">
        <f t="shared" ref="AI186:BJ186" si="297">+AI56</f>
        <v>693256.95837711939</v>
      </c>
      <c r="AJ186" s="17">
        <f t="shared" si="297"/>
        <v>722926.05000859976</v>
      </c>
      <c r="AK186" s="17">
        <f t="shared" si="297"/>
        <v>752266.40817712015</v>
      </c>
      <c r="AL186" s="17">
        <f t="shared" si="297"/>
        <v>386216.99658563395</v>
      </c>
      <c r="AM186" s="17">
        <f t="shared" si="297"/>
        <v>694275.81613936706</v>
      </c>
      <c r="AN186" s="17">
        <f t="shared" si="297"/>
        <v>668109.34763390163</v>
      </c>
      <c r="AO186" s="17">
        <f t="shared" si="297"/>
        <v>666834.21923723095</v>
      </c>
      <c r="AP186" s="17">
        <f t="shared" si="297"/>
        <v>665400.37333065423</v>
      </c>
      <c r="AQ186" s="17">
        <f t="shared" si="297"/>
        <v>668120.43398932379</v>
      </c>
      <c r="AR186" s="17">
        <f t="shared" si="297"/>
        <v>666319.08620778914</v>
      </c>
      <c r="AS186" s="17">
        <f t="shared" si="297"/>
        <v>332214.95471441717</v>
      </c>
      <c r="AT186" s="17">
        <f t="shared" si="297"/>
        <v>662479.73707734514</v>
      </c>
      <c r="AU186" s="17">
        <f t="shared" si="297"/>
        <v>660364.15287879342</v>
      </c>
      <c r="AV186" s="17">
        <f t="shared" si="297"/>
        <v>686634.85040033492</v>
      </c>
      <c r="AW186" s="17">
        <f t="shared" si="297"/>
        <v>713054.86725103064</v>
      </c>
      <c r="AX186" s="17">
        <f t="shared" si="297"/>
        <v>365589.40559880179</v>
      </c>
      <c r="AY186" s="17">
        <f t="shared" si="297"/>
        <v>654874.01179878681</v>
      </c>
      <c r="AZ186" s="17">
        <f t="shared" si="297"/>
        <v>629836.60739203298</v>
      </c>
      <c r="BA186" s="17">
        <f t="shared" si="297"/>
        <v>628065.15536804055</v>
      </c>
      <c r="BB186" s="17">
        <f t="shared" si="297"/>
        <v>626235.41568980855</v>
      </c>
      <c r="BC186" s="17">
        <f t="shared" si="297"/>
        <v>628380.03475169826</v>
      </c>
      <c r="BD186" s="17">
        <f t="shared" si="297"/>
        <v>626364.51006668003</v>
      </c>
      <c r="BE186" s="17">
        <f t="shared" si="297"/>
        <v>312165.27294266078</v>
      </c>
      <c r="BF186" s="17">
        <f t="shared" si="297"/>
        <v>622295.33129523811</v>
      </c>
      <c r="BG186" s="17">
        <f t="shared" si="297"/>
        <v>620169.06149788434</v>
      </c>
      <c r="BH186" s="17">
        <f t="shared" si="297"/>
        <v>644782.40105182806</v>
      </c>
      <c r="BI186" s="17">
        <f t="shared" si="297"/>
        <v>665503.36108223081</v>
      </c>
      <c r="BJ186" s="17">
        <f t="shared" si="297"/>
        <v>341428.41018269345</v>
      </c>
    </row>
    <row r="187" spans="1:62" s="7" customFormat="1" x14ac:dyDescent="0.2">
      <c r="A187" s="6" t="str">
        <f t="shared" si="287"/>
        <v>Solidaridad</v>
      </c>
      <c r="B187" s="119"/>
      <c r="C187" s="17">
        <f t="shared" ref="C187:AH187" si="298">+C68</f>
        <v>360937.5</v>
      </c>
      <c r="D187" s="17">
        <f t="shared" si="298"/>
        <v>368894.84009299026</v>
      </c>
      <c r="E187" s="17">
        <f t="shared" si="298"/>
        <v>408098.03006618412</v>
      </c>
      <c r="F187" s="17">
        <f t="shared" si="298"/>
        <v>443022.76754289051</v>
      </c>
      <c r="G187" s="17">
        <f t="shared" si="298"/>
        <v>474134.11969031661</v>
      </c>
      <c r="H187" s="17">
        <f t="shared" si="298"/>
        <v>501843.90081858553</v>
      </c>
      <c r="I187" s="17">
        <f t="shared" si="298"/>
        <v>266827.41128690843</v>
      </c>
      <c r="J187" s="17">
        <f t="shared" si="298"/>
        <v>555600.16518834757</v>
      </c>
      <c r="K187" s="17">
        <f t="shared" si="298"/>
        <v>574969.58070240938</v>
      </c>
      <c r="L187" s="17">
        <f t="shared" si="298"/>
        <v>627893.63657103246</v>
      </c>
      <c r="M187" s="17">
        <f t="shared" si="298"/>
        <v>672553.7264452338</v>
      </c>
      <c r="N187" s="17">
        <f t="shared" si="298"/>
        <v>355089.97901295975</v>
      </c>
      <c r="O187" s="17">
        <f t="shared" si="298"/>
        <v>654731.25474019605</v>
      </c>
      <c r="P187" s="17">
        <f t="shared" si="298"/>
        <v>636831.40881225292</v>
      </c>
      <c r="Q187" s="17">
        <f t="shared" si="298"/>
        <v>647820.38664447516</v>
      </c>
      <c r="R187" s="17">
        <f t="shared" si="298"/>
        <v>657298.11596376589</v>
      </c>
      <c r="S187" s="17">
        <f t="shared" si="298"/>
        <v>669530.65810704068</v>
      </c>
      <c r="T187" s="17">
        <f t="shared" si="298"/>
        <v>676397.77942566318</v>
      </c>
      <c r="U187" s="17">
        <f t="shared" si="298"/>
        <v>341106.93436897756</v>
      </c>
      <c r="V187" s="17">
        <f t="shared" si="298"/>
        <v>687094.45992201031</v>
      </c>
      <c r="W187" s="17">
        <f t="shared" si="298"/>
        <v>691002.88645679341</v>
      </c>
      <c r="X187" s="17">
        <f t="shared" si="298"/>
        <v>726851.3282186084</v>
      </c>
      <c r="Y187" s="17">
        <f t="shared" si="298"/>
        <v>761108.6529068331</v>
      </c>
      <c r="Z187" s="17">
        <f t="shared" si="298"/>
        <v>392779.55847952509</v>
      </c>
      <c r="AA187" s="17">
        <f t="shared" si="298"/>
        <v>708990.74418687075</v>
      </c>
      <c r="AB187" s="17">
        <f t="shared" si="298"/>
        <v>684222.26603619801</v>
      </c>
      <c r="AC187" s="17">
        <f t="shared" si="298"/>
        <v>686337.75332694966</v>
      </c>
      <c r="AD187" s="17">
        <f t="shared" si="298"/>
        <v>687890.7321650784</v>
      </c>
      <c r="AE187" s="17">
        <f t="shared" si="298"/>
        <v>693422.61631997116</v>
      </c>
      <c r="AF187" s="17">
        <f t="shared" si="298"/>
        <v>693925.58141574601</v>
      </c>
      <c r="AG187" s="17">
        <f t="shared" si="298"/>
        <v>347026.93268131436</v>
      </c>
      <c r="AH187" s="17">
        <f t="shared" si="298"/>
        <v>693863.52379128395</v>
      </c>
      <c r="AI187" s="17">
        <f t="shared" ref="AI187:BJ187" si="299">+AI68</f>
        <v>693256.95837711939</v>
      </c>
      <c r="AJ187" s="17">
        <f t="shared" si="299"/>
        <v>722926.05000859976</v>
      </c>
      <c r="AK187" s="17">
        <f t="shared" si="299"/>
        <v>752266.40817712015</v>
      </c>
      <c r="AL187" s="17">
        <f t="shared" si="299"/>
        <v>386216.99658563395</v>
      </c>
      <c r="AM187" s="17">
        <f t="shared" si="299"/>
        <v>694275.81613936706</v>
      </c>
      <c r="AN187" s="17">
        <f t="shared" si="299"/>
        <v>668109.34763390163</v>
      </c>
      <c r="AO187" s="17">
        <f t="shared" si="299"/>
        <v>666834.21923723095</v>
      </c>
      <c r="AP187" s="17">
        <f t="shared" si="299"/>
        <v>665400.37333065423</v>
      </c>
      <c r="AQ187" s="17">
        <f t="shared" si="299"/>
        <v>668120.43398932379</v>
      </c>
      <c r="AR187" s="17">
        <f t="shared" si="299"/>
        <v>666319.08620778914</v>
      </c>
      <c r="AS187" s="17">
        <f t="shared" si="299"/>
        <v>332214.95471441717</v>
      </c>
      <c r="AT187" s="17">
        <f t="shared" si="299"/>
        <v>662479.73707734514</v>
      </c>
      <c r="AU187" s="17">
        <f t="shared" si="299"/>
        <v>660364.15287879342</v>
      </c>
      <c r="AV187" s="17">
        <f t="shared" si="299"/>
        <v>686634.85040033492</v>
      </c>
      <c r="AW187" s="17">
        <f t="shared" si="299"/>
        <v>713054.86725103064</v>
      </c>
      <c r="AX187" s="17">
        <f t="shared" si="299"/>
        <v>365589.40559880179</v>
      </c>
      <c r="AY187" s="17">
        <f t="shared" si="299"/>
        <v>654874.01179878681</v>
      </c>
      <c r="AZ187" s="17">
        <f t="shared" si="299"/>
        <v>629836.60739203298</v>
      </c>
      <c r="BA187" s="17">
        <f t="shared" si="299"/>
        <v>628065.15536804055</v>
      </c>
      <c r="BB187" s="17">
        <f t="shared" si="299"/>
        <v>626235.41568980855</v>
      </c>
      <c r="BC187" s="17">
        <f t="shared" si="299"/>
        <v>628380.03475169826</v>
      </c>
      <c r="BD187" s="17">
        <f t="shared" si="299"/>
        <v>626364.51006668003</v>
      </c>
      <c r="BE187" s="17">
        <f t="shared" si="299"/>
        <v>312165.27294266078</v>
      </c>
      <c r="BF187" s="17">
        <f t="shared" si="299"/>
        <v>622295.33129523811</v>
      </c>
      <c r="BG187" s="17">
        <f t="shared" si="299"/>
        <v>620169.06149788434</v>
      </c>
      <c r="BH187" s="17">
        <f t="shared" si="299"/>
        <v>644782.40105182806</v>
      </c>
      <c r="BI187" s="17">
        <f t="shared" si="299"/>
        <v>665503.36108223081</v>
      </c>
      <c r="BJ187" s="17">
        <f t="shared" si="299"/>
        <v>341428.41018269345</v>
      </c>
    </row>
    <row r="188" spans="1:62" s="7" customFormat="1" x14ac:dyDescent="0.2">
      <c r="A188" s="6" t="str">
        <f t="shared" si="287"/>
        <v>Compra Cartera</v>
      </c>
      <c r="B188" s="119"/>
      <c r="C188" s="17">
        <f t="shared" ref="C188:AH188" si="300">+C80</f>
        <v>17325000</v>
      </c>
      <c r="D188" s="17">
        <f t="shared" si="300"/>
        <v>17524114.231182475</v>
      </c>
      <c r="E188" s="17">
        <f t="shared" si="300"/>
        <v>17798845.429172546</v>
      </c>
      <c r="F188" s="17">
        <f t="shared" si="300"/>
        <v>18067596.510167461</v>
      </c>
      <c r="G188" s="17">
        <f t="shared" si="300"/>
        <v>18330552.950404849</v>
      </c>
      <c r="H188" s="17">
        <f t="shared" si="300"/>
        <v>18587890.09943141</v>
      </c>
      <c r="I188" s="17">
        <f t="shared" si="300"/>
        <v>9547584.6388570089</v>
      </c>
      <c r="J188" s="17">
        <f t="shared" si="300"/>
        <v>19335964.624427319</v>
      </c>
      <c r="K188" s="17">
        <f t="shared" si="300"/>
        <v>19571901.721568335</v>
      </c>
      <c r="L188" s="17">
        <f t="shared" si="300"/>
        <v>19871561.486429341</v>
      </c>
      <c r="M188" s="17">
        <f t="shared" si="300"/>
        <v>20158460.257779103</v>
      </c>
      <c r="N188" s="17">
        <f t="shared" si="300"/>
        <v>10216861.17341589</v>
      </c>
      <c r="O188" s="17">
        <f t="shared" si="300"/>
        <v>19870268.13570958</v>
      </c>
      <c r="P188" s="17">
        <f t="shared" si="300"/>
        <v>20012994.774247434</v>
      </c>
      <c r="Q188" s="17">
        <f t="shared" si="300"/>
        <v>20193773.434403963</v>
      </c>
      <c r="R188" s="17">
        <f t="shared" si="300"/>
        <v>20370934.60447371</v>
      </c>
      <c r="S188" s="17">
        <f t="shared" si="300"/>
        <v>20670978.802421883</v>
      </c>
      <c r="T188" s="17">
        <f t="shared" si="300"/>
        <v>20838337.086744215</v>
      </c>
      <c r="U188" s="17">
        <f t="shared" si="300"/>
        <v>10501250.248994838</v>
      </c>
      <c r="V188" s="17">
        <f t="shared" si="300"/>
        <v>21163392.390961617</v>
      </c>
      <c r="W188" s="17">
        <f t="shared" si="300"/>
        <v>21321312.237695649</v>
      </c>
      <c r="X188" s="17">
        <f t="shared" si="300"/>
        <v>21514356.435196739</v>
      </c>
      <c r="Y188" s="17">
        <f t="shared" si="300"/>
        <v>21831278.499826651</v>
      </c>
      <c r="Z188" s="17">
        <f t="shared" si="300"/>
        <v>11003712.001910474</v>
      </c>
      <c r="AA188" s="17">
        <f t="shared" si="300"/>
        <v>21013945.170774586</v>
      </c>
      <c r="AB188" s="17">
        <f t="shared" si="300"/>
        <v>21129297.942613441</v>
      </c>
      <c r="AC188" s="17">
        <f t="shared" si="300"/>
        <v>21265881.97051762</v>
      </c>
      <c r="AD188" s="17">
        <f t="shared" si="300"/>
        <v>21400386.480003264</v>
      </c>
      <c r="AE188" s="17">
        <f t="shared" si="300"/>
        <v>21672678.548703354</v>
      </c>
      <c r="AF188" s="17">
        <f t="shared" si="300"/>
        <v>21800097.348038271</v>
      </c>
      <c r="AG188" s="17">
        <f t="shared" si="300"/>
        <v>10962858.252201781</v>
      </c>
      <c r="AH188" s="17">
        <f t="shared" si="300"/>
        <v>22049524.604619127</v>
      </c>
      <c r="AI188" s="17">
        <f t="shared" ref="AI188:BJ188" si="301">+AI80</f>
        <v>22171636.851403233</v>
      </c>
      <c r="AJ188" s="17">
        <f t="shared" si="301"/>
        <v>22314505.470057476</v>
      </c>
      <c r="AK188" s="17">
        <f t="shared" si="301"/>
        <v>22597416.778115235</v>
      </c>
      <c r="AL188" s="17">
        <f t="shared" si="301"/>
        <v>11364815.33625409</v>
      </c>
      <c r="AM188" s="17">
        <f t="shared" si="301"/>
        <v>21624423.153842241</v>
      </c>
      <c r="AN188" s="17">
        <f t="shared" si="301"/>
        <v>21720254.766890954</v>
      </c>
      <c r="AO188" s="17">
        <f t="shared" si="301"/>
        <v>21827753.447089721</v>
      </c>
      <c r="AP188" s="17">
        <f t="shared" si="301"/>
        <v>21934266.408937592</v>
      </c>
      <c r="AQ188" s="17">
        <f t="shared" si="301"/>
        <v>22182200.355190873</v>
      </c>
      <c r="AR188" s="17">
        <f t="shared" si="301"/>
        <v>22283861.751481742</v>
      </c>
      <c r="AS188" s="17">
        <f t="shared" si="301"/>
        <v>11192357.10066496</v>
      </c>
      <c r="AT188" s="17">
        <f t="shared" si="301"/>
        <v>22484762.606987618</v>
      </c>
      <c r="AU188" s="17">
        <f t="shared" si="301"/>
        <v>22584044.524250429</v>
      </c>
      <c r="AV188" s="17">
        <f t="shared" si="301"/>
        <v>22695273.702558327</v>
      </c>
      <c r="AW188" s="17">
        <f t="shared" si="301"/>
        <v>22950446.595087077</v>
      </c>
      <c r="AX188" s="17">
        <f t="shared" si="301"/>
        <v>11527596.749379663</v>
      </c>
      <c r="AY188" s="17">
        <f t="shared" si="301"/>
        <v>21855639.061227653</v>
      </c>
      <c r="AZ188" s="17">
        <f t="shared" si="301"/>
        <v>21940223.220620871</v>
      </c>
      <c r="BA188" s="17">
        <f t="shared" si="301"/>
        <v>22030979.001948379</v>
      </c>
      <c r="BB188" s="17">
        <f t="shared" si="301"/>
        <v>22121505.203109913</v>
      </c>
      <c r="BC188" s="17">
        <f t="shared" si="301"/>
        <v>22354809.21272422</v>
      </c>
      <c r="BD188" s="17">
        <f t="shared" si="301"/>
        <v>22442104.158677809</v>
      </c>
      <c r="BE188" s="17">
        <f t="shared" si="301"/>
        <v>11264634.9945127</v>
      </c>
      <c r="BF188" s="17">
        <f t="shared" si="301"/>
        <v>22616312.771809619</v>
      </c>
      <c r="BG188" s="17">
        <f t="shared" si="301"/>
        <v>22703225.584611006</v>
      </c>
      <c r="BH188" s="17">
        <f t="shared" si="301"/>
        <v>22796762.182546929</v>
      </c>
      <c r="BI188" s="17">
        <f t="shared" si="301"/>
        <v>22890763.710450534</v>
      </c>
      <c r="BJ188" s="17">
        <f t="shared" si="301"/>
        <v>11492549.700310338</v>
      </c>
    </row>
    <row r="189" spans="1:62" s="7" customFormat="1" x14ac:dyDescent="0.2">
      <c r="A189" s="6" t="s">
        <v>1450</v>
      </c>
      <c r="B189" s="119"/>
      <c r="C189" s="17">
        <f t="shared" ref="C189:AH189" si="302">+C117</f>
        <v>0</v>
      </c>
      <c r="D189" s="17">
        <f t="shared" si="302"/>
        <v>0</v>
      </c>
      <c r="E189" s="17">
        <f t="shared" si="302"/>
        <v>0</v>
      </c>
      <c r="F189" s="17">
        <f t="shared" si="302"/>
        <v>0</v>
      </c>
      <c r="G189" s="17">
        <f t="shared" si="302"/>
        <v>0</v>
      </c>
      <c r="H189" s="17">
        <f t="shared" si="302"/>
        <v>0</v>
      </c>
      <c r="I189" s="17">
        <f t="shared" si="302"/>
        <v>0</v>
      </c>
      <c r="J189" s="17">
        <f t="shared" si="302"/>
        <v>0</v>
      </c>
      <c r="K189" s="17">
        <f t="shared" si="302"/>
        <v>0</v>
      </c>
      <c r="L189" s="17">
        <f t="shared" si="302"/>
        <v>0</v>
      </c>
      <c r="M189" s="17">
        <f t="shared" si="302"/>
        <v>0</v>
      </c>
      <c r="N189" s="17">
        <f t="shared" si="302"/>
        <v>0</v>
      </c>
      <c r="O189" s="17">
        <f t="shared" si="302"/>
        <v>0</v>
      </c>
      <c r="P189" s="17">
        <f t="shared" si="302"/>
        <v>0</v>
      </c>
      <c r="Q189" s="17">
        <f t="shared" si="302"/>
        <v>0</v>
      </c>
      <c r="R189" s="17">
        <f t="shared" si="302"/>
        <v>0</v>
      </c>
      <c r="S189" s="17">
        <f t="shared" si="302"/>
        <v>0</v>
      </c>
      <c r="T189" s="17">
        <f t="shared" si="302"/>
        <v>0</v>
      </c>
      <c r="U189" s="17">
        <f t="shared" si="302"/>
        <v>0</v>
      </c>
      <c r="V189" s="17">
        <f t="shared" si="302"/>
        <v>0</v>
      </c>
      <c r="W189" s="17">
        <f t="shared" si="302"/>
        <v>0</v>
      </c>
      <c r="X189" s="17">
        <f t="shared" si="302"/>
        <v>0</v>
      </c>
      <c r="Y189" s="17">
        <f t="shared" si="302"/>
        <v>0</v>
      </c>
      <c r="Z189" s="17">
        <f t="shared" si="302"/>
        <v>0</v>
      </c>
      <c r="AA189" s="17">
        <f t="shared" si="302"/>
        <v>0</v>
      </c>
      <c r="AB189" s="17">
        <f t="shared" si="302"/>
        <v>0</v>
      </c>
      <c r="AC189" s="17">
        <f t="shared" si="302"/>
        <v>0</v>
      </c>
      <c r="AD189" s="17">
        <f t="shared" si="302"/>
        <v>0</v>
      </c>
      <c r="AE189" s="17">
        <f t="shared" si="302"/>
        <v>0</v>
      </c>
      <c r="AF189" s="17">
        <f t="shared" si="302"/>
        <v>0</v>
      </c>
      <c r="AG189" s="17">
        <f t="shared" si="302"/>
        <v>0</v>
      </c>
      <c r="AH189" s="17">
        <f t="shared" si="302"/>
        <v>0</v>
      </c>
      <c r="AI189" s="17">
        <f t="shared" ref="AI189:BJ189" si="303">+AI117</f>
        <v>0</v>
      </c>
      <c r="AJ189" s="17">
        <f t="shared" si="303"/>
        <v>0</v>
      </c>
      <c r="AK189" s="17">
        <f t="shared" si="303"/>
        <v>0</v>
      </c>
      <c r="AL189" s="17">
        <f t="shared" si="303"/>
        <v>0</v>
      </c>
      <c r="AM189" s="17">
        <f t="shared" si="303"/>
        <v>0</v>
      </c>
      <c r="AN189" s="17">
        <f t="shared" si="303"/>
        <v>0</v>
      </c>
      <c r="AO189" s="17">
        <f t="shared" si="303"/>
        <v>0</v>
      </c>
      <c r="AP189" s="17">
        <f t="shared" si="303"/>
        <v>0</v>
      </c>
      <c r="AQ189" s="17">
        <f t="shared" si="303"/>
        <v>0</v>
      </c>
      <c r="AR189" s="17">
        <f t="shared" si="303"/>
        <v>0</v>
      </c>
      <c r="AS189" s="17">
        <f t="shared" si="303"/>
        <v>0</v>
      </c>
      <c r="AT189" s="17">
        <f t="shared" si="303"/>
        <v>0</v>
      </c>
      <c r="AU189" s="17">
        <f t="shared" si="303"/>
        <v>0</v>
      </c>
      <c r="AV189" s="17">
        <f t="shared" si="303"/>
        <v>0</v>
      </c>
      <c r="AW189" s="17">
        <f t="shared" si="303"/>
        <v>0</v>
      </c>
      <c r="AX189" s="17">
        <f t="shared" si="303"/>
        <v>0</v>
      </c>
      <c r="AY189" s="17">
        <f t="shared" si="303"/>
        <v>0</v>
      </c>
      <c r="AZ189" s="17">
        <f t="shared" si="303"/>
        <v>0</v>
      </c>
      <c r="BA189" s="17">
        <f t="shared" si="303"/>
        <v>0</v>
      </c>
      <c r="BB189" s="17">
        <f t="shared" si="303"/>
        <v>0</v>
      </c>
      <c r="BC189" s="17">
        <f t="shared" si="303"/>
        <v>0</v>
      </c>
      <c r="BD189" s="17">
        <f t="shared" si="303"/>
        <v>0</v>
      </c>
      <c r="BE189" s="17">
        <f t="shared" si="303"/>
        <v>0</v>
      </c>
      <c r="BF189" s="17">
        <f t="shared" si="303"/>
        <v>0</v>
      </c>
      <c r="BG189" s="17">
        <f t="shared" si="303"/>
        <v>0</v>
      </c>
      <c r="BH189" s="17">
        <f t="shared" si="303"/>
        <v>0</v>
      </c>
      <c r="BI189" s="17">
        <f t="shared" si="303"/>
        <v>0</v>
      </c>
      <c r="BJ189" s="17">
        <f t="shared" si="303"/>
        <v>0</v>
      </c>
    </row>
    <row r="190" spans="1:62" s="7" customFormat="1" x14ac:dyDescent="0.2">
      <c r="A190" s="23" t="s">
        <v>2</v>
      </c>
      <c r="B190" s="120"/>
      <c r="C190" s="19">
        <f t="shared" ref="C190:AH190" si="304">SUM(C182:C189)</f>
        <v>93843750</v>
      </c>
      <c r="D190" s="19">
        <f t="shared" si="304"/>
        <v>94411067.298311442</v>
      </c>
      <c r="E190" s="19">
        <f t="shared" si="304"/>
        <v>94970550.404965848</v>
      </c>
      <c r="F190" s="19">
        <f t="shared" si="304"/>
        <v>95522287.620182335</v>
      </c>
      <c r="G190" s="19">
        <f t="shared" si="304"/>
        <v>96066366.303638667</v>
      </c>
      <c r="H190" s="19">
        <f t="shared" si="304"/>
        <v>96602872.883906558</v>
      </c>
      <c r="I190" s="19">
        <f t="shared" si="304"/>
        <v>48565946.433898665</v>
      </c>
      <c r="J190" s="19">
        <f t="shared" si="304"/>
        <v>97653510.849620312</v>
      </c>
      <c r="K190" s="19">
        <f t="shared" si="304"/>
        <v>98167810.520353734</v>
      </c>
      <c r="L190" s="19">
        <f t="shared" si="304"/>
        <v>98674874.676728934</v>
      </c>
      <c r="M190" s="19">
        <f t="shared" si="304"/>
        <v>99174785.230229169</v>
      </c>
      <c r="N190" s="19">
        <f t="shared" si="304"/>
        <v>49833811.608001761</v>
      </c>
      <c r="O190" s="19">
        <f t="shared" si="304"/>
        <v>95384256.001615405</v>
      </c>
      <c r="P190" s="19">
        <f t="shared" si="304"/>
        <v>95912268.959479541</v>
      </c>
      <c r="Q190" s="19">
        <f t="shared" si="304"/>
        <v>96434101.690354288</v>
      </c>
      <c r="R190" s="19">
        <f t="shared" si="304"/>
        <v>96949843.537558958</v>
      </c>
      <c r="S190" s="19">
        <f t="shared" si="304"/>
        <v>97459582.497528374</v>
      </c>
      <c r="T190" s="19">
        <f t="shared" si="304"/>
        <v>97963405.240950733</v>
      </c>
      <c r="U190" s="19">
        <f t="shared" si="304"/>
        <v>49230698.566780269</v>
      </c>
      <c r="V190" s="19">
        <f t="shared" si="304"/>
        <v>98953642.256592065</v>
      </c>
      <c r="W190" s="19">
        <f t="shared" si="304"/>
        <v>99440223.426900029</v>
      </c>
      <c r="X190" s="19">
        <f t="shared" si="304"/>
        <v>99921222.216752931</v>
      </c>
      <c r="Y190" s="19">
        <f t="shared" si="304"/>
        <v>100396718.97330374</v>
      </c>
      <c r="Z190" s="19">
        <f t="shared" si="304"/>
        <v>50433396.418872222</v>
      </c>
      <c r="AA190" s="19">
        <f t="shared" si="304"/>
        <v>96264945.675941557</v>
      </c>
      <c r="AB190" s="19">
        <f t="shared" si="304"/>
        <v>96742659.189180076</v>
      </c>
      <c r="AC190" s="19">
        <f t="shared" si="304"/>
        <v>97216302.913412556</v>
      </c>
      <c r="AD190" s="19">
        <f t="shared" si="304"/>
        <v>97685947.671567723</v>
      </c>
      <c r="AE190" s="19">
        <f t="shared" si="304"/>
        <v>98151662.92459476</v>
      </c>
      <c r="AF190" s="19">
        <f t="shared" si="304"/>
        <v>98613516.800136805</v>
      </c>
      <c r="AG190" s="19">
        <f t="shared" si="304"/>
        <v>49535788.060274132</v>
      </c>
      <c r="AH190" s="19">
        <f t="shared" si="304"/>
        <v>99525906.430273205</v>
      </c>
      <c r="AI190" s="19">
        <f t="shared" ref="AI190:BJ190" si="305">SUM(AI182:AI189)</f>
        <v>99976572.022599265</v>
      </c>
      <c r="AJ190" s="19">
        <f t="shared" si="305"/>
        <v>100423635.96580374</v>
      </c>
      <c r="AK190" s="19">
        <f t="shared" si="305"/>
        <v>100867160.12870592</v>
      </c>
      <c r="AL190" s="19">
        <f t="shared" si="305"/>
        <v>50653602.602820218</v>
      </c>
      <c r="AM190" s="19">
        <f t="shared" si="305"/>
        <v>96388892.28082031</v>
      </c>
      <c r="AN190" s="19">
        <f t="shared" si="305"/>
        <v>96808202.92779848</v>
      </c>
      <c r="AO190" s="19">
        <f t="shared" si="305"/>
        <v>97225774.67167674</v>
      </c>
      <c r="AP190" s="19">
        <f t="shared" si="305"/>
        <v>97641642.269452244</v>
      </c>
      <c r="AQ190" s="19">
        <f t="shared" si="305"/>
        <v>98055839.68055819</v>
      </c>
      <c r="AR190" s="19">
        <f t="shared" si="305"/>
        <v>98468400.087511197</v>
      </c>
      <c r="AS190" s="19">
        <f t="shared" si="305"/>
        <v>49439677.957981855</v>
      </c>
      <c r="AT190" s="19">
        <f t="shared" si="305"/>
        <v>99288738.854180604</v>
      </c>
      <c r="AU190" s="19">
        <f t="shared" si="305"/>
        <v>99696579.87195769</v>
      </c>
      <c r="AV190" s="19">
        <f t="shared" si="305"/>
        <v>100102909.23900016</v>
      </c>
      <c r="AW190" s="19">
        <f t="shared" si="305"/>
        <v>100507756.54277796</v>
      </c>
      <c r="AX190" s="19">
        <f t="shared" si="305"/>
        <v>50455575.352937028</v>
      </c>
      <c r="AY190" s="19">
        <f t="shared" si="305"/>
        <v>95684613.336017162</v>
      </c>
      <c r="AZ190" s="19">
        <f t="shared" si="305"/>
        <v>96073107.187375247</v>
      </c>
      <c r="BA190" s="19">
        <f t="shared" si="305"/>
        <v>96461697.860120356</v>
      </c>
      <c r="BB190" s="19">
        <f t="shared" si="305"/>
        <v>96850383.211437702</v>
      </c>
      <c r="BC190" s="19">
        <f t="shared" si="305"/>
        <v>97239161.154444665</v>
      </c>
      <c r="BD190" s="19">
        <f t="shared" si="305"/>
        <v>97628029.656510234</v>
      </c>
      <c r="BE190" s="19">
        <f t="shared" si="305"/>
        <v>49008493.368816055</v>
      </c>
      <c r="BF190" s="19">
        <f t="shared" si="305"/>
        <v>98406030.468867883</v>
      </c>
      <c r="BG190" s="19">
        <f t="shared" si="305"/>
        <v>98795158.970820308</v>
      </c>
      <c r="BH190" s="19">
        <f t="shared" si="305"/>
        <v>99184370.41217193</v>
      </c>
      <c r="BI190" s="19">
        <f t="shared" si="305"/>
        <v>99573663.008269742</v>
      </c>
      <c r="BJ190" s="19">
        <f t="shared" si="305"/>
        <v>49981517.509878293</v>
      </c>
    </row>
    <row r="191" spans="1:62" ht="13.5" thickBot="1" x14ac:dyDescent="0.25">
      <c r="C191" s="149"/>
      <c r="D191" s="149"/>
      <c r="E191" s="149"/>
      <c r="F191" s="149"/>
      <c r="G191" s="149"/>
      <c r="H191" s="149"/>
      <c r="I191" s="149"/>
      <c r="J191" s="149"/>
      <c r="K191" s="149"/>
      <c r="L191" s="149"/>
      <c r="M191" s="149"/>
      <c r="N191" s="149"/>
      <c r="O191" s="149"/>
      <c r="P191" s="149"/>
      <c r="Q191" s="149"/>
      <c r="R191" s="149"/>
      <c r="S191" s="149"/>
      <c r="T191" s="149"/>
      <c r="U191" s="149"/>
      <c r="V191" s="149"/>
      <c r="W191" s="149"/>
      <c r="X191" s="149"/>
      <c r="Y191" s="149"/>
      <c r="Z191" s="149"/>
      <c r="AA191" s="149"/>
      <c r="AB191" s="149"/>
      <c r="AC191" s="149"/>
      <c r="AD191" s="149"/>
      <c r="AE191" s="149"/>
      <c r="AF191" s="149"/>
      <c r="AG191" s="149"/>
      <c r="AH191" s="149"/>
      <c r="AI191" s="149"/>
      <c r="AJ191" s="149"/>
      <c r="AK191" s="149"/>
      <c r="AL191" s="149"/>
      <c r="AM191" s="149"/>
      <c r="AN191" s="149"/>
      <c r="AO191" s="149"/>
      <c r="AP191" s="149"/>
      <c r="AQ191" s="149"/>
      <c r="AR191" s="149"/>
      <c r="AS191" s="149"/>
      <c r="AT191" s="149"/>
      <c r="AU191" s="149"/>
      <c r="AV191" s="149"/>
      <c r="AW191" s="149"/>
      <c r="AX191" s="149"/>
      <c r="AY191" s="149"/>
      <c r="AZ191" s="149"/>
      <c r="BA191" s="149"/>
      <c r="BB191" s="149"/>
      <c r="BC191" s="149"/>
      <c r="BD191" s="149"/>
      <c r="BE191" s="149"/>
      <c r="BF191" s="149"/>
      <c r="BG191" s="149"/>
      <c r="BH191" s="149"/>
      <c r="BI191" s="149"/>
      <c r="BJ191" s="149"/>
    </row>
    <row r="192" spans="1:62" s="7" customFormat="1" ht="13.5" thickBot="1" x14ac:dyDescent="0.25">
      <c r="A192" s="90" t="s">
        <v>65</v>
      </c>
      <c r="B192" s="122"/>
      <c r="C192" s="21">
        <f t="shared" ref="C192:AH192" si="306">+C3</f>
        <v>44957</v>
      </c>
      <c r="D192" s="21">
        <f t="shared" si="306"/>
        <v>44985</v>
      </c>
      <c r="E192" s="21">
        <f t="shared" si="306"/>
        <v>45016</v>
      </c>
      <c r="F192" s="21">
        <f t="shared" si="306"/>
        <v>45046</v>
      </c>
      <c r="G192" s="21">
        <f t="shared" si="306"/>
        <v>45077</v>
      </c>
      <c r="H192" s="21">
        <f t="shared" si="306"/>
        <v>45107</v>
      </c>
      <c r="I192" s="21">
        <f t="shared" si="306"/>
        <v>45138</v>
      </c>
      <c r="J192" s="21">
        <f t="shared" si="306"/>
        <v>45169</v>
      </c>
      <c r="K192" s="21">
        <f t="shared" si="306"/>
        <v>45199</v>
      </c>
      <c r="L192" s="21">
        <f t="shared" si="306"/>
        <v>45230</v>
      </c>
      <c r="M192" s="21">
        <f t="shared" si="306"/>
        <v>45260</v>
      </c>
      <c r="N192" s="21">
        <f t="shared" si="306"/>
        <v>45291</v>
      </c>
      <c r="O192" s="21">
        <f t="shared" si="306"/>
        <v>45322</v>
      </c>
      <c r="P192" s="21">
        <f t="shared" si="306"/>
        <v>45351</v>
      </c>
      <c r="Q192" s="21">
        <f t="shared" si="306"/>
        <v>45382</v>
      </c>
      <c r="R192" s="21">
        <f t="shared" si="306"/>
        <v>45412</v>
      </c>
      <c r="S192" s="21">
        <f t="shared" si="306"/>
        <v>45443</v>
      </c>
      <c r="T192" s="21">
        <f t="shared" si="306"/>
        <v>45473</v>
      </c>
      <c r="U192" s="21">
        <f t="shared" si="306"/>
        <v>45504</v>
      </c>
      <c r="V192" s="21">
        <f t="shared" si="306"/>
        <v>45535</v>
      </c>
      <c r="W192" s="21">
        <f t="shared" si="306"/>
        <v>45565</v>
      </c>
      <c r="X192" s="21">
        <f t="shared" si="306"/>
        <v>45596</v>
      </c>
      <c r="Y192" s="21">
        <f t="shared" si="306"/>
        <v>45626</v>
      </c>
      <c r="Z192" s="21">
        <f t="shared" si="306"/>
        <v>45657</v>
      </c>
      <c r="AA192" s="21">
        <f t="shared" si="306"/>
        <v>45688</v>
      </c>
      <c r="AB192" s="21">
        <f t="shared" si="306"/>
        <v>45716</v>
      </c>
      <c r="AC192" s="21">
        <f t="shared" si="306"/>
        <v>45747</v>
      </c>
      <c r="AD192" s="21">
        <f t="shared" si="306"/>
        <v>45777</v>
      </c>
      <c r="AE192" s="21">
        <f t="shared" si="306"/>
        <v>45808</v>
      </c>
      <c r="AF192" s="21">
        <f t="shared" si="306"/>
        <v>45838</v>
      </c>
      <c r="AG192" s="21">
        <f t="shared" si="306"/>
        <v>45869</v>
      </c>
      <c r="AH192" s="21">
        <f t="shared" si="306"/>
        <v>45900</v>
      </c>
      <c r="AI192" s="21">
        <f t="shared" ref="AI192:BJ192" si="307">+AI3</f>
        <v>45930</v>
      </c>
      <c r="AJ192" s="21">
        <f t="shared" si="307"/>
        <v>45961</v>
      </c>
      <c r="AK192" s="21">
        <f t="shared" si="307"/>
        <v>45991</v>
      </c>
      <c r="AL192" s="21">
        <f t="shared" si="307"/>
        <v>46022</v>
      </c>
      <c r="AM192" s="21">
        <f t="shared" si="307"/>
        <v>46053</v>
      </c>
      <c r="AN192" s="21">
        <f t="shared" si="307"/>
        <v>46081</v>
      </c>
      <c r="AO192" s="21">
        <f t="shared" si="307"/>
        <v>46112</v>
      </c>
      <c r="AP192" s="21">
        <f t="shared" si="307"/>
        <v>46142</v>
      </c>
      <c r="AQ192" s="21">
        <f t="shared" si="307"/>
        <v>46173</v>
      </c>
      <c r="AR192" s="21">
        <f t="shared" si="307"/>
        <v>46203</v>
      </c>
      <c r="AS192" s="21">
        <f t="shared" si="307"/>
        <v>46234</v>
      </c>
      <c r="AT192" s="21">
        <f t="shared" si="307"/>
        <v>46265</v>
      </c>
      <c r="AU192" s="21">
        <f t="shared" si="307"/>
        <v>46295</v>
      </c>
      <c r="AV192" s="21">
        <f t="shared" si="307"/>
        <v>46326</v>
      </c>
      <c r="AW192" s="21">
        <f t="shared" si="307"/>
        <v>46356</v>
      </c>
      <c r="AX192" s="21">
        <f t="shared" si="307"/>
        <v>46387</v>
      </c>
      <c r="AY192" s="21">
        <f t="shared" si="307"/>
        <v>46418</v>
      </c>
      <c r="AZ192" s="21">
        <f t="shared" si="307"/>
        <v>46446</v>
      </c>
      <c r="BA192" s="21">
        <f t="shared" si="307"/>
        <v>46477</v>
      </c>
      <c r="BB192" s="21">
        <f t="shared" si="307"/>
        <v>46507</v>
      </c>
      <c r="BC192" s="21">
        <f t="shared" si="307"/>
        <v>46538</v>
      </c>
      <c r="BD192" s="21">
        <f t="shared" si="307"/>
        <v>46568</v>
      </c>
      <c r="BE192" s="21">
        <f t="shared" si="307"/>
        <v>46599</v>
      </c>
      <c r="BF192" s="21">
        <f t="shared" si="307"/>
        <v>46630</v>
      </c>
      <c r="BG192" s="21">
        <f t="shared" si="307"/>
        <v>46660</v>
      </c>
      <c r="BH192" s="21">
        <f t="shared" si="307"/>
        <v>46691</v>
      </c>
      <c r="BI192" s="21">
        <f t="shared" si="307"/>
        <v>46721</v>
      </c>
      <c r="BJ192" s="21">
        <f t="shared" si="307"/>
        <v>46752</v>
      </c>
    </row>
    <row r="193" spans="1:62" s="7" customFormat="1" x14ac:dyDescent="0.2">
      <c r="A193" s="6" t="str">
        <f t="shared" ref="A193:A199" si="308">+A182</f>
        <v>Libre inversion</v>
      </c>
      <c r="B193" s="118"/>
      <c r="C193" s="22">
        <f t="shared" ref="C193:AH193" si="309">+C9</f>
        <v>17165076.923076924</v>
      </c>
      <c r="D193" s="22">
        <f t="shared" si="309"/>
        <v>17124043.163759522</v>
      </c>
      <c r="E193" s="22">
        <f t="shared" si="309"/>
        <v>17046744.941511746</v>
      </c>
      <c r="F193" s="22">
        <f t="shared" si="309"/>
        <v>16973786.049800534</v>
      </c>
      <c r="G193" s="22">
        <f t="shared" si="309"/>
        <v>16904799.511939913</v>
      </c>
      <c r="H193" s="22">
        <f t="shared" si="309"/>
        <v>16839457.410344839</v>
      </c>
      <c r="I193" s="22">
        <f t="shared" si="309"/>
        <v>16572760.706262516</v>
      </c>
      <c r="J193" s="22">
        <f t="shared" si="309"/>
        <v>16520007.760419926</v>
      </c>
      <c r="K193" s="22">
        <f t="shared" si="309"/>
        <v>16469851.688664982</v>
      </c>
      <c r="L193" s="22">
        <f t="shared" si="309"/>
        <v>16390996.451786116</v>
      </c>
      <c r="M193" s="22">
        <f t="shared" si="309"/>
        <v>16319446.502170542</v>
      </c>
      <c r="N193" s="22">
        <f t="shared" si="309"/>
        <v>16254250.618261412</v>
      </c>
      <c r="O193" s="22">
        <f t="shared" si="309"/>
        <v>16723705.576619422</v>
      </c>
      <c r="P193" s="22">
        <f t="shared" si="309"/>
        <v>16734898.409931647</v>
      </c>
      <c r="Q193" s="22">
        <f t="shared" si="309"/>
        <v>16725704.542905012</v>
      </c>
      <c r="R193" s="22">
        <f t="shared" si="309"/>
        <v>16717434.979865931</v>
      </c>
      <c r="S193" s="22">
        <f t="shared" si="309"/>
        <v>16608280.146546461</v>
      </c>
      <c r="T193" s="22">
        <f t="shared" si="309"/>
        <v>16604657.65350225</v>
      </c>
      <c r="U193" s="22">
        <f t="shared" si="309"/>
        <v>16601575.692088114</v>
      </c>
      <c r="V193" s="22">
        <f t="shared" si="309"/>
        <v>16598984.058474597</v>
      </c>
      <c r="W193" s="22">
        <f t="shared" si="309"/>
        <v>16596896.611775234</v>
      </c>
      <c r="X193" s="22">
        <f t="shared" si="309"/>
        <v>16574755.321443409</v>
      </c>
      <c r="Y193" s="22">
        <f t="shared" si="309"/>
        <v>16455810.612705389</v>
      </c>
      <c r="Z193" s="22">
        <f t="shared" si="309"/>
        <v>16444125.773274016</v>
      </c>
      <c r="AA193" s="22">
        <f t="shared" si="309"/>
        <v>16817293.133660633</v>
      </c>
      <c r="AB193" s="22">
        <f t="shared" si="309"/>
        <v>16839814.64199717</v>
      </c>
      <c r="AC193" s="22">
        <f t="shared" si="309"/>
        <v>16846504.190879516</v>
      </c>
      <c r="AD193" s="22">
        <f t="shared" si="309"/>
        <v>16853265.128521491</v>
      </c>
      <c r="AE193" s="22">
        <f t="shared" si="309"/>
        <v>16749112.617546285</v>
      </c>
      <c r="AF193" s="22">
        <f t="shared" si="309"/>
        <v>16759079.177017901</v>
      </c>
      <c r="AG193" s="22">
        <f t="shared" si="309"/>
        <v>16768934.319317006</v>
      </c>
      <c r="AH193" s="22">
        <f t="shared" si="309"/>
        <v>16778646.340383101</v>
      </c>
      <c r="AI193" s="22">
        <f t="shared" ref="AI193:BJ193" si="310">+AI9</f>
        <v>16788315.623290792</v>
      </c>
      <c r="AJ193" s="22">
        <f t="shared" si="310"/>
        <v>16781275.328747358</v>
      </c>
      <c r="AK193" s="22">
        <f t="shared" si="310"/>
        <v>16667001.171438323</v>
      </c>
      <c r="AL193" s="22">
        <f t="shared" si="310"/>
        <v>16668234.356443243</v>
      </c>
      <c r="AM193" s="22">
        <f t="shared" si="310"/>
        <v>16689028.992680889</v>
      </c>
      <c r="AN193" s="22">
        <f t="shared" si="310"/>
        <v>16713036.426363129</v>
      </c>
      <c r="AO193" s="22">
        <f t="shared" si="310"/>
        <v>16724217.628925925</v>
      </c>
      <c r="AP193" s="22">
        <f t="shared" si="310"/>
        <v>16735202.660726186</v>
      </c>
      <c r="AQ193" s="22">
        <f t="shared" si="310"/>
        <v>16634966.395882584</v>
      </c>
      <c r="AR193" s="22">
        <f t="shared" si="310"/>
        <v>16648425.439875677</v>
      </c>
      <c r="AS193" s="22">
        <f t="shared" si="310"/>
        <v>16661589.599014319</v>
      </c>
      <c r="AT193" s="22">
        <f t="shared" si="310"/>
        <v>16674438.769469019</v>
      </c>
      <c r="AU193" s="22">
        <f t="shared" si="310"/>
        <v>16687077.214022418</v>
      </c>
      <c r="AV193" s="22">
        <f t="shared" si="310"/>
        <v>16685763.690251047</v>
      </c>
      <c r="AW193" s="22">
        <f t="shared" si="310"/>
        <v>16576441.972572483</v>
      </c>
      <c r="AX193" s="22">
        <f t="shared" si="310"/>
        <v>16581960.301544344</v>
      </c>
      <c r="AY193" s="22">
        <f t="shared" si="310"/>
        <v>16550902.98166417</v>
      </c>
      <c r="AZ193" s="22">
        <f t="shared" si="310"/>
        <v>16574960.547435166</v>
      </c>
      <c r="BA193" s="22">
        <f t="shared" si="310"/>
        <v>16588199.874597933</v>
      </c>
      <c r="BB193" s="22">
        <f t="shared" si="310"/>
        <v>16601160.16309762</v>
      </c>
      <c r="BC193" s="22">
        <f t="shared" si="310"/>
        <v>16503137.046769777</v>
      </c>
      <c r="BD193" s="22">
        <f t="shared" si="310"/>
        <v>16518209.830287971</v>
      </c>
      <c r="BE193" s="22">
        <f t="shared" si="310"/>
        <v>16532935.785230942</v>
      </c>
      <c r="BF193" s="22">
        <f t="shared" si="310"/>
        <v>16547298.873263754</v>
      </c>
      <c r="BG193" s="22">
        <f t="shared" si="310"/>
        <v>16561394.254497593</v>
      </c>
      <c r="BH193" s="22">
        <f t="shared" si="310"/>
        <v>16563500.182099383</v>
      </c>
      <c r="BI193" s="22">
        <f t="shared" si="310"/>
        <v>16566688.448761972</v>
      </c>
      <c r="BJ193" s="22">
        <f t="shared" si="310"/>
        <v>16570790.934629967</v>
      </c>
    </row>
    <row r="194" spans="1:62" s="7" customFormat="1" x14ac:dyDescent="0.2">
      <c r="A194" s="6" t="str">
        <f t="shared" si="308"/>
        <v>Sobre aportes</v>
      </c>
      <c r="B194" s="119"/>
      <c r="C194" s="17">
        <f t="shared" ref="C194:AH194" si="311">+C21</f>
        <v>2452153.8461538465</v>
      </c>
      <c r="D194" s="17">
        <f t="shared" si="311"/>
        <v>2415790.5676464047</v>
      </c>
      <c r="E194" s="17">
        <f t="shared" si="311"/>
        <v>2352101.1141564166</v>
      </c>
      <c r="F194" s="17">
        <f t="shared" si="311"/>
        <v>2291552.0558013646</v>
      </c>
      <c r="G194" s="17">
        <f t="shared" si="311"/>
        <v>2233928.5362701695</v>
      </c>
      <c r="H194" s="17">
        <f t="shared" si="311"/>
        <v>2179035.3578349524</v>
      </c>
      <c r="I194" s="17">
        <f t="shared" si="311"/>
        <v>2155524.5380594428</v>
      </c>
      <c r="J194" s="17">
        <f t="shared" si="311"/>
        <v>2104161.2899787077</v>
      </c>
      <c r="K194" s="17">
        <f t="shared" si="311"/>
        <v>2055105.9610589482</v>
      </c>
      <c r="L194" s="17">
        <f t="shared" si="311"/>
        <v>1981997.522657946</v>
      </c>
      <c r="M194" s="17">
        <f t="shared" si="311"/>
        <v>1914899.9446455343</v>
      </c>
      <c r="N194" s="17">
        <f t="shared" si="311"/>
        <v>1853120.4743084053</v>
      </c>
      <c r="O194" s="17">
        <f t="shared" si="311"/>
        <v>1942015.8080396811</v>
      </c>
      <c r="P194" s="17">
        <f t="shared" si="311"/>
        <v>1914445.0697346642</v>
      </c>
      <c r="Q194" s="17">
        <f t="shared" si="311"/>
        <v>1868928.9333358735</v>
      </c>
      <c r="R194" s="17">
        <f t="shared" si="311"/>
        <v>1825622.3483878304</v>
      </c>
      <c r="S194" s="17">
        <f t="shared" si="311"/>
        <v>1795357.0991836479</v>
      </c>
      <c r="T194" s="17">
        <f t="shared" si="311"/>
        <v>1755479.9681257161</v>
      </c>
      <c r="U194" s="17">
        <f t="shared" si="311"/>
        <v>1717448.982550611</v>
      </c>
      <c r="V194" s="17">
        <f t="shared" si="311"/>
        <v>1681259.8355090145</v>
      </c>
      <c r="W194" s="17">
        <f t="shared" si="311"/>
        <v>1646662.4589807601</v>
      </c>
      <c r="X194" s="17">
        <f t="shared" si="311"/>
        <v>1597005.4971491634</v>
      </c>
      <c r="Y194" s="17">
        <f t="shared" si="311"/>
        <v>1560596.7985171417</v>
      </c>
      <c r="Z194" s="17">
        <f t="shared" si="311"/>
        <v>1517731.3412432903</v>
      </c>
      <c r="AA194" s="17">
        <f t="shared" si="311"/>
        <v>1536584.2526388159</v>
      </c>
      <c r="AB194" s="17">
        <f t="shared" si="311"/>
        <v>1518324.7890332125</v>
      </c>
      <c r="AC194" s="17">
        <f t="shared" si="311"/>
        <v>1489565.0425235454</v>
      </c>
      <c r="AD194" s="17">
        <f t="shared" si="311"/>
        <v>1462073.9745107305</v>
      </c>
      <c r="AE194" s="17">
        <f t="shared" si="311"/>
        <v>1445097.6284774644</v>
      </c>
      <c r="AF194" s="17">
        <f t="shared" si="311"/>
        <v>1419507.9166159711</v>
      </c>
      <c r="AG194" s="17">
        <f t="shared" si="311"/>
        <v>1395000.09953176</v>
      </c>
      <c r="AH194" s="17">
        <f t="shared" si="311"/>
        <v>1371573.4498955307</v>
      </c>
      <c r="AI194" s="17">
        <f t="shared" ref="AI194:BJ194" si="312">+AI21</f>
        <v>1349086.9620464982</v>
      </c>
      <c r="AJ194" s="17">
        <f t="shared" si="312"/>
        <v>1317707.415166188</v>
      </c>
      <c r="AK194" s="17">
        <f t="shared" si="312"/>
        <v>1296823.7996121834</v>
      </c>
      <c r="AL194" s="17">
        <f t="shared" si="312"/>
        <v>1269293.3254916507</v>
      </c>
      <c r="AM194" s="17">
        <f t="shared" si="312"/>
        <v>1258827.9959351288</v>
      </c>
      <c r="AN194" s="17">
        <f t="shared" si="312"/>
        <v>1246674.1693256067</v>
      </c>
      <c r="AO194" s="17">
        <f t="shared" si="312"/>
        <v>1228582.1306833462</v>
      </c>
      <c r="AP194" s="17">
        <f t="shared" si="312"/>
        <v>1211195.4519051488</v>
      </c>
      <c r="AQ194" s="17">
        <f t="shared" si="312"/>
        <v>1202192.9339667137</v>
      </c>
      <c r="AR194" s="17">
        <f t="shared" si="312"/>
        <v>1185814.535056585</v>
      </c>
      <c r="AS194" s="17">
        <f t="shared" si="312"/>
        <v>1170051.2485428234</v>
      </c>
      <c r="AT194" s="17">
        <f t="shared" si="312"/>
        <v>1154905.550653138</v>
      </c>
      <c r="AU194" s="17">
        <f t="shared" si="312"/>
        <v>1140298.8057609042</v>
      </c>
      <c r="AV194" s="17">
        <f t="shared" si="312"/>
        <v>1120621.4217759401</v>
      </c>
      <c r="AW194" s="17">
        <f t="shared" si="312"/>
        <v>1109237.9266040595</v>
      </c>
      <c r="AX194" s="17">
        <f t="shared" si="312"/>
        <v>1091662.0051078252</v>
      </c>
      <c r="AY194" s="17">
        <f t="shared" si="312"/>
        <v>1080387.9526752918</v>
      </c>
      <c r="AZ194" s="17">
        <f t="shared" si="312"/>
        <v>1071707.8852185945</v>
      </c>
      <c r="BA194" s="17">
        <f t="shared" si="312"/>
        <v>1059658.0897850266</v>
      </c>
      <c r="BB194" s="17">
        <f t="shared" si="312"/>
        <v>1048030.3817809427</v>
      </c>
      <c r="BC194" s="17">
        <f t="shared" si="312"/>
        <v>1043479.2711046637</v>
      </c>
      <c r="BD194" s="17">
        <f t="shared" si="312"/>
        <v>1032414.8120203776</v>
      </c>
      <c r="BE194" s="17">
        <f t="shared" si="312"/>
        <v>1021724.621460945</v>
      </c>
      <c r="BF194" s="17">
        <f t="shared" si="312"/>
        <v>1011411.1726174023</v>
      </c>
      <c r="BG194" s="17">
        <f t="shared" si="312"/>
        <v>1001426.8069607469</v>
      </c>
      <c r="BH194" s="17">
        <f t="shared" si="312"/>
        <v>988625.51664792479</v>
      </c>
      <c r="BI194" s="17">
        <f t="shared" si="312"/>
        <v>976593.46994288743</v>
      </c>
      <c r="BJ194" s="17">
        <f t="shared" si="312"/>
        <v>965258.59616352164</v>
      </c>
    </row>
    <row r="195" spans="1:62" s="7" customFormat="1" x14ac:dyDescent="0.2">
      <c r="A195" s="6" t="str">
        <f t="shared" si="308"/>
        <v>Vivienda</v>
      </c>
      <c r="B195" s="119"/>
      <c r="C195" s="17">
        <f t="shared" ref="C195:AH195" si="313">+C33</f>
        <v>4904307.692307693</v>
      </c>
      <c r="D195" s="17">
        <f t="shared" si="313"/>
        <v>4916648.7280729292</v>
      </c>
      <c r="E195" s="17">
        <f t="shared" si="313"/>
        <v>4917450.8164298087</v>
      </c>
      <c r="F195" s="17">
        <f t="shared" si="313"/>
        <v>4918741.9852174725</v>
      </c>
      <c r="G195" s="17">
        <f t="shared" si="313"/>
        <v>4920464.2310355352</v>
      </c>
      <c r="H195" s="17">
        <f t="shared" si="313"/>
        <v>4922566.5009561656</v>
      </c>
      <c r="I195" s="17">
        <f t="shared" si="313"/>
        <v>4991767.9575820807</v>
      </c>
      <c r="J195" s="17">
        <f t="shared" si="313"/>
        <v>4992376.940666697</v>
      </c>
      <c r="K195" s="17">
        <f t="shared" si="313"/>
        <v>4993417.9805610776</v>
      </c>
      <c r="L195" s="17">
        <f t="shared" si="313"/>
        <v>4979586.2296012864</v>
      </c>
      <c r="M195" s="17">
        <f t="shared" si="313"/>
        <v>4967835.9758087974</v>
      </c>
      <c r="N195" s="17">
        <f t="shared" si="313"/>
        <v>4957894.1557637788</v>
      </c>
      <c r="O195" s="17">
        <f t="shared" si="313"/>
        <v>5259085.3354474325</v>
      </c>
      <c r="P195" s="17">
        <f t="shared" si="313"/>
        <v>5263470.1221464798</v>
      </c>
      <c r="Q195" s="17">
        <f t="shared" si="313"/>
        <v>5253961.7108347146</v>
      </c>
      <c r="R195" s="17">
        <f t="shared" si="313"/>
        <v>5245145.1126017421</v>
      </c>
      <c r="S195" s="17">
        <f t="shared" si="313"/>
        <v>5269182.4272171929</v>
      </c>
      <c r="T195" s="17">
        <f t="shared" si="313"/>
        <v>5260579.7871365948</v>
      </c>
      <c r="U195" s="17">
        <f t="shared" si="313"/>
        <v>5252566.3820796628</v>
      </c>
      <c r="V195" s="17">
        <f t="shared" si="313"/>
        <v>5245121.5452975351</v>
      </c>
      <c r="W195" s="17">
        <f t="shared" si="313"/>
        <v>5238229.3339067427</v>
      </c>
      <c r="X195" s="17">
        <f t="shared" si="313"/>
        <v>5216232.813380328</v>
      </c>
      <c r="Y195" s="17">
        <f t="shared" si="313"/>
        <v>5227782.7507059136</v>
      </c>
      <c r="Z195" s="17">
        <f t="shared" si="313"/>
        <v>5208783.2545359572</v>
      </c>
      <c r="AA195" s="17">
        <f t="shared" si="313"/>
        <v>5330852.7844290836</v>
      </c>
      <c r="AB195" s="17">
        <f t="shared" si="313"/>
        <v>5335288.2696600454</v>
      </c>
      <c r="AC195" s="17">
        <f t="shared" si="313"/>
        <v>5327222.2976515247</v>
      </c>
      <c r="AD195" s="17">
        <f t="shared" si="313"/>
        <v>5319656.2074979255</v>
      </c>
      <c r="AE195" s="17">
        <f t="shared" si="313"/>
        <v>5347048.6772336522</v>
      </c>
      <c r="AF195" s="17">
        <f t="shared" si="313"/>
        <v>5339402.9052948439</v>
      </c>
      <c r="AG195" s="17">
        <f t="shared" si="313"/>
        <v>5332204.0660503292</v>
      </c>
      <c r="AH195" s="17">
        <f t="shared" si="313"/>
        <v>5325441.240265023</v>
      </c>
      <c r="AI195" s="17">
        <f t="shared" ref="AI195:BJ195" si="314">+AI33</f>
        <v>5319106.4404231999</v>
      </c>
      <c r="AJ195" s="17">
        <f t="shared" si="314"/>
        <v>5298948.6687690122</v>
      </c>
      <c r="AK195" s="17">
        <f t="shared" si="314"/>
        <v>5314419.0222541885</v>
      </c>
      <c r="AL195" s="17">
        <f t="shared" si="314"/>
        <v>5296609.3170527313</v>
      </c>
      <c r="AM195" s="17">
        <f t="shared" si="314"/>
        <v>5303713.5025924835</v>
      </c>
      <c r="AN195" s="17">
        <f t="shared" si="314"/>
        <v>5309171.870026527</v>
      </c>
      <c r="AO195" s="17">
        <f t="shared" si="314"/>
        <v>5303577.5772976587</v>
      </c>
      <c r="AP195" s="17">
        <f t="shared" si="314"/>
        <v>5298310.8657926172</v>
      </c>
      <c r="AQ195" s="17">
        <f t="shared" si="314"/>
        <v>5327547.7007777756</v>
      </c>
      <c r="AR195" s="17">
        <f t="shared" si="314"/>
        <v>5322007.3195989374</v>
      </c>
      <c r="AS195" s="17">
        <f t="shared" si="314"/>
        <v>5316773.0053212726</v>
      </c>
      <c r="AT195" s="17">
        <f t="shared" si="314"/>
        <v>5311838.760716131</v>
      </c>
      <c r="AU195" s="17">
        <f t="shared" si="314"/>
        <v>5307208.308084338</v>
      </c>
      <c r="AV195" s="17">
        <f t="shared" si="314"/>
        <v>5289961.0720566101</v>
      </c>
      <c r="AW195" s="17">
        <f t="shared" si="314"/>
        <v>5307836.2859828928</v>
      </c>
      <c r="AX195" s="17">
        <f t="shared" si="314"/>
        <v>5292367.2494609505</v>
      </c>
      <c r="AY195" s="17">
        <f t="shared" si="314"/>
        <v>5283119.3918944579</v>
      </c>
      <c r="AZ195" s="17">
        <f t="shared" si="314"/>
        <v>5288905.8323144251</v>
      </c>
      <c r="BA195" s="17">
        <f t="shared" si="314"/>
        <v>5284532.5790916998</v>
      </c>
      <c r="BB195" s="17">
        <f t="shared" si="314"/>
        <v>5280409.0666582538</v>
      </c>
      <c r="BC195" s="17">
        <f t="shared" si="314"/>
        <v>5310492.7279950483</v>
      </c>
      <c r="BD195" s="17">
        <f t="shared" si="314"/>
        <v>5306033.2797000185</v>
      </c>
      <c r="BE195" s="17">
        <f t="shared" si="314"/>
        <v>5301812.8733913507</v>
      </c>
      <c r="BF195" s="17">
        <f t="shared" si="314"/>
        <v>5297827.0543266637</v>
      </c>
      <c r="BG195" s="17">
        <f t="shared" si="314"/>
        <v>5294082.7634299546</v>
      </c>
      <c r="BH195" s="17">
        <f t="shared" si="314"/>
        <v>5278503.6390262907</v>
      </c>
      <c r="BI195" s="17">
        <f t="shared" si="314"/>
        <v>5264360.0607786411</v>
      </c>
      <c r="BJ195" s="17">
        <f t="shared" si="314"/>
        <v>5251502.3729617745</v>
      </c>
    </row>
    <row r="196" spans="1:62" s="7" customFormat="1" x14ac:dyDescent="0.2">
      <c r="A196" s="6" t="str">
        <f t="shared" si="308"/>
        <v>Vehiculo</v>
      </c>
      <c r="B196" s="119"/>
      <c r="C196" s="17">
        <f t="shared" ref="C196:AH196" si="315">+C45</f>
        <v>1857692.3076923077</v>
      </c>
      <c r="D196" s="17">
        <f t="shared" si="315"/>
        <v>1902069.2986009726</v>
      </c>
      <c r="E196" s="17">
        <f t="shared" si="315"/>
        <v>1989912.1666773593</v>
      </c>
      <c r="F196" s="17">
        <f t="shared" si="315"/>
        <v>2073712.9209850756</v>
      </c>
      <c r="G196" s="17">
        <f t="shared" si="315"/>
        <v>2153722.3459841674</v>
      </c>
      <c r="H196" s="17">
        <f t="shared" si="315"/>
        <v>2230170.1415922493</v>
      </c>
      <c r="I196" s="17">
        <f t="shared" si="315"/>
        <v>2334490.7145460784</v>
      </c>
      <c r="J196" s="17">
        <f t="shared" si="315"/>
        <v>2404066.6830663234</v>
      </c>
      <c r="K196" s="17">
        <f t="shared" si="315"/>
        <v>2470648.4377261964</v>
      </c>
      <c r="L196" s="17">
        <f t="shared" si="315"/>
        <v>2575754.7999484618</v>
      </c>
      <c r="M196" s="17">
        <f t="shared" si="315"/>
        <v>2672533.1298127291</v>
      </c>
      <c r="N196" s="17">
        <f t="shared" si="315"/>
        <v>2761905.5746755688</v>
      </c>
      <c r="O196" s="17">
        <f t="shared" si="315"/>
        <v>2935815.6891143527</v>
      </c>
      <c r="P196" s="17">
        <f t="shared" si="315"/>
        <v>2959404.9333487037</v>
      </c>
      <c r="Q196" s="17">
        <f t="shared" si="315"/>
        <v>3011293.7041516057</v>
      </c>
      <c r="R196" s="17">
        <f t="shared" si="315"/>
        <v>3060616.6201623715</v>
      </c>
      <c r="S196" s="17">
        <f t="shared" si="315"/>
        <v>3126650.5052780374</v>
      </c>
      <c r="T196" s="17">
        <f t="shared" si="315"/>
        <v>3170984.2353802253</v>
      </c>
      <c r="U196" s="17">
        <f t="shared" si="315"/>
        <v>3213195.2049921742</v>
      </c>
      <c r="V196" s="17">
        <f t="shared" si="315"/>
        <v>3253286.7398340665</v>
      </c>
      <c r="W196" s="17">
        <f t="shared" si="315"/>
        <v>3291496.9320237376</v>
      </c>
      <c r="X196" s="17">
        <f t="shared" si="315"/>
        <v>3355513.6516912598</v>
      </c>
      <c r="Y196" s="17">
        <f t="shared" si="315"/>
        <v>3434856.487476225</v>
      </c>
      <c r="Z196" s="17">
        <f t="shared" si="315"/>
        <v>3488517.5159904445</v>
      </c>
      <c r="AA196" s="17">
        <f t="shared" si="315"/>
        <v>3567630.6731641525</v>
      </c>
      <c r="AB196" s="17">
        <f t="shared" si="315"/>
        <v>3578647.2596129226</v>
      </c>
      <c r="AC196" s="17">
        <f t="shared" si="315"/>
        <v>3608080.67251339</v>
      </c>
      <c r="AD196" s="17">
        <f t="shared" si="315"/>
        <v>3636080.0789750987</v>
      </c>
      <c r="AE196" s="17">
        <f t="shared" si="315"/>
        <v>3686509.0515757971</v>
      </c>
      <c r="AF196" s="17">
        <f t="shared" si="315"/>
        <v>3711375.128248258</v>
      </c>
      <c r="AG196" s="17">
        <f t="shared" si="315"/>
        <v>3735050.3142888849</v>
      </c>
      <c r="AH196" s="17">
        <f t="shared" si="315"/>
        <v>3757541.9355050451</v>
      </c>
      <c r="AI196" s="17">
        <f t="shared" ref="AI196:BJ196" si="316">+AI45</f>
        <v>3778959.3951378064</v>
      </c>
      <c r="AJ196" s="17">
        <f t="shared" si="316"/>
        <v>3818097.3180006361</v>
      </c>
      <c r="AK196" s="17">
        <f t="shared" si="316"/>
        <v>3878752.9615898817</v>
      </c>
      <c r="AL196" s="17">
        <f t="shared" si="316"/>
        <v>3911357.5859161238</v>
      </c>
      <c r="AM196" s="17">
        <f t="shared" si="316"/>
        <v>3908646.0964694344</v>
      </c>
      <c r="AN196" s="17">
        <f t="shared" si="316"/>
        <v>3912481.7153007039</v>
      </c>
      <c r="AO196" s="17">
        <f t="shared" si="316"/>
        <v>3928522.149361643</v>
      </c>
      <c r="AP196" s="17">
        <f t="shared" si="316"/>
        <v>3943791.9748516451</v>
      </c>
      <c r="AQ196" s="17">
        <f t="shared" si="316"/>
        <v>3983902.4833731432</v>
      </c>
      <c r="AR196" s="17">
        <f t="shared" si="316"/>
        <v>3997186.4504834712</v>
      </c>
      <c r="AS196" s="17">
        <f t="shared" si="316"/>
        <v>4009829.4576561567</v>
      </c>
      <c r="AT196" s="17">
        <f t="shared" si="316"/>
        <v>4021837.1203752388</v>
      </c>
      <c r="AU196" s="17">
        <f t="shared" si="316"/>
        <v>4033253.7539852988</v>
      </c>
      <c r="AV196" s="17">
        <f t="shared" si="316"/>
        <v>4057116.3619076223</v>
      </c>
      <c r="AW196" s="17">
        <f t="shared" si="316"/>
        <v>4105153.0494107772</v>
      </c>
      <c r="AX196" s="17">
        <f t="shared" si="316"/>
        <v>4124871.4861222012</v>
      </c>
      <c r="AY196" s="17">
        <f t="shared" si="316"/>
        <v>4106540.7650682917</v>
      </c>
      <c r="AZ196" s="17">
        <f t="shared" si="316"/>
        <v>4106224.7967844852</v>
      </c>
      <c r="BA196" s="17">
        <f t="shared" si="316"/>
        <v>4114566.7535994672</v>
      </c>
      <c r="BB196" s="17">
        <f t="shared" si="316"/>
        <v>4122480.5234988476</v>
      </c>
      <c r="BC196" s="17">
        <f t="shared" si="316"/>
        <v>4156576.2127549308</v>
      </c>
      <c r="BD196" s="17">
        <f t="shared" si="316"/>
        <v>4163116.1505915555</v>
      </c>
      <c r="BE196" s="17">
        <f t="shared" si="316"/>
        <v>4169303.8451249511</v>
      </c>
      <c r="BF196" s="17">
        <f t="shared" si="316"/>
        <v>4175144.6736479858</v>
      </c>
      <c r="BG196" s="17">
        <f t="shared" si="316"/>
        <v>4180652.2673945171</v>
      </c>
      <c r="BH196" s="17">
        <f t="shared" si="316"/>
        <v>4195445.5984846978</v>
      </c>
      <c r="BI196" s="17">
        <f t="shared" si="316"/>
        <v>4209229.9888544995</v>
      </c>
      <c r="BJ196" s="17">
        <f t="shared" si="316"/>
        <v>4222078.5978975296</v>
      </c>
    </row>
    <row r="197" spans="1:62" s="7" customFormat="1" x14ac:dyDescent="0.2">
      <c r="A197" s="6" t="str">
        <f t="shared" si="308"/>
        <v>Educativo</v>
      </c>
      <c r="B197" s="119"/>
      <c r="C197" s="17">
        <f t="shared" ref="C197:AH197" si="317">+C57</f>
        <v>185769.23076923078</v>
      </c>
      <c r="D197" s="17">
        <f t="shared" si="317"/>
        <v>188723.85713205574</v>
      </c>
      <c r="E197" s="17">
        <f t="shared" si="317"/>
        <v>207549.96962896435</v>
      </c>
      <c r="F197" s="17">
        <f t="shared" si="317"/>
        <v>224010.54461137668</v>
      </c>
      <c r="G197" s="17">
        <f t="shared" si="317"/>
        <v>238383.93042430386</v>
      </c>
      <c r="H197" s="17">
        <f t="shared" si="317"/>
        <v>250914.48821265603</v>
      </c>
      <c r="I197" s="17">
        <f t="shared" si="317"/>
        <v>265366.2681669087</v>
      </c>
      <c r="J197" s="17">
        <f t="shared" si="317"/>
        <v>274803.10482561128</v>
      </c>
      <c r="K197" s="17">
        <f t="shared" si="317"/>
        <v>282893.45153693156</v>
      </c>
      <c r="L197" s="17">
        <f t="shared" si="317"/>
        <v>307345.33735904633</v>
      </c>
      <c r="M197" s="17">
        <f t="shared" si="317"/>
        <v>327546.41123642516</v>
      </c>
      <c r="N197" s="17">
        <f t="shared" si="317"/>
        <v>344160.83042646619</v>
      </c>
      <c r="O197" s="17">
        <f t="shared" si="317"/>
        <v>345746.92599903652</v>
      </c>
      <c r="P197" s="17">
        <f t="shared" si="317"/>
        <v>334443.1156708948</v>
      </c>
      <c r="Q197" s="17">
        <f t="shared" si="317"/>
        <v>338373.17197248345</v>
      </c>
      <c r="R197" s="17">
        <f t="shared" si="317"/>
        <v>341497.26181114063</v>
      </c>
      <c r="S197" s="17">
        <f t="shared" si="317"/>
        <v>346033.28256312729</v>
      </c>
      <c r="T197" s="17">
        <f t="shared" si="317"/>
        <v>347784.52286210057</v>
      </c>
      <c r="U197" s="17">
        <f t="shared" si="317"/>
        <v>349000.86296478257</v>
      </c>
      <c r="V197" s="17">
        <f t="shared" si="317"/>
        <v>349749.10631918756</v>
      </c>
      <c r="W197" s="17">
        <f t="shared" si="317"/>
        <v>350017.46970545524</v>
      </c>
      <c r="X197" s="17">
        <f t="shared" si="317"/>
        <v>366403.65870377602</v>
      </c>
      <c r="Y197" s="17">
        <f t="shared" si="317"/>
        <v>381855.53511077678</v>
      </c>
      <c r="Z197" s="17">
        <f t="shared" si="317"/>
        <v>392285.82180537767</v>
      </c>
      <c r="AA197" s="17">
        <f t="shared" si="317"/>
        <v>378857.95949949953</v>
      </c>
      <c r="AB197" s="17">
        <f t="shared" si="317"/>
        <v>363817.17941664706</v>
      </c>
      <c r="AC197" s="17">
        <f t="shared" si="317"/>
        <v>363164.01437338459</v>
      </c>
      <c r="AD197" s="17">
        <f t="shared" si="317"/>
        <v>362235.81248279399</v>
      </c>
      <c r="AE197" s="17">
        <f t="shared" si="317"/>
        <v>363416.26505708031</v>
      </c>
      <c r="AF197" s="17">
        <f t="shared" si="317"/>
        <v>361976.57901598857</v>
      </c>
      <c r="AG197" s="17">
        <f t="shared" si="317"/>
        <v>360369.58153706853</v>
      </c>
      <c r="AH197" s="17">
        <f t="shared" si="317"/>
        <v>358626.13534051937</v>
      </c>
      <c r="AI197" s="17">
        <f t="shared" ref="AI197:BJ197" si="318">+AI57</f>
        <v>356697.45944585232</v>
      </c>
      <c r="AJ197" s="17">
        <f t="shared" si="318"/>
        <v>370307.02698116424</v>
      </c>
      <c r="AK197" s="17">
        <f t="shared" si="318"/>
        <v>383641.77878932108</v>
      </c>
      <c r="AL197" s="17">
        <f t="shared" si="318"/>
        <v>392215.78105325403</v>
      </c>
      <c r="AM197" s="17">
        <f t="shared" si="318"/>
        <v>370322.78383837576</v>
      </c>
      <c r="AN197" s="17">
        <f t="shared" si="318"/>
        <v>354822.19155107072</v>
      </c>
      <c r="AO197" s="17">
        <f t="shared" si="318"/>
        <v>352623.98571207008</v>
      </c>
      <c r="AP197" s="17">
        <f t="shared" si="318"/>
        <v>350367.12462111679</v>
      </c>
      <c r="AQ197" s="17">
        <f t="shared" si="318"/>
        <v>350313.34004030866</v>
      </c>
      <c r="AR197" s="17">
        <f t="shared" si="318"/>
        <v>347905.06868296571</v>
      </c>
      <c r="AS197" s="17">
        <f t="shared" si="318"/>
        <v>345476.83273321349</v>
      </c>
      <c r="AT197" s="17">
        <f t="shared" si="318"/>
        <v>343042.54766085726</v>
      </c>
      <c r="AU197" s="17">
        <f t="shared" si="318"/>
        <v>340548.21973999124</v>
      </c>
      <c r="AV197" s="17">
        <f t="shared" si="318"/>
        <v>352658.63911438017</v>
      </c>
      <c r="AW197" s="17">
        <f t="shared" si="318"/>
        <v>364752.9002384498</v>
      </c>
      <c r="AX197" s="17">
        <f t="shared" si="318"/>
        <v>372528.77401187469</v>
      </c>
      <c r="AY197" s="17">
        <f t="shared" si="318"/>
        <v>350606.4569190605</v>
      </c>
      <c r="AZ197" s="17">
        <f t="shared" si="318"/>
        <v>335838.37694779562</v>
      </c>
      <c r="BA197" s="17">
        <f t="shared" si="318"/>
        <v>333544.71061441983</v>
      </c>
      <c r="BB197" s="17">
        <f t="shared" si="318"/>
        <v>331238.29568877921</v>
      </c>
      <c r="BC197" s="17">
        <f t="shared" si="318"/>
        <v>331043.78154201939</v>
      </c>
      <c r="BD197" s="17">
        <f t="shared" si="318"/>
        <v>328667.58843303641</v>
      </c>
      <c r="BE197" s="17">
        <f t="shared" si="318"/>
        <v>326300.3176452539</v>
      </c>
      <c r="BF197" s="17">
        <f t="shared" si="318"/>
        <v>323950.82431636273</v>
      </c>
      <c r="BG197" s="17">
        <f t="shared" si="318"/>
        <v>321572.34481520049</v>
      </c>
      <c r="BH197" s="17">
        <f t="shared" si="318"/>
        <v>333022.97357406979</v>
      </c>
      <c r="BI197" s="17">
        <f t="shared" si="318"/>
        <v>342381.29441705084</v>
      </c>
      <c r="BJ197" s="17">
        <f t="shared" si="318"/>
        <v>349940.71765505738</v>
      </c>
    </row>
    <row r="198" spans="1:62" s="7" customFormat="1" x14ac:dyDescent="0.2">
      <c r="A198" s="6" t="str">
        <f t="shared" si="308"/>
        <v>Solidaridad</v>
      </c>
      <c r="B198" s="119"/>
      <c r="C198" s="17">
        <f t="shared" ref="C198:AH198" si="319">+C69</f>
        <v>185769.23076923078</v>
      </c>
      <c r="D198" s="17">
        <f t="shared" si="319"/>
        <v>188723.85713205574</v>
      </c>
      <c r="E198" s="17">
        <f t="shared" si="319"/>
        <v>207549.96962896435</v>
      </c>
      <c r="F198" s="17">
        <f t="shared" si="319"/>
        <v>224010.54461137668</v>
      </c>
      <c r="G198" s="17">
        <f t="shared" si="319"/>
        <v>238383.93042430386</v>
      </c>
      <c r="H198" s="17">
        <f t="shared" si="319"/>
        <v>250914.48821265603</v>
      </c>
      <c r="I198" s="17">
        <f t="shared" si="319"/>
        <v>265366.2681669087</v>
      </c>
      <c r="J198" s="17">
        <f t="shared" si="319"/>
        <v>274803.10482561128</v>
      </c>
      <c r="K198" s="17">
        <f t="shared" si="319"/>
        <v>282893.45153693156</v>
      </c>
      <c r="L198" s="17">
        <f t="shared" si="319"/>
        <v>307345.33735904633</v>
      </c>
      <c r="M198" s="17">
        <f t="shared" si="319"/>
        <v>327546.41123642516</v>
      </c>
      <c r="N198" s="17">
        <f t="shared" si="319"/>
        <v>344160.83042646619</v>
      </c>
      <c r="O198" s="17">
        <f t="shared" si="319"/>
        <v>345746.92599903652</v>
      </c>
      <c r="P198" s="17">
        <f t="shared" si="319"/>
        <v>334443.1156708948</v>
      </c>
      <c r="Q198" s="17">
        <f t="shared" si="319"/>
        <v>338373.17197248345</v>
      </c>
      <c r="R198" s="17">
        <f t="shared" si="319"/>
        <v>341497.26181114063</v>
      </c>
      <c r="S198" s="17">
        <f t="shared" si="319"/>
        <v>346033.28256312729</v>
      </c>
      <c r="T198" s="17">
        <f t="shared" si="319"/>
        <v>347784.52286210057</v>
      </c>
      <c r="U198" s="17">
        <f t="shared" si="319"/>
        <v>349000.86296478257</v>
      </c>
      <c r="V198" s="17">
        <f t="shared" si="319"/>
        <v>349749.10631918756</v>
      </c>
      <c r="W198" s="17">
        <f t="shared" si="319"/>
        <v>350017.46970545524</v>
      </c>
      <c r="X198" s="17">
        <f t="shared" si="319"/>
        <v>366403.65870377602</v>
      </c>
      <c r="Y198" s="17">
        <f t="shared" si="319"/>
        <v>381855.53511077678</v>
      </c>
      <c r="Z198" s="17">
        <f t="shared" si="319"/>
        <v>392285.82180537767</v>
      </c>
      <c r="AA198" s="17">
        <f t="shared" si="319"/>
        <v>378857.95949949953</v>
      </c>
      <c r="AB198" s="17">
        <f t="shared" si="319"/>
        <v>363817.17941664706</v>
      </c>
      <c r="AC198" s="17">
        <f t="shared" si="319"/>
        <v>363164.01437338459</v>
      </c>
      <c r="AD198" s="17">
        <f t="shared" si="319"/>
        <v>362235.81248279399</v>
      </c>
      <c r="AE198" s="17">
        <f t="shared" si="319"/>
        <v>363416.26505708031</v>
      </c>
      <c r="AF198" s="17">
        <f t="shared" si="319"/>
        <v>361976.57901598857</v>
      </c>
      <c r="AG198" s="17">
        <f t="shared" si="319"/>
        <v>360369.58153706853</v>
      </c>
      <c r="AH198" s="17">
        <f t="shared" si="319"/>
        <v>358626.13534051937</v>
      </c>
      <c r="AI198" s="17">
        <f t="shared" ref="AI198:BJ198" si="320">+AI69</f>
        <v>356697.45944585232</v>
      </c>
      <c r="AJ198" s="17">
        <f t="shared" si="320"/>
        <v>370307.02698116424</v>
      </c>
      <c r="AK198" s="17">
        <f t="shared" si="320"/>
        <v>383641.77878932108</v>
      </c>
      <c r="AL198" s="17">
        <f t="shared" si="320"/>
        <v>392215.78105325403</v>
      </c>
      <c r="AM198" s="17">
        <f t="shared" si="320"/>
        <v>370322.78383837576</v>
      </c>
      <c r="AN198" s="17">
        <f t="shared" si="320"/>
        <v>354822.19155107072</v>
      </c>
      <c r="AO198" s="17">
        <f t="shared" si="320"/>
        <v>352623.98571207008</v>
      </c>
      <c r="AP198" s="17">
        <f t="shared" si="320"/>
        <v>350367.12462111679</v>
      </c>
      <c r="AQ198" s="17">
        <f t="shared" si="320"/>
        <v>350313.34004030866</v>
      </c>
      <c r="AR198" s="17">
        <f t="shared" si="320"/>
        <v>347905.06868296571</v>
      </c>
      <c r="AS198" s="17">
        <f t="shared" si="320"/>
        <v>345476.83273321349</v>
      </c>
      <c r="AT198" s="17">
        <f t="shared" si="320"/>
        <v>343042.54766085726</v>
      </c>
      <c r="AU198" s="17">
        <f t="shared" si="320"/>
        <v>340548.21973999124</v>
      </c>
      <c r="AV198" s="17">
        <f t="shared" si="320"/>
        <v>352658.63911438017</v>
      </c>
      <c r="AW198" s="17">
        <f t="shared" si="320"/>
        <v>364752.9002384498</v>
      </c>
      <c r="AX198" s="17">
        <f t="shared" si="320"/>
        <v>372528.77401187469</v>
      </c>
      <c r="AY198" s="17">
        <f t="shared" si="320"/>
        <v>350606.4569190605</v>
      </c>
      <c r="AZ198" s="17">
        <f t="shared" si="320"/>
        <v>335838.37694779562</v>
      </c>
      <c r="BA198" s="17">
        <f t="shared" si="320"/>
        <v>333544.71061441983</v>
      </c>
      <c r="BB198" s="17">
        <f t="shared" si="320"/>
        <v>331238.29568877921</v>
      </c>
      <c r="BC198" s="17">
        <f t="shared" si="320"/>
        <v>331043.78154201939</v>
      </c>
      <c r="BD198" s="17">
        <f t="shared" si="320"/>
        <v>328667.58843303641</v>
      </c>
      <c r="BE198" s="17">
        <f t="shared" si="320"/>
        <v>326300.3176452539</v>
      </c>
      <c r="BF198" s="17">
        <f t="shared" si="320"/>
        <v>323950.82431636273</v>
      </c>
      <c r="BG198" s="17">
        <f t="shared" si="320"/>
        <v>321572.34481520049</v>
      </c>
      <c r="BH198" s="17">
        <f t="shared" si="320"/>
        <v>333022.97357406979</v>
      </c>
      <c r="BI198" s="17">
        <f t="shared" si="320"/>
        <v>342381.29441705084</v>
      </c>
      <c r="BJ198" s="17">
        <f t="shared" si="320"/>
        <v>349940.71765505738</v>
      </c>
    </row>
    <row r="199" spans="1:62" s="7" customFormat="1" x14ac:dyDescent="0.2">
      <c r="A199" s="6" t="str">
        <f t="shared" si="308"/>
        <v>Compra Cartera</v>
      </c>
      <c r="B199" s="119"/>
      <c r="C199" s="17">
        <f t="shared" ref="C199:AH199" si="321">+C81</f>
        <v>8916923.0769230779</v>
      </c>
      <c r="D199" s="17">
        <f t="shared" si="321"/>
        <v>8965206.5333790779</v>
      </c>
      <c r="E199" s="17">
        <f t="shared" si="321"/>
        <v>9052113.8454314191</v>
      </c>
      <c r="F199" s="17">
        <f t="shared" si="321"/>
        <v>9135720.3976416104</v>
      </c>
      <c r="G199" s="17">
        <f t="shared" si="321"/>
        <v>9216188.1579465903</v>
      </c>
      <c r="H199" s="17">
        <f t="shared" si="321"/>
        <v>9293668.6560188644</v>
      </c>
      <c r="I199" s="17">
        <f t="shared" si="321"/>
        <v>9495302.2007806581</v>
      </c>
      <c r="J199" s="17">
        <f t="shared" si="321"/>
        <v>9563681.6662743725</v>
      </c>
      <c r="K199" s="17">
        <f t="shared" si="321"/>
        <v>9629662.1890711412</v>
      </c>
      <c r="L199" s="17">
        <f t="shared" si="321"/>
        <v>9726857.2464768626</v>
      </c>
      <c r="M199" s="17">
        <f t="shared" si="321"/>
        <v>9817552.1952524874</v>
      </c>
      <c r="N199" s="17">
        <f t="shared" si="321"/>
        <v>9902401.1760872584</v>
      </c>
      <c r="O199" s="17">
        <f t="shared" si="321"/>
        <v>10492983.307211006</v>
      </c>
      <c r="P199" s="17">
        <f t="shared" si="321"/>
        <v>10510173.074987108</v>
      </c>
      <c r="Q199" s="17">
        <f t="shared" si="321"/>
        <v>10547724.819970692</v>
      </c>
      <c r="R199" s="17">
        <f t="shared" si="321"/>
        <v>10583657.885222163</v>
      </c>
      <c r="S199" s="17">
        <f t="shared" si="321"/>
        <v>10683374.334221018</v>
      </c>
      <c r="T199" s="17">
        <f t="shared" si="321"/>
        <v>10714480.94804018</v>
      </c>
      <c r="U199" s="17">
        <f t="shared" si="321"/>
        <v>10744271.164959496</v>
      </c>
      <c r="V199" s="17">
        <f t="shared" si="321"/>
        <v>10772721.957707651</v>
      </c>
      <c r="W199" s="17">
        <f t="shared" si="321"/>
        <v>10800000.848773329</v>
      </c>
      <c r="X199" s="17">
        <f t="shared" si="321"/>
        <v>10845325.043063462</v>
      </c>
      <c r="Y199" s="17">
        <f t="shared" si="321"/>
        <v>10952962.499986393</v>
      </c>
      <c r="Z199" s="17">
        <f t="shared" si="321"/>
        <v>10989879.978196893</v>
      </c>
      <c r="AA199" s="17">
        <f t="shared" si="321"/>
        <v>11229061.103702703</v>
      </c>
      <c r="AB199" s="17">
        <f t="shared" si="321"/>
        <v>11234948.001719814</v>
      </c>
      <c r="AC199" s="17">
        <f t="shared" si="321"/>
        <v>11252481.781990455</v>
      </c>
      <c r="AD199" s="17">
        <f t="shared" si="321"/>
        <v>11269211.840710595</v>
      </c>
      <c r="AE199" s="17">
        <f t="shared" si="321"/>
        <v>11358446.792162459</v>
      </c>
      <c r="AF199" s="17">
        <f t="shared" si="321"/>
        <v>11371716.033524744</v>
      </c>
      <c r="AG199" s="17">
        <f t="shared" si="321"/>
        <v>11384363.197032282</v>
      </c>
      <c r="AH199" s="17">
        <f t="shared" si="321"/>
        <v>11396384.914202318</v>
      </c>
      <c r="AI199" s="17">
        <f t="shared" ref="AI199:BJ199" si="322">+AI81</f>
        <v>11407842.995424291</v>
      </c>
      <c r="AJ199" s="17">
        <f t="shared" si="322"/>
        <v>11430239.896699825</v>
      </c>
      <c r="AK199" s="17">
        <f t="shared" si="322"/>
        <v>11524259.324309213</v>
      </c>
      <c r="AL199" s="17">
        <f t="shared" si="322"/>
        <v>11541335.474723386</v>
      </c>
      <c r="AM199" s="17">
        <f t="shared" si="322"/>
        <v>11534344.701446982</v>
      </c>
      <c r="AN199" s="17">
        <f t="shared" si="322"/>
        <v>11535280.002786141</v>
      </c>
      <c r="AO199" s="17">
        <f t="shared" si="322"/>
        <v>11542583.14526432</v>
      </c>
      <c r="AP199" s="17">
        <f t="shared" si="322"/>
        <v>11549506.372991048</v>
      </c>
      <c r="AQ199" s="17">
        <f t="shared" si="322"/>
        <v>11630718.506050674</v>
      </c>
      <c r="AR199" s="17">
        <f t="shared" si="322"/>
        <v>11635068.863618484</v>
      </c>
      <c r="AS199" s="17">
        <f t="shared" si="322"/>
        <v>11639151.179334369</v>
      </c>
      <c r="AT199" s="17">
        <f t="shared" si="322"/>
        <v>11642967.801972311</v>
      </c>
      <c r="AU199" s="17">
        <f t="shared" si="322"/>
        <v>11646537.934765544</v>
      </c>
      <c r="AV199" s="17">
        <f t="shared" si="322"/>
        <v>11656391.069585443</v>
      </c>
      <c r="AW199" s="17">
        <f t="shared" si="322"/>
        <v>11739968.888507109</v>
      </c>
      <c r="AX199" s="17">
        <f t="shared" si="322"/>
        <v>11746405.71795539</v>
      </c>
      <c r="AY199" s="17">
        <f t="shared" si="322"/>
        <v>11701072.323684238</v>
      </c>
      <c r="AZ199" s="17">
        <f t="shared" si="322"/>
        <v>11698857.878070766</v>
      </c>
      <c r="BA199" s="17">
        <f t="shared" si="322"/>
        <v>11699927.074367281</v>
      </c>
      <c r="BB199" s="17">
        <f t="shared" si="322"/>
        <v>11700854.819073493</v>
      </c>
      <c r="BC199" s="17">
        <f t="shared" si="322"/>
        <v>11776982.348515967</v>
      </c>
      <c r="BD199" s="17">
        <f t="shared" si="322"/>
        <v>11775878.317899009</v>
      </c>
      <c r="BE199" s="17">
        <f t="shared" si="322"/>
        <v>11774704.925433809</v>
      </c>
      <c r="BF199" s="17">
        <f t="shared" si="322"/>
        <v>11773466.386410078</v>
      </c>
      <c r="BG199" s="17">
        <f t="shared" si="322"/>
        <v>11772160.10821062</v>
      </c>
      <c r="BH199" s="17">
        <f t="shared" si="322"/>
        <v>11774275.348564362</v>
      </c>
      <c r="BI199" s="17">
        <f t="shared" si="322"/>
        <v>11776603.647251163</v>
      </c>
      <c r="BJ199" s="17">
        <f t="shared" si="322"/>
        <v>11779075.700411266</v>
      </c>
    </row>
    <row r="200" spans="1:62" s="7" customFormat="1" x14ac:dyDescent="0.2">
      <c r="A200" s="6" t="s">
        <v>1450</v>
      </c>
      <c r="B200" s="119"/>
      <c r="C200" s="17">
        <f t="shared" ref="C200:AH200" si="323">+C118</f>
        <v>0</v>
      </c>
      <c r="D200" s="17">
        <f t="shared" si="323"/>
        <v>0</v>
      </c>
      <c r="E200" s="17">
        <f t="shared" si="323"/>
        <v>0</v>
      </c>
      <c r="F200" s="17">
        <f t="shared" si="323"/>
        <v>0</v>
      </c>
      <c r="G200" s="17">
        <f t="shared" si="323"/>
        <v>0</v>
      </c>
      <c r="H200" s="17">
        <f t="shared" si="323"/>
        <v>0</v>
      </c>
      <c r="I200" s="17">
        <f t="shared" si="323"/>
        <v>0</v>
      </c>
      <c r="J200" s="17">
        <f t="shared" si="323"/>
        <v>0</v>
      </c>
      <c r="K200" s="17">
        <f t="shared" si="323"/>
        <v>0</v>
      </c>
      <c r="L200" s="17">
        <f t="shared" si="323"/>
        <v>0</v>
      </c>
      <c r="M200" s="17">
        <f t="shared" si="323"/>
        <v>0</v>
      </c>
      <c r="N200" s="17">
        <f t="shared" si="323"/>
        <v>0</v>
      </c>
      <c r="O200" s="17">
        <f t="shared" si="323"/>
        <v>0</v>
      </c>
      <c r="P200" s="17">
        <f t="shared" si="323"/>
        <v>0</v>
      </c>
      <c r="Q200" s="17">
        <f t="shared" si="323"/>
        <v>0</v>
      </c>
      <c r="R200" s="17">
        <f t="shared" si="323"/>
        <v>0</v>
      </c>
      <c r="S200" s="17">
        <f t="shared" si="323"/>
        <v>0</v>
      </c>
      <c r="T200" s="17">
        <f t="shared" si="323"/>
        <v>0</v>
      </c>
      <c r="U200" s="17">
        <f t="shared" si="323"/>
        <v>0</v>
      </c>
      <c r="V200" s="17">
        <f t="shared" si="323"/>
        <v>0</v>
      </c>
      <c r="W200" s="17">
        <f t="shared" si="323"/>
        <v>0</v>
      </c>
      <c r="X200" s="17">
        <f t="shared" si="323"/>
        <v>0</v>
      </c>
      <c r="Y200" s="17">
        <f t="shared" si="323"/>
        <v>0</v>
      </c>
      <c r="Z200" s="17">
        <f t="shared" si="323"/>
        <v>0</v>
      </c>
      <c r="AA200" s="17">
        <f t="shared" si="323"/>
        <v>0</v>
      </c>
      <c r="AB200" s="17">
        <f t="shared" si="323"/>
        <v>0</v>
      </c>
      <c r="AC200" s="17">
        <f t="shared" si="323"/>
        <v>0</v>
      </c>
      <c r="AD200" s="17">
        <f t="shared" si="323"/>
        <v>0</v>
      </c>
      <c r="AE200" s="17">
        <f t="shared" si="323"/>
        <v>0</v>
      </c>
      <c r="AF200" s="17">
        <f t="shared" si="323"/>
        <v>0</v>
      </c>
      <c r="AG200" s="17">
        <f t="shared" si="323"/>
        <v>0</v>
      </c>
      <c r="AH200" s="17">
        <f t="shared" si="323"/>
        <v>0</v>
      </c>
      <c r="AI200" s="17">
        <f t="shared" ref="AI200:BJ200" si="324">+AI118</f>
        <v>0</v>
      </c>
      <c r="AJ200" s="17">
        <f t="shared" si="324"/>
        <v>0</v>
      </c>
      <c r="AK200" s="17">
        <f t="shared" si="324"/>
        <v>0</v>
      </c>
      <c r="AL200" s="17">
        <f t="shared" si="324"/>
        <v>0</v>
      </c>
      <c r="AM200" s="17">
        <f t="shared" si="324"/>
        <v>0</v>
      </c>
      <c r="AN200" s="17">
        <f t="shared" si="324"/>
        <v>0</v>
      </c>
      <c r="AO200" s="17">
        <f t="shared" si="324"/>
        <v>0</v>
      </c>
      <c r="AP200" s="17">
        <f t="shared" si="324"/>
        <v>0</v>
      </c>
      <c r="AQ200" s="17">
        <f t="shared" si="324"/>
        <v>0</v>
      </c>
      <c r="AR200" s="17">
        <f t="shared" si="324"/>
        <v>0</v>
      </c>
      <c r="AS200" s="17">
        <f t="shared" si="324"/>
        <v>0</v>
      </c>
      <c r="AT200" s="17">
        <f t="shared" si="324"/>
        <v>0</v>
      </c>
      <c r="AU200" s="17">
        <f t="shared" si="324"/>
        <v>0</v>
      </c>
      <c r="AV200" s="17">
        <f t="shared" si="324"/>
        <v>0</v>
      </c>
      <c r="AW200" s="17">
        <f t="shared" si="324"/>
        <v>0</v>
      </c>
      <c r="AX200" s="17">
        <f t="shared" si="324"/>
        <v>0</v>
      </c>
      <c r="AY200" s="17">
        <f t="shared" si="324"/>
        <v>0</v>
      </c>
      <c r="AZ200" s="17">
        <f t="shared" si="324"/>
        <v>0</v>
      </c>
      <c r="BA200" s="17">
        <f t="shared" si="324"/>
        <v>0</v>
      </c>
      <c r="BB200" s="17">
        <f t="shared" si="324"/>
        <v>0</v>
      </c>
      <c r="BC200" s="17">
        <f t="shared" si="324"/>
        <v>0</v>
      </c>
      <c r="BD200" s="17">
        <f t="shared" si="324"/>
        <v>0</v>
      </c>
      <c r="BE200" s="17">
        <f t="shared" si="324"/>
        <v>0</v>
      </c>
      <c r="BF200" s="17">
        <f t="shared" si="324"/>
        <v>0</v>
      </c>
      <c r="BG200" s="17">
        <f t="shared" si="324"/>
        <v>0</v>
      </c>
      <c r="BH200" s="17">
        <f t="shared" si="324"/>
        <v>0</v>
      </c>
      <c r="BI200" s="17">
        <f t="shared" si="324"/>
        <v>0</v>
      </c>
      <c r="BJ200" s="17">
        <f t="shared" si="324"/>
        <v>0</v>
      </c>
    </row>
    <row r="201" spans="1:62" s="7" customFormat="1" x14ac:dyDescent="0.2">
      <c r="A201" s="23" t="s">
        <v>2</v>
      </c>
      <c r="B201" s="120"/>
      <c r="C201" s="19">
        <f t="shared" ref="C201:AH201" si="325">SUM(C193:C200)</f>
        <v>35667692.307692312</v>
      </c>
      <c r="D201" s="19">
        <f t="shared" si="325"/>
        <v>35701206.005723014</v>
      </c>
      <c r="E201" s="19">
        <f t="shared" si="325"/>
        <v>35773422.823464677</v>
      </c>
      <c r="F201" s="19">
        <f t="shared" si="325"/>
        <v>35841534.498668812</v>
      </c>
      <c r="G201" s="19">
        <f t="shared" si="325"/>
        <v>35905870.644024983</v>
      </c>
      <c r="H201" s="19">
        <f t="shared" si="325"/>
        <v>35966727.043172389</v>
      </c>
      <c r="I201" s="19">
        <f t="shared" si="325"/>
        <v>36080578.653564587</v>
      </c>
      <c r="J201" s="19">
        <f t="shared" si="325"/>
        <v>36133900.550057247</v>
      </c>
      <c r="K201" s="19">
        <f t="shared" si="325"/>
        <v>36184473.160156205</v>
      </c>
      <c r="L201" s="19">
        <f t="shared" si="325"/>
        <v>36269882.925188765</v>
      </c>
      <c r="M201" s="19">
        <f t="shared" si="325"/>
        <v>36347360.570162937</v>
      </c>
      <c r="N201" s="19">
        <f t="shared" si="325"/>
        <v>36417893.659949355</v>
      </c>
      <c r="O201" s="19">
        <f t="shared" si="325"/>
        <v>38045099.568429969</v>
      </c>
      <c r="P201" s="19">
        <f t="shared" si="325"/>
        <v>38051277.841490388</v>
      </c>
      <c r="Q201" s="19">
        <f t="shared" si="325"/>
        <v>38084360.055142865</v>
      </c>
      <c r="R201" s="19">
        <f t="shared" si="325"/>
        <v>38115471.46986232</v>
      </c>
      <c r="S201" s="19">
        <f t="shared" si="325"/>
        <v>38174911.077572614</v>
      </c>
      <c r="T201" s="19">
        <f t="shared" si="325"/>
        <v>38201751.637909167</v>
      </c>
      <c r="U201" s="19">
        <f t="shared" si="325"/>
        <v>38227059.152599625</v>
      </c>
      <c r="V201" s="19">
        <f t="shared" si="325"/>
        <v>38250872.349461243</v>
      </c>
      <c r="W201" s="19">
        <f t="shared" si="325"/>
        <v>38273321.124870718</v>
      </c>
      <c r="X201" s="19">
        <f t="shared" si="325"/>
        <v>38321639.64413517</v>
      </c>
      <c r="Y201" s="19">
        <f t="shared" si="325"/>
        <v>38395720.219612613</v>
      </c>
      <c r="Z201" s="19">
        <f t="shared" si="325"/>
        <v>38433609.506851353</v>
      </c>
      <c r="AA201" s="19">
        <f t="shared" si="325"/>
        <v>39239137.866594389</v>
      </c>
      <c r="AB201" s="19">
        <f t="shared" si="325"/>
        <v>39234657.320856452</v>
      </c>
      <c r="AC201" s="19">
        <f t="shared" si="325"/>
        <v>39250182.014305197</v>
      </c>
      <c r="AD201" s="19">
        <f t="shared" si="325"/>
        <v>39264758.855181426</v>
      </c>
      <c r="AE201" s="19">
        <f t="shared" si="325"/>
        <v>39313047.297109812</v>
      </c>
      <c r="AF201" s="19">
        <f t="shared" si="325"/>
        <v>39325034.318733692</v>
      </c>
      <c r="AG201" s="19">
        <f t="shared" si="325"/>
        <v>39336291.159294397</v>
      </c>
      <c r="AH201" s="19">
        <f t="shared" si="325"/>
        <v>39346840.150932059</v>
      </c>
      <c r="AI201" s="19">
        <f t="shared" ref="AI201:BJ201" si="326">SUM(AI193:AI200)</f>
        <v>39356706.335214287</v>
      </c>
      <c r="AJ201" s="19">
        <f t="shared" si="326"/>
        <v>39386882.681345351</v>
      </c>
      <c r="AK201" s="19">
        <f t="shared" si="326"/>
        <v>39448539.836782433</v>
      </c>
      <c r="AL201" s="19">
        <f t="shared" si="326"/>
        <v>39471261.621733636</v>
      </c>
      <c r="AM201" s="19">
        <f t="shared" si="326"/>
        <v>39435206.856801674</v>
      </c>
      <c r="AN201" s="19">
        <f t="shared" si="326"/>
        <v>39426288.566904247</v>
      </c>
      <c r="AO201" s="19">
        <f t="shared" si="326"/>
        <v>39432730.602957033</v>
      </c>
      <c r="AP201" s="19">
        <f t="shared" si="326"/>
        <v>39438741.575508878</v>
      </c>
      <c r="AQ201" s="19">
        <f t="shared" si="326"/>
        <v>39479954.700131506</v>
      </c>
      <c r="AR201" s="19">
        <f t="shared" si="326"/>
        <v>39484312.745999083</v>
      </c>
      <c r="AS201" s="19">
        <f t="shared" si="326"/>
        <v>39488348.155335367</v>
      </c>
      <c r="AT201" s="19">
        <f t="shared" si="326"/>
        <v>39492073.098507553</v>
      </c>
      <c r="AU201" s="19">
        <f t="shared" si="326"/>
        <v>39495472.456098482</v>
      </c>
      <c r="AV201" s="19">
        <f t="shared" si="326"/>
        <v>39515170.893805422</v>
      </c>
      <c r="AW201" s="19">
        <f t="shared" si="326"/>
        <v>39568143.923554227</v>
      </c>
      <c r="AX201" s="19">
        <f t="shared" si="326"/>
        <v>39582324.308214463</v>
      </c>
      <c r="AY201" s="19">
        <f t="shared" si="326"/>
        <v>39423236.328824565</v>
      </c>
      <c r="AZ201" s="19">
        <f t="shared" si="326"/>
        <v>39412333.693719029</v>
      </c>
      <c r="BA201" s="19">
        <f t="shared" si="326"/>
        <v>39413973.79267025</v>
      </c>
      <c r="BB201" s="19">
        <f t="shared" si="326"/>
        <v>39415411.545486711</v>
      </c>
      <c r="BC201" s="19">
        <f t="shared" si="326"/>
        <v>39452755.170224428</v>
      </c>
      <c r="BD201" s="19">
        <f t="shared" si="326"/>
        <v>39452987.567364998</v>
      </c>
      <c r="BE201" s="19">
        <f t="shared" si="326"/>
        <v>39453082.68593251</v>
      </c>
      <c r="BF201" s="19">
        <f t="shared" si="326"/>
        <v>39453049.808898613</v>
      </c>
      <c r="BG201" s="19">
        <f t="shared" si="326"/>
        <v>39452860.890123837</v>
      </c>
      <c r="BH201" s="19">
        <f t="shared" si="326"/>
        <v>39466396.231970794</v>
      </c>
      <c r="BI201" s="19">
        <f t="shared" si="326"/>
        <v>39478238.204423264</v>
      </c>
      <c r="BJ201" s="19">
        <f t="shared" si="326"/>
        <v>39488587.637374178</v>
      </c>
    </row>
    <row r="202" spans="1:62" ht="13.5" thickBot="1" x14ac:dyDescent="0.25">
      <c r="C202" s="149"/>
      <c r="D202" s="149"/>
      <c r="E202" s="149"/>
      <c r="F202" s="149"/>
      <c r="G202" s="149"/>
      <c r="H202" s="149"/>
      <c r="I202" s="149"/>
      <c r="J202" s="149"/>
      <c r="K202" s="149"/>
      <c r="L202" s="149"/>
      <c r="M202" s="149"/>
      <c r="N202" s="149"/>
      <c r="O202" s="149"/>
      <c r="P202" s="149"/>
      <c r="Q202" s="149"/>
      <c r="R202" s="149"/>
      <c r="S202" s="149"/>
      <c r="T202" s="149"/>
      <c r="U202" s="149"/>
      <c r="V202" s="149"/>
      <c r="W202" s="149"/>
      <c r="X202" s="149"/>
      <c r="Y202" s="149"/>
      <c r="Z202" s="149"/>
      <c r="AA202" s="149"/>
      <c r="AB202" s="149"/>
      <c r="AC202" s="149"/>
      <c r="AD202" s="149"/>
      <c r="AE202" s="149"/>
      <c r="AF202" s="149"/>
      <c r="AG202" s="149"/>
      <c r="AH202" s="149"/>
      <c r="AI202" s="149"/>
      <c r="AJ202" s="149"/>
      <c r="AK202" s="149"/>
      <c r="AL202" s="149"/>
      <c r="AM202" s="149"/>
      <c r="AN202" s="149"/>
      <c r="AO202" s="149"/>
      <c r="AP202" s="149"/>
      <c r="AQ202" s="149"/>
      <c r="AR202" s="149"/>
      <c r="AS202" s="149"/>
      <c r="AT202" s="149"/>
      <c r="AU202" s="149"/>
      <c r="AV202" s="149"/>
      <c r="AW202" s="149"/>
      <c r="AX202" s="149"/>
      <c r="AY202" s="149"/>
      <c r="AZ202" s="149"/>
      <c r="BA202" s="149"/>
      <c r="BB202" s="149"/>
      <c r="BC202" s="149"/>
      <c r="BD202" s="149"/>
      <c r="BE202" s="149"/>
      <c r="BF202" s="149"/>
      <c r="BG202" s="149"/>
      <c r="BH202" s="149"/>
      <c r="BI202" s="149"/>
      <c r="BJ202" s="149"/>
    </row>
    <row r="203" spans="1:62" s="7" customFormat="1" ht="13.5" thickBot="1" x14ac:dyDescent="0.25">
      <c r="A203" s="90" t="s">
        <v>135</v>
      </c>
      <c r="B203" s="122"/>
      <c r="C203" s="21">
        <f t="shared" ref="C203:AH203" si="327">+C15</f>
        <v>44957</v>
      </c>
      <c r="D203" s="21">
        <f t="shared" si="327"/>
        <v>44985</v>
      </c>
      <c r="E203" s="21">
        <f t="shared" si="327"/>
        <v>45016</v>
      </c>
      <c r="F203" s="21">
        <f t="shared" si="327"/>
        <v>45046</v>
      </c>
      <c r="G203" s="21">
        <f t="shared" si="327"/>
        <v>45077</v>
      </c>
      <c r="H203" s="21">
        <f t="shared" si="327"/>
        <v>45107</v>
      </c>
      <c r="I203" s="21">
        <f t="shared" si="327"/>
        <v>45138</v>
      </c>
      <c r="J203" s="21">
        <f t="shared" si="327"/>
        <v>45169</v>
      </c>
      <c r="K203" s="21">
        <f t="shared" si="327"/>
        <v>45199</v>
      </c>
      <c r="L203" s="21">
        <f t="shared" si="327"/>
        <v>45230</v>
      </c>
      <c r="M203" s="21">
        <f t="shared" si="327"/>
        <v>45260</v>
      </c>
      <c r="N203" s="21">
        <f t="shared" si="327"/>
        <v>45291</v>
      </c>
      <c r="O203" s="21">
        <f t="shared" si="327"/>
        <v>45322</v>
      </c>
      <c r="P203" s="21">
        <f t="shared" si="327"/>
        <v>45351</v>
      </c>
      <c r="Q203" s="21">
        <f t="shared" si="327"/>
        <v>45382</v>
      </c>
      <c r="R203" s="21">
        <f t="shared" si="327"/>
        <v>45412</v>
      </c>
      <c r="S203" s="21">
        <f t="shared" si="327"/>
        <v>45443</v>
      </c>
      <c r="T203" s="21">
        <f t="shared" si="327"/>
        <v>45473</v>
      </c>
      <c r="U203" s="21">
        <f t="shared" si="327"/>
        <v>45504</v>
      </c>
      <c r="V203" s="21">
        <f t="shared" si="327"/>
        <v>45535</v>
      </c>
      <c r="W203" s="21">
        <f t="shared" si="327"/>
        <v>45565</v>
      </c>
      <c r="X203" s="21">
        <f t="shared" si="327"/>
        <v>45596</v>
      </c>
      <c r="Y203" s="21">
        <f t="shared" si="327"/>
        <v>45626</v>
      </c>
      <c r="Z203" s="21">
        <f t="shared" si="327"/>
        <v>45657</v>
      </c>
      <c r="AA203" s="21">
        <f t="shared" si="327"/>
        <v>45688</v>
      </c>
      <c r="AB203" s="21">
        <f t="shared" si="327"/>
        <v>45716</v>
      </c>
      <c r="AC203" s="21">
        <f t="shared" si="327"/>
        <v>45747</v>
      </c>
      <c r="AD203" s="21">
        <f t="shared" si="327"/>
        <v>45777</v>
      </c>
      <c r="AE203" s="21">
        <f t="shared" si="327"/>
        <v>45808</v>
      </c>
      <c r="AF203" s="21">
        <f t="shared" si="327"/>
        <v>45838</v>
      </c>
      <c r="AG203" s="21">
        <f t="shared" si="327"/>
        <v>45869</v>
      </c>
      <c r="AH203" s="21">
        <f t="shared" si="327"/>
        <v>45900</v>
      </c>
      <c r="AI203" s="21">
        <f t="shared" ref="AI203:BJ203" si="328">+AI15</f>
        <v>45930</v>
      </c>
      <c r="AJ203" s="21">
        <f t="shared" si="328"/>
        <v>45961</v>
      </c>
      <c r="AK203" s="21">
        <f t="shared" si="328"/>
        <v>45991</v>
      </c>
      <c r="AL203" s="21">
        <f t="shared" si="328"/>
        <v>46022</v>
      </c>
      <c r="AM203" s="21">
        <f t="shared" si="328"/>
        <v>46053</v>
      </c>
      <c r="AN203" s="21">
        <f t="shared" si="328"/>
        <v>46081</v>
      </c>
      <c r="AO203" s="21">
        <f t="shared" si="328"/>
        <v>46112</v>
      </c>
      <c r="AP203" s="21">
        <f t="shared" si="328"/>
        <v>46142</v>
      </c>
      <c r="AQ203" s="21">
        <f t="shared" si="328"/>
        <v>46173</v>
      </c>
      <c r="AR203" s="21">
        <f t="shared" si="328"/>
        <v>46203</v>
      </c>
      <c r="AS203" s="21">
        <f t="shared" si="328"/>
        <v>46234</v>
      </c>
      <c r="AT203" s="21">
        <f t="shared" si="328"/>
        <v>46265</v>
      </c>
      <c r="AU203" s="21">
        <f t="shared" si="328"/>
        <v>46295</v>
      </c>
      <c r="AV203" s="21">
        <f t="shared" si="328"/>
        <v>46326</v>
      </c>
      <c r="AW203" s="21">
        <f t="shared" si="328"/>
        <v>46356</v>
      </c>
      <c r="AX203" s="21">
        <f t="shared" si="328"/>
        <v>46387</v>
      </c>
      <c r="AY203" s="21">
        <f t="shared" si="328"/>
        <v>46418</v>
      </c>
      <c r="AZ203" s="21">
        <f t="shared" si="328"/>
        <v>46446</v>
      </c>
      <c r="BA203" s="21">
        <f t="shared" si="328"/>
        <v>46477</v>
      </c>
      <c r="BB203" s="21">
        <f t="shared" si="328"/>
        <v>46507</v>
      </c>
      <c r="BC203" s="21">
        <f t="shared" si="328"/>
        <v>46538</v>
      </c>
      <c r="BD203" s="21">
        <f t="shared" si="328"/>
        <v>46568</v>
      </c>
      <c r="BE203" s="21">
        <f t="shared" si="328"/>
        <v>46599</v>
      </c>
      <c r="BF203" s="21">
        <f t="shared" si="328"/>
        <v>46630</v>
      </c>
      <c r="BG203" s="21">
        <f t="shared" si="328"/>
        <v>46660</v>
      </c>
      <c r="BH203" s="21">
        <f t="shared" si="328"/>
        <v>46691</v>
      </c>
      <c r="BI203" s="21">
        <f t="shared" si="328"/>
        <v>46721</v>
      </c>
      <c r="BJ203" s="21">
        <f t="shared" si="328"/>
        <v>46752</v>
      </c>
    </row>
    <row r="204" spans="1:62" s="7" customFormat="1" x14ac:dyDescent="0.2">
      <c r="A204" s="6" t="str">
        <f t="shared" ref="A204:A210" si="329">+A193</f>
        <v>Libre inversion</v>
      </c>
      <c r="B204" s="118"/>
      <c r="C204" s="22">
        <f t="shared" ref="C204:AH204" si="330">+C10</f>
        <v>12384615.384615384</v>
      </c>
      <c r="D204" s="22">
        <f t="shared" si="330"/>
        <v>12355009.497661993</v>
      </c>
      <c r="E204" s="22">
        <f t="shared" si="330"/>
        <v>12299238.7745395</v>
      </c>
      <c r="F204" s="22">
        <f t="shared" si="330"/>
        <v>12246598.881529966</v>
      </c>
      <c r="G204" s="22">
        <f t="shared" si="330"/>
        <v>12196825.044689693</v>
      </c>
      <c r="H204" s="22">
        <f t="shared" si="330"/>
        <v>12149680.671244472</v>
      </c>
      <c r="I204" s="22">
        <f t="shared" si="330"/>
        <v>11957258.806827212</v>
      </c>
      <c r="J204" s="22">
        <f t="shared" si="330"/>
        <v>11919197.518340494</v>
      </c>
      <c r="K204" s="22">
        <f t="shared" si="330"/>
        <v>11883009.87638166</v>
      </c>
      <c r="L204" s="22">
        <f t="shared" si="330"/>
        <v>11826115.766079448</v>
      </c>
      <c r="M204" s="22">
        <f t="shared" si="330"/>
        <v>11774492.425808471</v>
      </c>
      <c r="N204" s="22">
        <f t="shared" si="330"/>
        <v>11727453.548529157</v>
      </c>
      <c r="O204" s="22">
        <f t="shared" si="330"/>
        <v>12669473.92168138</v>
      </c>
      <c r="P204" s="22">
        <f t="shared" si="330"/>
        <v>12677953.340857308</v>
      </c>
      <c r="Q204" s="22">
        <f t="shared" si="330"/>
        <v>12670988.290079555</v>
      </c>
      <c r="R204" s="22">
        <f t="shared" si="330"/>
        <v>12664723.469595402</v>
      </c>
      <c r="S204" s="22">
        <f t="shared" si="330"/>
        <v>12582030.414050348</v>
      </c>
      <c r="T204" s="22">
        <f t="shared" si="330"/>
        <v>12579286.101138068</v>
      </c>
      <c r="U204" s="22">
        <f t="shared" si="330"/>
        <v>12576951.281884935</v>
      </c>
      <c r="V204" s="22">
        <f t="shared" si="330"/>
        <v>12574987.923086816</v>
      </c>
      <c r="W204" s="22">
        <f t="shared" si="330"/>
        <v>12573406.524072148</v>
      </c>
      <c r="X204" s="22">
        <f t="shared" si="330"/>
        <v>12556632.81927531</v>
      </c>
      <c r="Y204" s="22">
        <f t="shared" si="330"/>
        <v>12466523.191443477</v>
      </c>
      <c r="Z204" s="22">
        <f t="shared" si="330"/>
        <v>12457671.040359102</v>
      </c>
      <c r="AA204" s="22">
        <f t="shared" si="330"/>
        <v>13410919.564322675</v>
      </c>
      <c r="AB204" s="22">
        <f t="shared" si="330"/>
        <v>13428879.299838252</v>
      </c>
      <c r="AC204" s="22">
        <f t="shared" si="330"/>
        <v>13434213.868324975</v>
      </c>
      <c r="AD204" s="22">
        <f t="shared" si="330"/>
        <v>13439605.365647122</v>
      </c>
      <c r="AE204" s="22">
        <f t="shared" si="330"/>
        <v>13356549.13679927</v>
      </c>
      <c r="AF204" s="22">
        <f t="shared" si="330"/>
        <v>13364496.951369938</v>
      </c>
      <c r="AG204" s="22">
        <f t="shared" si="330"/>
        <v>13372355.916520737</v>
      </c>
      <c r="AH204" s="22">
        <f t="shared" si="330"/>
        <v>13380100.74990678</v>
      </c>
      <c r="AI204" s="22">
        <f t="shared" ref="AI204:BJ204" si="331">+AI10</f>
        <v>13387811.501826789</v>
      </c>
      <c r="AJ204" s="22">
        <f t="shared" si="331"/>
        <v>13382197.231855949</v>
      </c>
      <c r="AK204" s="22">
        <f t="shared" si="331"/>
        <v>13291069.514703607</v>
      </c>
      <c r="AL204" s="22">
        <f t="shared" si="331"/>
        <v>13292052.915823959</v>
      </c>
      <c r="AM204" s="22">
        <f t="shared" si="331"/>
        <v>14048004.202593341</v>
      </c>
      <c r="AN204" s="22">
        <f t="shared" si="331"/>
        <v>14068212.480103644</v>
      </c>
      <c r="AO204" s="22">
        <f t="shared" si="331"/>
        <v>14077624.266772663</v>
      </c>
      <c r="AP204" s="22">
        <f t="shared" si="331"/>
        <v>14086870.926537193</v>
      </c>
      <c r="AQ204" s="22">
        <f t="shared" si="331"/>
        <v>14002496.966231132</v>
      </c>
      <c r="AR204" s="22">
        <f t="shared" si="331"/>
        <v>14013826.12784148</v>
      </c>
      <c r="AS204" s="22">
        <f t="shared" si="331"/>
        <v>14024907.069877373</v>
      </c>
      <c r="AT204" s="22">
        <f t="shared" si="331"/>
        <v>14035722.869923417</v>
      </c>
      <c r="AU204" s="22">
        <f t="shared" si="331"/>
        <v>14046361.291264663</v>
      </c>
      <c r="AV204" s="22">
        <f t="shared" si="331"/>
        <v>14045255.631524451</v>
      </c>
      <c r="AW204" s="22">
        <f t="shared" si="331"/>
        <v>13953233.983646872</v>
      </c>
      <c r="AX204" s="22">
        <f t="shared" si="331"/>
        <v>13957879.041703993</v>
      </c>
      <c r="AY204" s="22">
        <f t="shared" si="331"/>
        <v>14751250.429290706</v>
      </c>
      <c r="AZ204" s="22">
        <f t="shared" si="331"/>
        <v>14772692.110013518</v>
      </c>
      <c r="BA204" s="22">
        <f t="shared" si="331"/>
        <v>14784491.86684308</v>
      </c>
      <c r="BB204" s="22">
        <f t="shared" si="331"/>
        <v>14796042.926111963</v>
      </c>
      <c r="BC204" s="22">
        <f t="shared" si="331"/>
        <v>14708678.294803726</v>
      </c>
      <c r="BD204" s="22">
        <f t="shared" si="331"/>
        <v>14722112.148206748</v>
      </c>
      <c r="BE204" s="22">
        <f t="shared" si="331"/>
        <v>14735236.885232572</v>
      </c>
      <c r="BF204" s="22">
        <f t="shared" si="331"/>
        <v>14748038.211465023</v>
      </c>
      <c r="BG204" s="22">
        <f t="shared" si="331"/>
        <v>14760600.939837428</v>
      </c>
      <c r="BH204" s="22">
        <f t="shared" si="331"/>
        <v>14762477.880658988</v>
      </c>
      <c r="BI204" s="22">
        <f t="shared" si="331"/>
        <v>14765319.473049888</v>
      </c>
      <c r="BJ204" s="22">
        <f t="shared" si="331"/>
        <v>14768975.877566818</v>
      </c>
    </row>
    <row r="205" spans="1:62" s="7" customFormat="1" x14ac:dyDescent="0.2">
      <c r="A205" s="6" t="str">
        <f t="shared" si="329"/>
        <v>Sobre aportes</v>
      </c>
      <c r="B205" s="119"/>
      <c r="C205" s="17">
        <f t="shared" ref="C205:AH205" si="332">+C22</f>
        <v>1769230.7692307692</v>
      </c>
      <c r="D205" s="17">
        <f t="shared" si="332"/>
        <v>1742994.6375515184</v>
      </c>
      <c r="E205" s="17">
        <f t="shared" si="332"/>
        <v>1697042.6509065055</v>
      </c>
      <c r="F205" s="17">
        <f t="shared" si="332"/>
        <v>1653356.4616171462</v>
      </c>
      <c r="G205" s="17">
        <f t="shared" si="332"/>
        <v>1611781.0506999779</v>
      </c>
      <c r="H205" s="17">
        <f t="shared" si="332"/>
        <v>1572175.5828535012</v>
      </c>
      <c r="I205" s="17">
        <f t="shared" si="332"/>
        <v>1555212.5094223972</v>
      </c>
      <c r="J205" s="17">
        <f t="shared" si="332"/>
        <v>1518153.8888735264</v>
      </c>
      <c r="K205" s="17">
        <f t="shared" si="332"/>
        <v>1482760.4336644649</v>
      </c>
      <c r="L205" s="17">
        <f t="shared" si="332"/>
        <v>1430012.6426103506</v>
      </c>
      <c r="M205" s="17">
        <f t="shared" si="332"/>
        <v>1381601.6916634445</v>
      </c>
      <c r="N205" s="17">
        <f t="shared" si="332"/>
        <v>1337027.7592412736</v>
      </c>
      <c r="O205" s="17">
        <f t="shared" si="332"/>
        <v>1471224.0969997584</v>
      </c>
      <c r="P205" s="17">
        <f t="shared" si="332"/>
        <v>1450337.1740414121</v>
      </c>
      <c r="Q205" s="17">
        <f t="shared" si="332"/>
        <v>1415855.2525271769</v>
      </c>
      <c r="R205" s="17">
        <f t="shared" si="332"/>
        <v>1383047.2336271442</v>
      </c>
      <c r="S205" s="17">
        <f t="shared" si="332"/>
        <v>1360119.0145330667</v>
      </c>
      <c r="T205" s="17">
        <f t="shared" si="332"/>
        <v>1329909.066761906</v>
      </c>
      <c r="U205" s="17">
        <f t="shared" si="332"/>
        <v>1301097.7140534932</v>
      </c>
      <c r="V205" s="17">
        <f t="shared" si="332"/>
        <v>1273681.6935674353</v>
      </c>
      <c r="W205" s="17">
        <f t="shared" si="332"/>
        <v>1247471.5598339092</v>
      </c>
      <c r="X205" s="17">
        <f t="shared" si="332"/>
        <v>1209852.6493554269</v>
      </c>
      <c r="Y205" s="17">
        <f t="shared" si="332"/>
        <v>1182270.3019069256</v>
      </c>
      <c r="Z205" s="17">
        <f t="shared" si="332"/>
        <v>1149796.4706388563</v>
      </c>
      <c r="AA205" s="17">
        <f t="shared" si="332"/>
        <v>1225346.2939703476</v>
      </c>
      <c r="AB205" s="17">
        <f t="shared" si="332"/>
        <v>1210785.3182083033</v>
      </c>
      <c r="AC205" s="17">
        <f t="shared" si="332"/>
        <v>1187850.9111033059</v>
      </c>
      <c r="AD205" s="17">
        <f t="shared" si="332"/>
        <v>1165928.2093387004</v>
      </c>
      <c r="AE205" s="17">
        <f t="shared" si="332"/>
        <v>1152390.4533313115</v>
      </c>
      <c r="AF205" s="17">
        <f t="shared" si="332"/>
        <v>1131983.9845422418</v>
      </c>
      <c r="AG205" s="17">
        <f t="shared" si="332"/>
        <v>1112440.2707589793</v>
      </c>
      <c r="AH205" s="17">
        <f t="shared" si="332"/>
        <v>1093758.7319741074</v>
      </c>
      <c r="AI205" s="17">
        <f t="shared" ref="AI205:BJ205" si="333">+AI22</f>
        <v>1075826.923482056</v>
      </c>
      <c r="AJ205" s="17">
        <f t="shared" si="333"/>
        <v>1050803.3613765454</v>
      </c>
      <c r="AK205" s="17">
        <f t="shared" si="333"/>
        <v>1034149.7604562866</v>
      </c>
      <c r="AL205" s="17">
        <f t="shared" si="333"/>
        <v>1012195.6343633578</v>
      </c>
      <c r="AM205" s="17">
        <f t="shared" si="333"/>
        <v>1059619.5251979197</v>
      </c>
      <c r="AN205" s="17">
        <f t="shared" si="333"/>
        <v>1049389.0314188609</v>
      </c>
      <c r="AO205" s="17">
        <f t="shared" si="333"/>
        <v>1034160.0426627493</v>
      </c>
      <c r="AP205" s="17">
        <f t="shared" si="333"/>
        <v>1019524.7911659502</v>
      </c>
      <c r="AQ205" s="17">
        <f t="shared" si="333"/>
        <v>1011946.9141133954</v>
      </c>
      <c r="AR205" s="17">
        <f t="shared" si="333"/>
        <v>998160.38304426335</v>
      </c>
      <c r="AS205" s="17">
        <f t="shared" si="333"/>
        <v>984891.62335254496</v>
      </c>
      <c r="AT205" s="17">
        <f t="shared" si="333"/>
        <v>972142.71940499824</v>
      </c>
      <c r="AU205" s="17">
        <f t="shared" si="333"/>
        <v>959847.47959672078</v>
      </c>
      <c r="AV205" s="17">
        <f t="shared" si="333"/>
        <v>943284.02506392275</v>
      </c>
      <c r="AW205" s="17">
        <f t="shared" si="333"/>
        <v>933701.95842092554</v>
      </c>
      <c r="AX205" s="17">
        <f t="shared" si="333"/>
        <v>918907.41170692362</v>
      </c>
      <c r="AY205" s="17">
        <f t="shared" si="333"/>
        <v>962912.61379259534</v>
      </c>
      <c r="AZ205" s="17">
        <f t="shared" si="333"/>
        <v>955176.36828751746</v>
      </c>
      <c r="BA205" s="17">
        <f t="shared" si="333"/>
        <v>944436.80016490794</v>
      </c>
      <c r="BB205" s="17">
        <f t="shared" si="333"/>
        <v>934073.42404718604</v>
      </c>
      <c r="BC205" s="17">
        <f t="shared" si="333"/>
        <v>930017.17567260587</v>
      </c>
      <c r="BD205" s="17">
        <f t="shared" si="333"/>
        <v>920155.80393973063</v>
      </c>
      <c r="BE205" s="17">
        <f t="shared" si="333"/>
        <v>910628.00486715243</v>
      </c>
      <c r="BF205" s="17">
        <f t="shared" si="333"/>
        <v>901435.98272495763</v>
      </c>
      <c r="BG205" s="17">
        <f t="shared" si="333"/>
        <v>892537.2611058352</v>
      </c>
      <c r="BH205" s="17">
        <f t="shared" si="333"/>
        <v>881127.91145091341</v>
      </c>
      <c r="BI205" s="17">
        <f t="shared" si="333"/>
        <v>870404.16215943627</v>
      </c>
      <c r="BJ205" s="17">
        <f t="shared" si="333"/>
        <v>860301.77911187324</v>
      </c>
    </row>
    <row r="206" spans="1:62" s="7" customFormat="1" x14ac:dyDescent="0.2">
      <c r="A206" s="6" t="str">
        <f t="shared" si="329"/>
        <v>Vivienda</v>
      </c>
      <c r="B206" s="119"/>
      <c r="C206" s="17">
        <f t="shared" ref="C206:AH206" si="334">+C34</f>
        <v>3538461.5384615385</v>
      </c>
      <c r="D206" s="17">
        <f t="shared" si="334"/>
        <v>3547365.6046702228</v>
      </c>
      <c r="E206" s="17">
        <f t="shared" si="334"/>
        <v>3547944.311998419</v>
      </c>
      <c r="F206" s="17">
        <f t="shared" si="334"/>
        <v>3548875.8912102976</v>
      </c>
      <c r="G206" s="17">
        <f t="shared" si="334"/>
        <v>3550118.4928106312</v>
      </c>
      <c r="H206" s="17">
        <f t="shared" si="334"/>
        <v>3551635.282075156</v>
      </c>
      <c r="I206" s="17">
        <f t="shared" si="334"/>
        <v>3601564.1829596539</v>
      </c>
      <c r="J206" s="17">
        <f t="shared" si="334"/>
        <v>3602003.5646945867</v>
      </c>
      <c r="K206" s="17">
        <f t="shared" si="334"/>
        <v>3602754.6757294931</v>
      </c>
      <c r="L206" s="17">
        <f t="shared" si="334"/>
        <v>3592775.0574323856</v>
      </c>
      <c r="M206" s="17">
        <f t="shared" si="334"/>
        <v>3584297.2408432886</v>
      </c>
      <c r="N206" s="17">
        <f t="shared" si="334"/>
        <v>3577124.2105077766</v>
      </c>
      <c r="O206" s="17">
        <f t="shared" si="334"/>
        <v>3984155.5571571458</v>
      </c>
      <c r="P206" s="17">
        <f t="shared" si="334"/>
        <v>3987477.3652624846</v>
      </c>
      <c r="Q206" s="17">
        <f t="shared" si="334"/>
        <v>3980274.0233596321</v>
      </c>
      <c r="R206" s="17">
        <f t="shared" si="334"/>
        <v>3973594.7822740469</v>
      </c>
      <c r="S206" s="17">
        <f t="shared" si="334"/>
        <v>3991804.8691039342</v>
      </c>
      <c r="T206" s="17">
        <f t="shared" si="334"/>
        <v>3985287.7175277229</v>
      </c>
      <c r="U206" s="17">
        <f t="shared" si="334"/>
        <v>3979216.9561209567</v>
      </c>
      <c r="V206" s="17">
        <f t="shared" si="334"/>
        <v>3973576.9282557084</v>
      </c>
      <c r="W206" s="17">
        <f t="shared" si="334"/>
        <v>3968355.5559899569</v>
      </c>
      <c r="X206" s="17">
        <f t="shared" si="334"/>
        <v>3951691.5252881274</v>
      </c>
      <c r="Y206" s="17">
        <f t="shared" si="334"/>
        <v>3960441.4778075102</v>
      </c>
      <c r="Z206" s="17">
        <f t="shared" si="334"/>
        <v>3946047.9201029977</v>
      </c>
      <c r="AA206" s="17">
        <f t="shared" si="334"/>
        <v>4251078.7754617892</v>
      </c>
      <c r="AB206" s="17">
        <f t="shared" si="334"/>
        <v>4254615.8450239599</v>
      </c>
      <c r="AC206" s="17">
        <f t="shared" si="334"/>
        <v>4248183.6504398119</v>
      </c>
      <c r="AD206" s="17">
        <f t="shared" si="334"/>
        <v>4242150.0857240241</v>
      </c>
      <c r="AE206" s="17">
        <f t="shared" si="334"/>
        <v>4263994.1604734072</v>
      </c>
      <c r="AF206" s="17">
        <f t="shared" si="334"/>
        <v>4257897.0536641497</v>
      </c>
      <c r="AG206" s="17">
        <f t="shared" si="334"/>
        <v>4252156.3525122236</v>
      </c>
      <c r="AH206" s="17">
        <f t="shared" si="334"/>
        <v>4246763.3494936386</v>
      </c>
      <c r="AI206" s="17">
        <f t="shared" ref="AI206:BJ206" si="335">+AI34</f>
        <v>4241711.6749786288</v>
      </c>
      <c r="AJ206" s="17">
        <f t="shared" si="335"/>
        <v>4225636.8969449857</v>
      </c>
      <c r="AK206" s="17">
        <f t="shared" si="335"/>
        <v>4237973.701957088</v>
      </c>
      <c r="AL206" s="17">
        <f t="shared" si="335"/>
        <v>4223771.3852095148</v>
      </c>
      <c r="AM206" s="17">
        <f t="shared" si="335"/>
        <v>4464405.3052125284</v>
      </c>
      <c r="AN206" s="17">
        <f t="shared" si="335"/>
        <v>4468999.8905947199</v>
      </c>
      <c r="AO206" s="17">
        <f t="shared" si="335"/>
        <v>4464290.8899811944</v>
      </c>
      <c r="AP206" s="17">
        <f t="shared" si="335"/>
        <v>4459857.631138566</v>
      </c>
      <c r="AQ206" s="17">
        <f t="shared" si="335"/>
        <v>4484467.7615974545</v>
      </c>
      <c r="AR206" s="17">
        <f t="shared" si="335"/>
        <v>4479804.1410765462</v>
      </c>
      <c r="AS206" s="17">
        <f t="shared" si="335"/>
        <v>4475398.152627334</v>
      </c>
      <c r="AT206" s="17">
        <f t="shared" si="335"/>
        <v>4471244.7480775509</v>
      </c>
      <c r="AU206" s="17">
        <f t="shared" si="335"/>
        <v>4467347.0606770525</v>
      </c>
      <c r="AV206" s="17">
        <f t="shared" si="335"/>
        <v>4452829.1852328368</v>
      </c>
      <c r="AW206" s="17">
        <f t="shared" si="335"/>
        <v>4467875.6616017614</v>
      </c>
      <c r="AX206" s="17">
        <f t="shared" si="335"/>
        <v>4454854.5870883418</v>
      </c>
      <c r="AY206" s="17">
        <f t="shared" si="335"/>
        <v>4708662.5596207296</v>
      </c>
      <c r="AZ206" s="17">
        <f t="shared" si="335"/>
        <v>4713819.8148969924</v>
      </c>
      <c r="BA206" s="17">
        <f t="shared" si="335"/>
        <v>4709922.0847519618</v>
      </c>
      <c r="BB206" s="17">
        <f t="shared" si="335"/>
        <v>4706246.9399806196</v>
      </c>
      <c r="BC206" s="17">
        <f t="shared" si="335"/>
        <v>4733059.4723663535</v>
      </c>
      <c r="BD206" s="17">
        <f t="shared" si="335"/>
        <v>4729084.9195187334</v>
      </c>
      <c r="BE206" s="17">
        <f t="shared" si="335"/>
        <v>4725323.4165698318</v>
      </c>
      <c r="BF206" s="17">
        <f t="shared" si="335"/>
        <v>4721770.9931610208</v>
      </c>
      <c r="BG206" s="17">
        <f t="shared" si="335"/>
        <v>4718433.8354990697</v>
      </c>
      <c r="BH206" s="17">
        <f t="shared" si="335"/>
        <v>4704548.6978843957</v>
      </c>
      <c r="BI206" s="17">
        <f t="shared" si="335"/>
        <v>4691943.0131716952</v>
      </c>
      <c r="BJ206" s="17">
        <f t="shared" si="335"/>
        <v>4680483.3983616531</v>
      </c>
    </row>
    <row r="207" spans="1:62" s="7" customFormat="1" x14ac:dyDescent="0.2">
      <c r="A207" s="6" t="str">
        <f t="shared" si="329"/>
        <v>Vehiculo</v>
      </c>
      <c r="B207" s="119"/>
      <c r="C207" s="17">
        <f t="shared" ref="C207:AH207" si="336">+C46</f>
        <v>884615.38461538462</v>
      </c>
      <c r="D207" s="17">
        <f t="shared" si="336"/>
        <v>905747.28504808224</v>
      </c>
      <c r="E207" s="17">
        <f t="shared" si="336"/>
        <v>947577.22222731391</v>
      </c>
      <c r="F207" s="17">
        <f t="shared" si="336"/>
        <v>987482.34332622646</v>
      </c>
      <c r="G207" s="17">
        <f t="shared" si="336"/>
        <v>1025582.0695162701</v>
      </c>
      <c r="H207" s="17">
        <f t="shared" si="336"/>
        <v>1061985.7817105949</v>
      </c>
      <c r="I207" s="17">
        <f t="shared" si="336"/>
        <v>1111662.2450219421</v>
      </c>
      <c r="J207" s="17">
        <f t="shared" si="336"/>
        <v>1144793.6586030112</v>
      </c>
      <c r="K207" s="17">
        <f t="shared" si="336"/>
        <v>1176499.2560600936</v>
      </c>
      <c r="L207" s="17">
        <f t="shared" si="336"/>
        <v>1226549.9047373626</v>
      </c>
      <c r="M207" s="17">
        <f t="shared" si="336"/>
        <v>1272634.8237203471</v>
      </c>
      <c r="N207" s="17">
        <f t="shared" si="336"/>
        <v>1315193.13079789</v>
      </c>
      <c r="O207" s="17">
        <f t="shared" si="336"/>
        <v>1467907.8445571763</v>
      </c>
      <c r="P207" s="17">
        <f t="shared" si="336"/>
        <v>1479702.4666743518</v>
      </c>
      <c r="Q207" s="17">
        <f t="shared" si="336"/>
        <v>1505646.8520758029</v>
      </c>
      <c r="R207" s="17">
        <f t="shared" si="336"/>
        <v>1530308.3100811858</v>
      </c>
      <c r="S207" s="17">
        <f t="shared" si="336"/>
        <v>1563325.2526390187</v>
      </c>
      <c r="T207" s="17">
        <f t="shared" si="336"/>
        <v>1585492.1176901127</v>
      </c>
      <c r="U207" s="17">
        <f t="shared" si="336"/>
        <v>1606597.6024960871</v>
      </c>
      <c r="V207" s="17">
        <f t="shared" si="336"/>
        <v>1626643.3699170332</v>
      </c>
      <c r="W207" s="17">
        <f t="shared" si="336"/>
        <v>1645748.4660118688</v>
      </c>
      <c r="X207" s="17">
        <f t="shared" si="336"/>
        <v>1677756.8258456299</v>
      </c>
      <c r="Y207" s="17">
        <f t="shared" si="336"/>
        <v>1717428.2437381125</v>
      </c>
      <c r="Z207" s="17">
        <f t="shared" si="336"/>
        <v>1744258.7579952222</v>
      </c>
      <c r="AA207" s="17">
        <f t="shared" si="336"/>
        <v>1877700.3542969225</v>
      </c>
      <c r="AB207" s="17">
        <f t="shared" si="336"/>
        <v>1883498.5576910118</v>
      </c>
      <c r="AC207" s="17">
        <f t="shared" si="336"/>
        <v>1898989.8276386263</v>
      </c>
      <c r="AD207" s="17">
        <f t="shared" si="336"/>
        <v>1913726.357355315</v>
      </c>
      <c r="AE207" s="17">
        <f t="shared" si="336"/>
        <v>1940267.9218819987</v>
      </c>
      <c r="AF207" s="17">
        <f t="shared" si="336"/>
        <v>1953355.3306569778</v>
      </c>
      <c r="AG207" s="17">
        <f t="shared" si="336"/>
        <v>1965815.9548888868</v>
      </c>
      <c r="AH207" s="17">
        <f t="shared" si="336"/>
        <v>1977653.6502658131</v>
      </c>
      <c r="AI207" s="17">
        <f t="shared" ref="AI207:BJ207" si="337">+AI46</f>
        <v>1988925.9974409507</v>
      </c>
      <c r="AJ207" s="17">
        <f t="shared" si="337"/>
        <v>2009524.9042108611</v>
      </c>
      <c r="AK207" s="17">
        <f t="shared" si="337"/>
        <v>2041448.9271525694</v>
      </c>
      <c r="AL207" s="17">
        <f t="shared" si="337"/>
        <v>2058609.2557453285</v>
      </c>
      <c r="AM207" s="17">
        <f t="shared" si="337"/>
        <v>2171470.0535941301</v>
      </c>
      <c r="AN207" s="17">
        <f t="shared" si="337"/>
        <v>2173600.9529448352</v>
      </c>
      <c r="AO207" s="17">
        <f t="shared" si="337"/>
        <v>2182512.305200913</v>
      </c>
      <c r="AP207" s="17">
        <f t="shared" si="337"/>
        <v>2190995.5415842473</v>
      </c>
      <c r="AQ207" s="17">
        <f t="shared" si="337"/>
        <v>2213279.1574295242</v>
      </c>
      <c r="AR207" s="17">
        <f t="shared" si="337"/>
        <v>2220659.1391574838</v>
      </c>
      <c r="AS207" s="17">
        <f t="shared" si="337"/>
        <v>2227683.032031198</v>
      </c>
      <c r="AT207" s="17">
        <f t="shared" si="337"/>
        <v>2234353.9557640217</v>
      </c>
      <c r="AU207" s="17">
        <f t="shared" si="337"/>
        <v>2240696.5299918326</v>
      </c>
      <c r="AV207" s="17">
        <f t="shared" si="337"/>
        <v>2253953.5343931234</v>
      </c>
      <c r="AW207" s="17">
        <f t="shared" si="337"/>
        <v>2280640.5830059876</v>
      </c>
      <c r="AX207" s="17">
        <f t="shared" si="337"/>
        <v>2291595.2700678892</v>
      </c>
      <c r="AY207" s="17">
        <f t="shared" si="337"/>
        <v>2415612.2147460543</v>
      </c>
      <c r="AZ207" s="17">
        <f t="shared" si="337"/>
        <v>2415426.3510496975</v>
      </c>
      <c r="BA207" s="17">
        <f t="shared" si="337"/>
        <v>2420333.3844702751</v>
      </c>
      <c r="BB207" s="17">
        <f t="shared" si="337"/>
        <v>2424988.5432346165</v>
      </c>
      <c r="BC207" s="17">
        <f t="shared" si="337"/>
        <v>2445044.8310323125</v>
      </c>
      <c r="BD207" s="17">
        <f t="shared" si="337"/>
        <v>2448891.8532891506</v>
      </c>
      <c r="BE207" s="17">
        <f t="shared" si="337"/>
        <v>2452531.6736029126</v>
      </c>
      <c r="BF207" s="17">
        <f t="shared" si="337"/>
        <v>2455967.4550870508</v>
      </c>
      <c r="BG207" s="17">
        <f t="shared" si="337"/>
        <v>2459207.2161144223</v>
      </c>
      <c r="BH207" s="17">
        <f t="shared" si="337"/>
        <v>2467909.175579234</v>
      </c>
      <c r="BI207" s="17">
        <f t="shared" si="337"/>
        <v>2476017.6405026475</v>
      </c>
      <c r="BJ207" s="17">
        <f t="shared" si="337"/>
        <v>2483575.6458220761</v>
      </c>
    </row>
    <row r="208" spans="1:62" s="7" customFormat="1" x14ac:dyDescent="0.2">
      <c r="A208" s="6" t="str">
        <f t="shared" si="329"/>
        <v>Educativo</v>
      </c>
      <c r="B208" s="119"/>
      <c r="C208" s="17">
        <f t="shared" ref="C208:AH208" si="338">+C58</f>
        <v>88461.538461538468</v>
      </c>
      <c r="D208" s="17">
        <f t="shared" si="338"/>
        <v>89868.503396217027</v>
      </c>
      <c r="E208" s="17">
        <f t="shared" si="338"/>
        <v>98833.3188709354</v>
      </c>
      <c r="F208" s="17">
        <f t="shared" si="338"/>
        <v>106671.68791017937</v>
      </c>
      <c r="G208" s="17">
        <f t="shared" si="338"/>
        <v>113516.15734490661</v>
      </c>
      <c r="H208" s="17">
        <f t="shared" si="338"/>
        <v>119483.0896250743</v>
      </c>
      <c r="I208" s="17">
        <f t="shared" si="338"/>
        <v>126364.88960328985</v>
      </c>
      <c r="J208" s="17">
        <f t="shared" si="338"/>
        <v>130858.62134552919</v>
      </c>
      <c r="K208" s="17">
        <f t="shared" si="338"/>
        <v>134711.16739853885</v>
      </c>
      <c r="L208" s="17">
        <f t="shared" si="338"/>
        <v>146354.92255192681</v>
      </c>
      <c r="M208" s="17">
        <f t="shared" si="338"/>
        <v>155974.48154115482</v>
      </c>
      <c r="N208" s="17">
        <f t="shared" si="338"/>
        <v>163886.10972688868</v>
      </c>
      <c r="O208" s="17">
        <f t="shared" si="338"/>
        <v>172873.46299951826</v>
      </c>
      <c r="P208" s="17">
        <f t="shared" si="338"/>
        <v>167221.5578354474</v>
      </c>
      <c r="Q208" s="17">
        <f t="shared" si="338"/>
        <v>169186.58598624173</v>
      </c>
      <c r="R208" s="17">
        <f t="shared" si="338"/>
        <v>170748.63090557032</v>
      </c>
      <c r="S208" s="17">
        <f t="shared" si="338"/>
        <v>173016.64128156364</v>
      </c>
      <c r="T208" s="17">
        <f t="shared" si="338"/>
        <v>173892.26143105028</v>
      </c>
      <c r="U208" s="17">
        <f t="shared" si="338"/>
        <v>174500.43148239129</v>
      </c>
      <c r="V208" s="17">
        <f t="shared" si="338"/>
        <v>174874.55315959378</v>
      </c>
      <c r="W208" s="17">
        <f t="shared" si="338"/>
        <v>175008.73485272762</v>
      </c>
      <c r="X208" s="17">
        <f t="shared" si="338"/>
        <v>183201.82935188801</v>
      </c>
      <c r="Y208" s="17">
        <f t="shared" si="338"/>
        <v>190927.76755538839</v>
      </c>
      <c r="Z208" s="17">
        <f t="shared" si="338"/>
        <v>196142.91090268883</v>
      </c>
      <c r="AA208" s="17">
        <f t="shared" si="338"/>
        <v>199398.92605236819</v>
      </c>
      <c r="AB208" s="17">
        <f t="shared" si="338"/>
        <v>191482.72600876162</v>
      </c>
      <c r="AC208" s="17">
        <f t="shared" si="338"/>
        <v>191138.95493336031</v>
      </c>
      <c r="AD208" s="17">
        <f t="shared" si="338"/>
        <v>190650.42762252316</v>
      </c>
      <c r="AE208" s="17">
        <f t="shared" si="338"/>
        <v>191271.7184510949</v>
      </c>
      <c r="AF208" s="17">
        <f t="shared" si="338"/>
        <v>190513.98895578345</v>
      </c>
      <c r="AG208" s="17">
        <f t="shared" si="338"/>
        <v>189668.20080898344</v>
      </c>
      <c r="AH208" s="17">
        <f t="shared" si="338"/>
        <v>188750.59754764175</v>
      </c>
      <c r="AI208" s="17">
        <f t="shared" ref="AI208:BJ208" si="339">+AI58</f>
        <v>187735.50497150124</v>
      </c>
      <c r="AJ208" s="17">
        <f t="shared" si="339"/>
        <v>194898.43525324433</v>
      </c>
      <c r="AK208" s="17">
        <f t="shared" si="339"/>
        <v>201916.72567859004</v>
      </c>
      <c r="AL208" s="17">
        <f t="shared" si="339"/>
        <v>206429.35844908108</v>
      </c>
      <c r="AM208" s="17">
        <f t="shared" si="339"/>
        <v>205734.87991020875</v>
      </c>
      <c r="AN208" s="17">
        <f t="shared" si="339"/>
        <v>197123.43975059484</v>
      </c>
      <c r="AO208" s="17">
        <f t="shared" si="339"/>
        <v>195902.21428448337</v>
      </c>
      <c r="AP208" s="17">
        <f t="shared" si="339"/>
        <v>194648.40256728709</v>
      </c>
      <c r="AQ208" s="17">
        <f t="shared" si="339"/>
        <v>194618.52224461592</v>
      </c>
      <c r="AR208" s="17">
        <f t="shared" si="339"/>
        <v>193280.59371275874</v>
      </c>
      <c r="AS208" s="17">
        <f t="shared" si="339"/>
        <v>191931.57374067415</v>
      </c>
      <c r="AT208" s="17">
        <f t="shared" si="339"/>
        <v>190579.19314492069</v>
      </c>
      <c r="AU208" s="17">
        <f t="shared" si="339"/>
        <v>189193.45541110623</v>
      </c>
      <c r="AV208" s="17">
        <f t="shared" si="339"/>
        <v>195921.46617465565</v>
      </c>
      <c r="AW208" s="17">
        <f t="shared" si="339"/>
        <v>202640.50013247211</v>
      </c>
      <c r="AX208" s="17">
        <f t="shared" si="339"/>
        <v>206960.43000659705</v>
      </c>
      <c r="AY208" s="17">
        <f t="shared" si="339"/>
        <v>206239.09230532972</v>
      </c>
      <c r="AZ208" s="17">
        <f t="shared" si="339"/>
        <v>197551.98643987978</v>
      </c>
      <c r="BA208" s="17">
        <f t="shared" si="339"/>
        <v>196202.77094965873</v>
      </c>
      <c r="BB208" s="17">
        <f t="shared" si="339"/>
        <v>194846.05628751719</v>
      </c>
      <c r="BC208" s="17">
        <f t="shared" si="339"/>
        <v>194731.63620118791</v>
      </c>
      <c r="BD208" s="17">
        <f t="shared" si="339"/>
        <v>193333.87554884498</v>
      </c>
      <c r="BE208" s="17">
        <f t="shared" si="339"/>
        <v>191941.36332073761</v>
      </c>
      <c r="BF208" s="17">
        <f t="shared" si="339"/>
        <v>190559.30842138987</v>
      </c>
      <c r="BG208" s="17">
        <f t="shared" si="339"/>
        <v>189160.20283247091</v>
      </c>
      <c r="BH208" s="17">
        <f t="shared" si="339"/>
        <v>195895.86680827636</v>
      </c>
      <c r="BI208" s="17">
        <f t="shared" si="339"/>
        <v>201400.76142179462</v>
      </c>
      <c r="BJ208" s="17">
        <f t="shared" si="339"/>
        <v>205847.48097356319</v>
      </c>
    </row>
    <row r="209" spans="1:62" s="7" customFormat="1" x14ac:dyDescent="0.2">
      <c r="A209" s="6" t="str">
        <f t="shared" si="329"/>
        <v>Solidaridad</v>
      </c>
      <c r="B209" s="119"/>
      <c r="C209" s="17">
        <f t="shared" ref="C209:AH209" si="340">+C70</f>
        <v>88461.538461538468</v>
      </c>
      <c r="D209" s="17">
        <f t="shared" si="340"/>
        <v>89868.503396217027</v>
      </c>
      <c r="E209" s="17">
        <f t="shared" si="340"/>
        <v>98833.3188709354</v>
      </c>
      <c r="F209" s="17">
        <f t="shared" si="340"/>
        <v>106671.68791017937</v>
      </c>
      <c r="G209" s="17">
        <f t="shared" si="340"/>
        <v>113516.15734490661</v>
      </c>
      <c r="H209" s="17">
        <f t="shared" si="340"/>
        <v>119483.0896250743</v>
      </c>
      <c r="I209" s="17">
        <f t="shared" si="340"/>
        <v>126364.88960328985</v>
      </c>
      <c r="J209" s="17">
        <f t="shared" si="340"/>
        <v>130858.62134552919</v>
      </c>
      <c r="K209" s="17">
        <f t="shared" si="340"/>
        <v>134711.16739853885</v>
      </c>
      <c r="L209" s="17">
        <f t="shared" si="340"/>
        <v>146354.92255192681</v>
      </c>
      <c r="M209" s="17">
        <f t="shared" si="340"/>
        <v>155974.48154115482</v>
      </c>
      <c r="N209" s="17">
        <f t="shared" si="340"/>
        <v>163886.10972688868</v>
      </c>
      <c r="O209" s="17">
        <f t="shared" si="340"/>
        <v>172873.46299951826</v>
      </c>
      <c r="P209" s="17">
        <f t="shared" si="340"/>
        <v>167221.5578354474</v>
      </c>
      <c r="Q209" s="17">
        <f t="shared" si="340"/>
        <v>169186.58598624173</v>
      </c>
      <c r="R209" s="17">
        <f t="shared" si="340"/>
        <v>170748.63090557032</v>
      </c>
      <c r="S209" s="17">
        <f t="shared" si="340"/>
        <v>173016.64128156364</v>
      </c>
      <c r="T209" s="17">
        <f t="shared" si="340"/>
        <v>173892.26143105028</v>
      </c>
      <c r="U209" s="17">
        <f t="shared" si="340"/>
        <v>174500.43148239129</v>
      </c>
      <c r="V209" s="17">
        <f t="shared" si="340"/>
        <v>174874.55315959378</v>
      </c>
      <c r="W209" s="17">
        <f t="shared" si="340"/>
        <v>175008.73485272762</v>
      </c>
      <c r="X209" s="17">
        <f t="shared" si="340"/>
        <v>183201.82935188801</v>
      </c>
      <c r="Y209" s="17">
        <f t="shared" si="340"/>
        <v>190927.76755538839</v>
      </c>
      <c r="Z209" s="17">
        <f t="shared" si="340"/>
        <v>196142.91090268883</v>
      </c>
      <c r="AA209" s="17">
        <f t="shared" si="340"/>
        <v>199398.92605236819</v>
      </c>
      <c r="AB209" s="17">
        <f t="shared" si="340"/>
        <v>191482.72600876162</v>
      </c>
      <c r="AC209" s="17">
        <f t="shared" si="340"/>
        <v>191138.95493336031</v>
      </c>
      <c r="AD209" s="17">
        <f t="shared" si="340"/>
        <v>190650.42762252316</v>
      </c>
      <c r="AE209" s="17">
        <f t="shared" si="340"/>
        <v>191271.7184510949</v>
      </c>
      <c r="AF209" s="17">
        <f t="shared" si="340"/>
        <v>190513.98895578345</v>
      </c>
      <c r="AG209" s="17">
        <f t="shared" si="340"/>
        <v>189668.20080898344</v>
      </c>
      <c r="AH209" s="17">
        <f t="shared" si="340"/>
        <v>188750.59754764175</v>
      </c>
      <c r="AI209" s="17">
        <f t="shared" ref="AI209:BJ209" si="341">+AI70</f>
        <v>187735.50497150124</v>
      </c>
      <c r="AJ209" s="17">
        <f t="shared" si="341"/>
        <v>194898.43525324433</v>
      </c>
      <c r="AK209" s="17">
        <f t="shared" si="341"/>
        <v>201916.72567859004</v>
      </c>
      <c r="AL209" s="17">
        <f t="shared" si="341"/>
        <v>206429.35844908108</v>
      </c>
      <c r="AM209" s="17">
        <f t="shared" si="341"/>
        <v>205734.87991020875</v>
      </c>
      <c r="AN209" s="17">
        <f t="shared" si="341"/>
        <v>197123.43975059484</v>
      </c>
      <c r="AO209" s="17">
        <f t="shared" si="341"/>
        <v>195902.21428448337</v>
      </c>
      <c r="AP209" s="17">
        <f t="shared" si="341"/>
        <v>194648.40256728709</v>
      </c>
      <c r="AQ209" s="17">
        <f t="shared" si="341"/>
        <v>194618.52224461592</v>
      </c>
      <c r="AR209" s="17">
        <f t="shared" si="341"/>
        <v>193280.59371275874</v>
      </c>
      <c r="AS209" s="17">
        <f t="shared" si="341"/>
        <v>191931.57374067415</v>
      </c>
      <c r="AT209" s="17">
        <f t="shared" si="341"/>
        <v>190579.19314492069</v>
      </c>
      <c r="AU209" s="17">
        <f t="shared" si="341"/>
        <v>189193.45541110623</v>
      </c>
      <c r="AV209" s="17">
        <f t="shared" si="341"/>
        <v>195921.46617465565</v>
      </c>
      <c r="AW209" s="17">
        <f t="shared" si="341"/>
        <v>202640.50013247211</v>
      </c>
      <c r="AX209" s="17">
        <f t="shared" si="341"/>
        <v>206960.43000659705</v>
      </c>
      <c r="AY209" s="17">
        <f t="shared" si="341"/>
        <v>206239.09230532972</v>
      </c>
      <c r="AZ209" s="17">
        <f t="shared" si="341"/>
        <v>197551.98643987978</v>
      </c>
      <c r="BA209" s="17">
        <f t="shared" si="341"/>
        <v>196202.77094965873</v>
      </c>
      <c r="BB209" s="17">
        <f t="shared" si="341"/>
        <v>194846.05628751719</v>
      </c>
      <c r="BC209" s="17">
        <f t="shared" si="341"/>
        <v>194731.63620118791</v>
      </c>
      <c r="BD209" s="17">
        <f t="shared" si="341"/>
        <v>193333.87554884498</v>
      </c>
      <c r="BE209" s="17">
        <f t="shared" si="341"/>
        <v>191941.36332073761</v>
      </c>
      <c r="BF209" s="17">
        <f t="shared" si="341"/>
        <v>190559.30842138987</v>
      </c>
      <c r="BG209" s="17">
        <f t="shared" si="341"/>
        <v>189160.20283247091</v>
      </c>
      <c r="BH209" s="17">
        <f t="shared" si="341"/>
        <v>195895.86680827636</v>
      </c>
      <c r="BI209" s="17">
        <f t="shared" si="341"/>
        <v>201400.76142179462</v>
      </c>
      <c r="BJ209" s="17">
        <f t="shared" si="341"/>
        <v>205847.48097356319</v>
      </c>
    </row>
    <row r="210" spans="1:62" s="7" customFormat="1" x14ac:dyDescent="0.2">
      <c r="A210" s="6" t="str">
        <f t="shared" si="329"/>
        <v>Compra Cartera</v>
      </c>
      <c r="B210" s="119"/>
      <c r="C210" s="17">
        <f t="shared" ref="C210:AH210" si="342">+C82</f>
        <v>4246153.846153846</v>
      </c>
      <c r="D210" s="17">
        <f t="shared" si="342"/>
        <v>4269145.9682757519</v>
      </c>
      <c r="E210" s="17">
        <f t="shared" si="342"/>
        <v>4310530.4025863903</v>
      </c>
      <c r="F210" s="17">
        <f t="shared" si="342"/>
        <v>4350343.0464960048</v>
      </c>
      <c r="G210" s="17">
        <f t="shared" si="342"/>
        <v>4388661.0275936145</v>
      </c>
      <c r="H210" s="17">
        <f t="shared" si="342"/>
        <v>4425556.5028661257</v>
      </c>
      <c r="I210" s="17">
        <f t="shared" si="342"/>
        <v>4521572.4765622178</v>
      </c>
      <c r="J210" s="17">
        <f t="shared" si="342"/>
        <v>4554134.1267973203</v>
      </c>
      <c r="K210" s="17">
        <f t="shared" si="342"/>
        <v>4585553.4233672097</v>
      </c>
      <c r="L210" s="17">
        <f t="shared" si="342"/>
        <v>4631836.7840366019</v>
      </c>
      <c r="M210" s="17">
        <f t="shared" si="342"/>
        <v>4675024.8548821369</v>
      </c>
      <c r="N210" s="17">
        <f t="shared" si="342"/>
        <v>4715429.1314701224</v>
      </c>
      <c r="O210" s="17">
        <f t="shared" si="342"/>
        <v>5246491.653605503</v>
      </c>
      <c r="P210" s="17">
        <f t="shared" si="342"/>
        <v>5255086.5374935539</v>
      </c>
      <c r="Q210" s="17">
        <f t="shared" si="342"/>
        <v>5273862.4099853458</v>
      </c>
      <c r="R210" s="17">
        <f t="shared" si="342"/>
        <v>5291828.9426110815</v>
      </c>
      <c r="S210" s="17">
        <f t="shared" si="342"/>
        <v>5341687.1671105092</v>
      </c>
      <c r="T210" s="17">
        <f t="shared" si="342"/>
        <v>5357240.47402009</v>
      </c>
      <c r="U210" s="17">
        <f t="shared" si="342"/>
        <v>5372135.5824797479</v>
      </c>
      <c r="V210" s="17">
        <f t="shared" si="342"/>
        <v>5386360.9788538255</v>
      </c>
      <c r="W210" s="17">
        <f t="shared" si="342"/>
        <v>5400000.4243866643</v>
      </c>
      <c r="X210" s="17">
        <f t="shared" si="342"/>
        <v>5422662.5215317309</v>
      </c>
      <c r="Y210" s="17">
        <f t="shared" si="342"/>
        <v>5476481.2499931967</v>
      </c>
      <c r="Z210" s="17">
        <f t="shared" si="342"/>
        <v>5494939.9890984464</v>
      </c>
      <c r="AA210" s="17">
        <f t="shared" si="342"/>
        <v>5910032.1598435277</v>
      </c>
      <c r="AB210" s="17">
        <f t="shared" si="342"/>
        <v>5913130.5272209551</v>
      </c>
      <c r="AC210" s="17">
        <f t="shared" si="342"/>
        <v>5922358.832626556</v>
      </c>
      <c r="AD210" s="17">
        <f t="shared" si="342"/>
        <v>5931164.126689787</v>
      </c>
      <c r="AE210" s="17">
        <f t="shared" si="342"/>
        <v>5978129.8906118209</v>
      </c>
      <c r="AF210" s="17">
        <f t="shared" si="342"/>
        <v>5985113.7018551277</v>
      </c>
      <c r="AG210" s="17">
        <f t="shared" si="342"/>
        <v>5991770.1037012013</v>
      </c>
      <c r="AH210" s="17">
        <f t="shared" si="342"/>
        <v>5998097.3232643781</v>
      </c>
      <c r="AI210" s="17">
        <f t="shared" ref="AI210:BJ210" si="343">+AI82</f>
        <v>6004127.8923285743</v>
      </c>
      <c r="AJ210" s="17">
        <f t="shared" si="343"/>
        <v>6015915.7351051709</v>
      </c>
      <c r="AK210" s="17">
        <f t="shared" si="343"/>
        <v>6065399.6443732707</v>
      </c>
      <c r="AL210" s="17">
        <f t="shared" si="343"/>
        <v>6074387.0919596767</v>
      </c>
      <c r="AM210" s="17">
        <f t="shared" si="343"/>
        <v>6407969.2785816565</v>
      </c>
      <c r="AN210" s="17">
        <f t="shared" si="343"/>
        <v>6408488.8904367443</v>
      </c>
      <c r="AO210" s="17">
        <f t="shared" si="343"/>
        <v>6412546.1918135108</v>
      </c>
      <c r="AP210" s="17">
        <f t="shared" si="343"/>
        <v>6416392.4294394711</v>
      </c>
      <c r="AQ210" s="17">
        <f t="shared" si="343"/>
        <v>6461510.281139263</v>
      </c>
      <c r="AR210" s="17">
        <f t="shared" si="343"/>
        <v>6463927.1464547133</v>
      </c>
      <c r="AS210" s="17">
        <f t="shared" si="343"/>
        <v>6466195.099630205</v>
      </c>
      <c r="AT210" s="17">
        <f t="shared" si="343"/>
        <v>6468315.445540173</v>
      </c>
      <c r="AU210" s="17">
        <f t="shared" si="343"/>
        <v>6470298.8526475243</v>
      </c>
      <c r="AV210" s="17">
        <f t="shared" si="343"/>
        <v>6475772.8164363569</v>
      </c>
      <c r="AW210" s="17">
        <f t="shared" si="343"/>
        <v>6522204.9380595051</v>
      </c>
      <c r="AX210" s="17">
        <f t="shared" si="343"/>
        <v>6525780.9544196613</v>
      </c>
      <c r="AY210" s="17">
        <f t="shared" si="343"/>
        <v>6882983.7198142577</v>
      </c>
      <c r="AZ210" s="17">
        <f t="shared" si="343"/>
        <v>6881681.1047475105</v>
      </c>
      <c r="BA210" s="17">
        <f t="shared" si="343"/>
        <v>6882310.0437454609</v>
      </c>
      <c r="BB210" s="17">
        <f t="shared" si="343"/>
        <v>6882855.7759255851</v>
      </c>
      <c r="BC210" s="17">
        <f t="shared" si="343"/>
        <v>6927636.6755976286</v>
      </c>
      <c r="BD210" s="17">
        <f t="shared" si="343"/>
        <v>6926987.2458229475</v>
      </c>
      <c r="BE210" s="17">
        <f t="shared" si="343"/>
        <v>6926297.0149610639</v>
      </c>
      <c r="BF210" s="17">
        <f t="shared" si="343"/>
        <v>6925568.4625941645</v>
      </c>
      <c r="BG210" s="17">
        <f t="shared" si="343"/>
        <v>6924800.0636533061</v>
      </c>
      <c r="BH210" s="17">
        <f t="shared" si="343"/>
        <v>6926044.3226849195</v>
      </c>
      <c r="BI210" s="17">
        <f t="shared" si="343"/>
        <v>6927413.9101477442</v>
      </c>
      <c r="BJ210" s="17">
        <f t="shared" si="343"/>
        <v>6928868.0590654509</v>
      </c>
    </row>
    <row r="211" spans="1:62" s="7" customFormat="1" x14ac:dyDescent="0.2">
      <c r="A211" s="6" t="s">
        <v>1450</v>
      </c>
      <c r="B211" s="119"/>
      <c r="C211" s="17">
        <f t="shared" ref="C211:AH211" si="344">+C119</f>
        <v>0</v>
      </c>
      <c r="D211" s="17">
        <f t="shared" si="344"/>
        <v>0</v>
      </c>
      <c r="E211" s="17">
        <f t="shared" si="344"/>
        <v>0</v>
      </c>
      <c r="F211" s="17">
        <f t="shared" si="344"/>
        <v>0</v>
      </c>
      <c r="G211" s="17">
        <f t="shared" si="344"/>
        <v>0</v>
      </c>
      <c r="H211" s="17">
        <f t="shared" si="344"/>
        <v>0</v>
      </c>
      <c r="I211" s="17">
        <f t="shared" si="344"/>
        <v>0</v>
      </c>
      <c r="J211" s="17">
        <f t="shared" si="344"/>
        <v>0</v>
      </c>
      <c r="K211" s="17">
        <f t="shared" si="344"/>
        <v>0</v>
      </c>
      <c r="L211" s="17">
        <f t="shared" si="344"/>
        <v>0</v>
      </c>
      <c r="M211" s="17">
        <f t="shared" si="344"/>
        <v>0</v>
      </c>
      <c r="N211" s="17">
        <f t="shared" si="344"/>
        <v>0</v>
      </c>
      <c r="O211" s="17">
        <f t="shared" si="344"/>
        <v>0</v>
      </c>
      <c r="P211" s="17">
        <f t="shared" si="344"/>
        <v>0</v>
      </c>
      <c r="Q211" s="17">
        <f t="shared" si="344"/>
        <v>0</v>
      </c>
      <c r="R211" s="17">
        <f t="shared" si="344"/>
        <v>0</v>
      </c>
      <c r="S211" s="17">
        <f t="shared" si="344"/>
        <v>0</v>
      </c>
      <c r="T211" s="17">
        <f t="shared" si="344"/>
        <v>0</v>
      </c>
      <c r="U211" s="17">
        <f t="shared" si="344"/>
        <v>0</v>
      </c>
      <c r="V211" s="17">
        <f t="shared" si="344"/>
        <v>0</v>
      </c>
      <c r="W211" s="17">
        <f t="shared" si="344"/>
        <v>0</v>
      </c>
      <c r="X211" s="17">
        <f t="shared" si="344"/>
        <v>0</v>
      </c>
      <c r="Y211" s="17">
        <f t="shared" si="344"/>
        <v>0</v>
      </c>
      <c r="Z211" s="17">
        <f t="shared" si="344"/>
        <v>0</v>
      </c>
      <c r="AA211" s="17">
        <f t="shared" si="344"/>
        <v>0</v>
      </c>
      <c r="AB211" s="17">
        <f t="shared" si="344"/>
        <v>0</v>
      </c>
      <c r="AC211" s="17">
        <f t="shared" si="344"/>
        <v>0</v>
      </c>
      <c r="AD211" s="17">
        <f t="shared" si="344"/>
        <v>0</v>
      </c>
      <c r="AE211" s="17">
        <f t="shared" si="344"/>
        <v>0</v>
      </c>
      <c r="AF211" s="17">
        <f t="shared" si="344"/>
        <v>0</v>
      </c>
      <c r="AG211" s="17">
        <f t="shared" si="344"/>
        <v>0</v>
      </c>
      <c r="AH211" s="17">
        <f t="shared" si="344"/>
        <v>0</v>
      </c>
      <c r="AI211" s="17">
        <f t="shared" ref="AI211:BJ211" si="345">+AI119</f>
        <v>0</v>
      </c>
      <c r="AJ211" s="17">
        <f t="shared" si="345"/>
        <v>0</v>
      </c>
      <c r="AK211" s="17">
        <f t="shared" si="345"/>
        <v>0</v>
      </c>
      <c r="AL211" s="17">
        <f t="shared" si="345"/>
        <v>0</v>
      </c>
      <c r="AM211" s="17">
        <f t="shared" si="345"/>
        <v>0</v>
      </c>
      <c r="AN211" s="17">
        <f t="shared" si="345"/>
        <v>0</v>
      </c>
      <c r="AO211" s="17">
        <f t="shared" si="345"/>
        <v>0</v>
      </c>
      <c r="AP211" s="17">
        <f t="shared" si="345"/>
        <v>0</v>
      </c>
      <c r="AQ211" s="17">
        <f t="shared" si="345"/>
        <v>0</v>
      </c>
      <c r="AR211" s="17">
        <f t="shared" si="345"/>
        <v>0</v>
      </c>
      <c r="AS211" s="17">
        <f t="shared" si="345"/>
        <v>0</v>
      </c>
      <c r="AT211" s="17">
        <f t="shared" si="345"/>
        <v>0</v>
      </c>
      <c r="AU211" s="17">
        <f t="shared" si="345"/>
        <v>0</v>
      </c>
      <c r="AV211" s="17">
        <f t="shared" si="345"/>
        <v>0</v>
      </c>
      <c r="AW211" s="17">
        <f t="shared" si="345"/>
        <v>0</v>
      </c>
      <c r="AX211" s="17">
        <f t="shared" si="345"/>
        <v>0</v>
      </c>
      <c r="AY211" s="17">
        <f t="shared" si="345"/>
        <v>0</v>
      </c>
      <c r="AZ211" s="17">
        <f t="shared" si="345"/>
        <v>0</v>
      </c>
      <c r="BA211" s="17">
        <f t="shared" si="345"/>
        <v>0</v>
      </c>
      <c r="BB211" s="17">
        <f t="shared" si="345"/>
        <v>0</v>
      </c>
      <c r="BC211" s="17">
        <f t="shared" si="345"/>
        <v>0</v>
      </c>
      <c r="BD211" s="17">
        <f t="shared" si="345"/>
        <v>0</v>
      </c>
      <c r="BE211" s="17">
        <f t="shared" si="345"/>
        <v>0</v>
      </c>
      <c r="BF211" s="17">
        <f t="shared" si="345"/>
        <v>0</v>
      </c>
      <c r="BG211" s="17">
        <f t="shared" si="345"/>
        <v>0</v>
      </c>
      <c r="BH211" s="17">
        <f t="shared" si="345"/>
        <v>0</v>
      </c>
      <c r="BI211" s="17">
        <f t="shared" si="345"/>
        <v>0</v>
      </c>
      <c r="BJ211" s="17">
        <f t="shared" si="345"/>
        <v>0</v>
      </c>
    </row>
    <row r="212" spans="1:62" s="7" customFormat="1" x14ac:dyDescent="0.2">
      <c r="A212" s="23" t="s">
        <v>2</v>
      </c>
      <c r="B212" s="120"/>
      <c r="C212" s="19">
        <f t="shared" ref="C212:AH212" si="346">SUM(C204:C211)</f>
        <v>23000000</v>
      </c>
      <c r="D212" s="19">
        <f t="shared" si="346"/>
        <v>23000000.000000004</v>
      </c>
      <c r="E212" s="19">
        <f t="shared" si="346"/>
        <v>22999999.999999996</v>
      </c>
      <c r="F212" s="19">
        <f t="shared" si="346"/>
        <v>23000000</v>
      </c>
      <c r="G212" s="19">
        <f t="shared" si="346"/>
        <v>23000000</v>
      </c>
      <c r="H212" s="19">
        <f t="shared" si="346"/>
        <v>23000000.000000004</v>
      </c>
      <c r="I212" s="19">
        <f t="shared" si="346"/>
        <v>23000000.000000004</v>
      </c>
      <c r="J212" s="19">
        <f t="shared" si="346"/>
        <v>22999999.999999993</v>
      </c>
      <c r="K212" s="19">
        <f t="shared" si="346"/>
        <v>23000000</v>
      </c>
      <c r="L212" s="19">
        <f t="shared" si="346"/>
        <v>23000000.000000004</v>
      </c>
      <c r="M212" s="19">
        <f t="shared" si="346"/>
        <v>22999999.999999993</v>
      </c>
      <c r="N212" s="19">
        <f t="shared" si="346"/>
        <v>22999999.999999993</v>
      </c>
      <c r="O212" s="19">
        <f t="shared" si="346"/>
        <v>25185000</v>
      </c>
      <c r="P212" s="19">
        <f t="shared" si="346"/>
        <v>25185000.000000007</v>
      </c>
      <c r="Q212" s="19">
        <f t="shared" si="346"/>
        <v>25184999.999999996</v>
      </c>
      <c r="R212" s="19">
        <f t="shared" si="346"/>
        <v>25185000</v>
      </c>
      <c r="S212" s="19">
        <f t="shared" si="346"/>
        <v>25185000.000000004</v>
      </c>
      <c r="T212" s="19">
        <f t="shared" si="346"/>
        <v>25185000</v>
      </c>
      <c r="U212" s="19">
        <f t="shared" si="346"/>
        <v>25185000</v>
      </c>
      <c r="V212" s="19">
        <f t="shared" si="346"/>
        <v>25185000.000000004</v>
      </c>
      <c r="W212" s="19">
        <f t="shared" si="346"/>
        <v>25185000</v>
      </c>
      <c r="X212" s="19">
        <f t="shared" si="346"/>
        <v>25185000</v>
      </c>
      <c r="Y212" s="19">
        <f t="shared" si="346"/>
        <v>25185000</v>
      </c>
      <c r="Z212" s="19">
        <f t="shared" si="346"/>
        <v>25185000.000000007</v>
      </c>
      <c r="AA212" s="19">
        <f t="shared" si="346"/>
        <v>27073875</v>
      </c>
      <c r="AB212" s="19">
        <f t="shared" si="346"/>
        <v>27073875.000000007</v>
      </c>
      <c r="AC212" s="19">
        <f t="shared" si="346"/>
        <v>27073874.999999996</v>
      </c>
      <c r="AD212" s="19">
        <f t="shared" si="346"/>
        <v>27073874.999999996</v>
      </c>
      <c r="AE212" s="19">
        <f t="shared" si="346"/>
        <v>27073874.999999996</v>
      </c>
      <c r="AF212" s="19">
        <f t="shared" si="346"/>
        <v>27073875.000000004</v>
      </c>
      <c r="AG212" s="19">
        <f t="shared" si="346"/>
        <v>27073874.999999996</v>
      </c>
      <c r="AH212" s="19">
        <f t="shared" si="346"/>
        <v>27073875.000000004</v>
      </c>
      <c r="AI212" s="19">
        <f t="shared" ref="AI212:BJ212" si="347">SUM(AI204:AI211)</f>
        <v>27073875</v>
      </c>
      <c r="AJ212" s="19">
        <f t="shared" si="347"/>
        <v>27073875</v>
      </c>
      <c r="AK212" s="19">
        <f t="shared" si="347"/>
        <v>27073875</v>
      </c>
      <c r="AL212" s="19">
        <f t="shared" si="347"/>
        <v>27073875.000000004</v>
      </c>
      <c r="AM212" s="19">
        <f t="shared" si="347"/>
        <v>28562938.124999993</v>
      </c>
      <c r="AN212" s="19">
        <f t="shared" si="347"/>
        <v>28562938.124999993</v>
      </c>
      <c r="AO212" s="19">
        <f t="shared" si="347"/>
        <v>28562938.124999996</v>
      </c>
      <c r="AP212" s="19">
        <f t="shared" si="347"/>
        <v>28562938.124999996</v>
      </c>
      <c r="AQ212" s="19">
        <f t="shared" si="347"/>
        <v>28562938.125</v>
      </c>
      <c r="AR212" s="19">
        <f t="shared" si="347"/>
        <v>28562938.125000004</v>
      </c>
      <c r="AS212" s="19">
        <f t="shared" si="347"/>
        <v>28562938.125</v>
      </c>
      <c r="AT212" s="19">
        <f t="shared" si="347"/>
        <v>28562938.125</v>
      </c>
      <c r="AU212" s="19">
        <f t="shared" si="347"/>
        <v>28562938.125000004</v>
      </c>
      <c r="AV212" s="19">
        <f t="shared" si="347"/>
        <v>28562938.125</v>
      </c>
      <c r="AW212" s="19">
        <f t="shared" si="347"/>
        <v>28562938.124999993</v>
      </c>
      <c r="AX212" s="19">
        <f t="shared" si="347"/>
        <v>28562938.125000004</v>
      </c>
      <c r="AY212" s="19">
        <f t="shared" si="347"/>
        <v>30133899.721874997</v>
      </c>
      <c r="AZ212" s="19">
        <f t="shared" si="347"/>
        <v>30133899.721874997</v>
      </c>
      <c r="BA212" s="19">
        <f t="shared" si="347"/>
        <v>30133899.721875004</v>
      </c>
      <c r="BB212" s="19">
        <f t="shared" si="347"/>
        <v>30133899.721875001</v>
      </c>
      <c r="BC212" s="19">
        <f t="shared" si="347"/>
        <v>30133899.721875004</v>
      </c>
      <c r="BD212" s="19">
        <f t="shared" si="347"/>
        <v>30133899.721874993</v>
      </c>
      <c r="BE212" s="19">
        <f t="shared" si="347"/>
        <v>30133899.721875008</v>
      </c>
      <c r="BF212" s="19">
        <f t="shared" si="347"/>
        <v>30133899.721874997</v>
      </c>
      <c r="BG212" s="19">
        <f t="shared" si="347"/>
        <v>30133899.721875004</v>
      </c>
      <c r="BH212" s="19">
        <f t="shared" si="347"/>
        <v>30133899.721875004</v>
      </c>
      <c r="BI212" s="19">
        <f t="shared" si="347"/>
        <v>30133899.721875001</v>
      </c>
      <c r="BJ212" s="19">
        <f t="shared" si="347"/>
        <v>30133899.721875001</v>
      </c>
    </row>
    <row r="213" spans="1:62" x14ac:dyDescent="0.2">
      <c r="C213" s="149"/>
      <c r="D213" s="149"/>
      <c r="E213" s="149"/>
      <c r="F213" s="149"/>
      <c r="G213" s="149"/>
      <c r="H213" s="149"/>
      <c r="I213" s="149"/>
      <c r="J213" s="149"/>
      <c r="K213" s="149"/>
      <c r="L213" s="149"/>
      <c r="M213" s="149"/>
      <c r="N213" s="149"/>
      <c r="O213" s="149"/>
      <c r="P213" s="149"/>
      <c r="Q213" s="149"/>
      <c r="R213" s="149"/>
      <c r="S213" s="149"/>
      <c r="T213" s="149"/>
      <c r="U213" s="149"/>
      <c r="V213" s="149"/>
      <c r="W213" s="149"/>
      <c r="X213" s="149"/>
      <c r="Y213" s="149"/>
      <c r="Z213" s="149"/>
      <c r="AA213" s="149"/>
      <c r="AB213" s="149"/>
      <c r="AC213" s="149"/>
      <c r="AD213" s="149"/>
      <c r="AE213" s="149"/>
      <c r="AF213" s="149"/>
      <c r="AG213" s="149"/>
      <c r="AH213" s="149"/>
      <c r="AI213" s="149"/>
      <c r="AJ213" s="149"/>
      <c r="AK213" s="149"/>
      <c r="AL213" s="149"/>
      <c r="AM213" s="149"/>
      <c r="AN213" s="149"/>
      <c r="AO213" s="149"/>
      <c r="AP213" s="149"/>
      <c r="AQ213" s="149"/>
      <c r="AR213" s="149"/>
      <c r="AS213" s="149"/>
      <c r="AT213" s="149"/>
      <c r="AU213" s="149"/>
      <c r="AV213" s="149"/>
      <c r="AW213" s="149"/>
      <c r="AX213" s="149"/>
      <c r="AY213" s="149"/>
      <c r="AZ213" s="149"/>
      <c r="BA213" s="149"/>
      <c r="BB213" s="149"/>
      <c r="BC213" s="149"/>
      <c r="BD213" s="149"/>
      <c r="BE213" s="149"/>
      <c r="BF213" s="149"/>
      <c r="BG213" s="149"/>
      <c r="BH213" s="149"/>
      <c r="BI213" s="149"/>
      <c r="BJ213" s="149"/>
    </row>
    <row r="214" spans="1:62" s="7" customFormat="1" x14ac:dyDescent="0.2">
      <c r="A214" s="5" t="s">
        <v>5</v>
      </c>
      <c r="B214" s="123"/>
      <c r="C214" s="16">
        <f t="shared" ref="C214:AH214" si="348">+C3</f>
        <v>44957</v>
      </c>
      <c r="D214" s="16">
        <f t="shared" si="348"/>
        <v>44985</v>
      </c>
      <c r="E214" s="16">
        <f t="shared" si="348"/>
        <v>45016</v>
      </c>
      <c r="F214" s="16">
        <f t="shared" si="348"/>
        <v>45046</v>
      </c>
      <c r="G214" s="16">
        <f t="shared" si="348"/>
        <v>45077</v>
      </c>
      <c r="H214" s="16">
        <f t="shared" si="348"/>
        <v>45107</v>
      </c>
      <c r="I214" s="16">
        <f t="shared" si="348"/>
        <v>45138</v>
      </c>
      <c r="J214" s="16">
        <f t="shared" si="348"/>
        <v>45169</v>
      </c>
      <c r="K214" s="16">
        <f t="shared" si="348"/>
        <v>45199</v>
      </c>
      <c r="L214" s="16">
        <f t="shared" si="348"/>
        <v>45230</v>
      </c>
      <c r="M214" s="16">
        <f t="shared" si="348"/>
        <v>45260</v>
      </c>
      <c r="N214" s="16">
        <f t="shared" si="348"/>
        <v>45291</v>
      </c>
      <c r="O214" s="16">
        <f t="shared" si="348"/>
        <v>45322</v>
      </c>
      <c r="P214" s="16">
        <f t="shared" si="348"/>
        <v>45351</v>
      </c>
      <c r="Q214" s="16">
        <f t="shared" si="348"/>
        <v>45382</v>
      </c>
      <c r="R214" s="16">
        <f t="shared" si="348"/>
        <v>45412</v>
      </c>
      <c r="S214" s="16">
        <f t="shared" si="348"/>
        <v>45443</v>
      </c>
      <c r="T214" s="16">
        <f t="shared" si="348"/>
        <v>45473</v>
      </c>
      <c r="U214" s="16">
        <f t="shared" si="348"/>
        <v>45504</v>
      </c>
      <c r="V214" s="16">
        <f t="shared" si="348"/>
        <v>45535</v>
      </c>
      <c r="W214" s="16">
        <f t="shared" si="348"/>
        <v>45565</v>
      </c>
      <c r="X214" s="16">
        <f t="shared" si="348"/>
        <v>45596</v>
      </c>
      <c r="Y214" s="16">
        <f t="shared" si="348"/>
        <v>45626</v>
      </c>
      <c r="Z214" s="16">
        <f t="shared" si="348"/>
        <v>45657</v>
      </c>
      <c r="AA214" s="16">
        <f t="shared" si="348"/>
        <v>45688</v>
      </c>
      <c r="AB214" s="16">
        <f t="shared" si="348"/>
        <v>45716</v>
      </c>
      <c r="AC214" s="16">
        <f t="shared" si="348"/>
        <v>45747</v>
      </c>
      <c r="AD214" s="16">
        <f t="shared" si="348"/>
        <v>45777</v>
      </c>
      <c r="AE214" s="16">
        <f t="shared" si="348"/>
        <v>45808</v>
      </c>
      <c r="AF214" s="16">
        <f t="shared" si="348"/>
        <v>45838</v>
      </c>
      <c r="AG214" s="16">
        <f t="shared" si="348"/>
        <v>45869</v>
      </c>
      <c r="AH214" s="16">
        <f t="shared" si="348"/>
        <v>45900</v>
      </c>
      <c r="AI214" s="16">
        <f t="shared" ref="AI214:BJ214" si="349">+AI3</f>
        <v>45930</v>
      </c>
      <c r="AJ214" s="16">
        <f t="shared" si="349"/>
        <v>45961</v>
      </c>
      <c r="AK214" s="16">
        <f t="shared" si="349"/>
        <v>45991</v>
      </c>
      <c r="AL214" s="16">
        <f t="shared" si="349"/>
        <v>46022</v>
      </c>
      <c r="AM214" s="16">
        <f t="shared" si="349"/>
        <v>46053</v>
      </c>
      <c r="AN214" s="16">
        <f t="shared" si="349"/>
        <v>46081</v>
      </c>
      <c r="AO214" s="16">
        <f t="shared" si="349"/>
        <v>46112</v>
      </c>
      <c r="AP214" s="16">
        <f t="shared" si="349"/>
        <v>46142</v>
      </c>
      <c r="AQ214" s="16">
        <f t="shared" si="349"/>
        <v>46173</v>
      </c>
      <c r="AR214" s="16">
        <f t="shared" si="349"/>
        <v>46203</v>
      </c>
      <c r="AS214" s="16">
        <f t="shared" si="349"/>
        <v>46234</v>
      </c>
      <c r="AT214" s="16">
        <f t="shared" si="349"/>
        <v>46265</v>
      </c>
      <c r="AU214" s="16">
        <f t="shared" si="349"/>
        <v>46295</v>
      </c>
      <c r="AV214" s="16">
        <f t="shared" si="349"/>
        <v>46326</v>
      </c>
      <c r="AW214" s="16">
        <f t="shared" si="349"/>
        <v>46356</v>
      </c>
      <c r="AX214" s="16">
        <f t="shared" si="349"/>
        <v>46387</v>
      </c>
      <c r="AY214" s="16">
        <f t="shared" si="349"/>
        <v>46418</v>
      </c>
      <c r="AZ214" s="16">
        <f t="shared" si="349"/>
        <v>46446</v>
      </c>
      <c r="BA214" s="16">
        <f t="shared" si="349"/>
        <v>46477</v>
      </c>
      <c r="BB214" s="16">
        <f t="shared" si="349"/>
        <v>46507</v>
      </c>
      <c r="BC214" s="16">
        <f t="shared" si="349"/>
        <v>46538</v>
      </c>
      <c r="BD214" s="16">
        <f t="shared" si="349"/>
        <v>46568</v>
      </c>
      <c r="BE214" s="16">
        <f t="shared" si="349"/>
        <v>46599</v>
      </c>
      <c r="BF214" s="16">
        <f t="shared" si="349"/>
        <v>46630</v>
      </c>
      <c r="BG214" s="16">
        <f t="shared" si="349"/>
        <v>46660</v>
      </c>
      <c r="BH214" s="16">
        <f t="shared" si="349"/>
        <v>46691</v>
      </c>
      <c r="BI214" s="16">
        <f t="shared" si="349"/>
        <v>46721</v>
      </c>
      <c r="BJ214" s="16">
        <f t="shared" si="349"/>
        <v>46752</v>
      </c>
    </row>
    <row r="215" spans="1:62" s="7" customFormat="1" x14ac:dyDescent="0.2">
      <c r="A215" s="6" t="str">
        <f>+PARÁMETROS!A39</f>
        <v>Libre inversion</v>
      </c>
      <c r="B215" s="119"/>
      <c r="C215" s="17">
        <f t="shared" ref="C215:AH215" si="350">+C5</f>
        <v>107333333.33333333</v>
      </c>
      <c r="D215" s="17">
        <f t="shared" si="350"/>
        <v>106612232.68320389</v>
      </c>
      <c r="E215" s="17">
        <f t="shared" si="350"/>
        <v>107506806.1982279</v>
      </c>
      <c r="F215" s="17">
        <f t="shared" si="350"/>
        <v>108393148.27468435</v>
      </c>
      <c r="G215" s="17">
        <f t="shared" si="350"/>
        <v>109271134.42648575</v>
      </c>
      <c r="H215" s="17">
        <f t="shared" si="350"/>
        <v>110140663.1104942</v>
      </c>
      <c r="I215" s="17">
        <f t="shared" si="350"/>
        <v>108180782.48856431</v>
      </c>
      <c r="J215" s="17">
        <f t="shared" si="350"/>
        <v>109464275.34696521</v>
      </c>
      <c r="K215" s="17">
        <f t="shared" si="350"/>
        <v>110347144.77217494</v>
      </c>
      <c r="L215" s="17">
        <f t="shared" si="350"/>
        <v>113367212.11220568</v>
      </c>
      <c r="M215" s="17">
        <f t="shared" si="350"/>
        <v>116358045.81681874</v>
      </c>
      <c r="N215" s="17">
        <f t="shared" si="350"/>
        <v>119319499.63064417</v>
      </c>
      <c r="O215" s="17">
        <f t="shared" si="350"/>
        <v>132836228.16006404</v>
      </c>
      <c r="P215" s="17">
        <f t="shared" si="350"/>
        <v>132618736.91955885</v>
      </c>
      <c r="Q215" s="17">
        <f t="shared" si="350"/>
        <v>134474754.58316055</v>
      </c>
      <c r="R215" s="17">
        <f t="shared" si="350"/>
        <v>136313920.4481546</v>
      </c>
      <c r="S215" s="17">
        <f t="shared" si="350"/>
        <v>136456029.61752403</v>
      </c>
      <c r="T215" s="17">
        <f t="shared" si="350"/>
        <v>138281965.57009053</v>
      </c>
      <c r="U215" s="17">
        <f t="shared" si="350"/>
        <v>140090998.4010866</v>
      </c>
      <c r="V215" s="17">
        <f t="shared" si="350"/>
        <v>142317588.73189506</v>
      </c>
      <c r="W215" s="17">
        <f t="shared" si="350"/>
        <v>144090162.06555089</v>
      </c>
      <c r="X215" s="17">
        <f t="shared" si="350"/>
        <v>148616367.08283287</v>
      </c>
      <c r="Y215" s="17">
        <f t="shared" si="350"/>
        <v>151276614.70652628</v>
      </c>
      <c r="Z215" s="17">
        <f t="shared" si="350"/>
        <v>155756081.30733374</v>
      </c>
      <c r="AA215" s="17">
        <f t="shared" si="350"/>
        <v>175586702.85556623</v>
      </c>
      <c r="AB215" s="17">
        <f t="shared" si="350"/>
        <v>175481223.28873035</v>
      </c>
      <c r="AC215" s="17">
        <f t="shared" si="350"/>
        <v>177933265.27960271</v>
      </c>
      <c r="AD215" s="17">
        <f t="shared" si="350"/>
        <v>180364471.39965278</v>
      </c>
      <c r="AE215" s="17">
        <f t="shared" si="350"/>
        <v>180400790.31614864</v>
      </c>
      <c r="AF215" s="17">
        <f t="shared" si="350"/>
        <v>182816234.52952483</v>
      </c>
      <c r="AG215" s="17">
        <f t="shared" si="350"/>
        <v>185210902.37477735</v>
      </c>
      <c r="AH215" s="17">
        <f t="shared" si="350"/>
        <v>188074303.20741016</v>
      </c>
      <c r="AI215" s="17">
        <f t="shared" ref="AI215:BJ215" si="351">+AI5</f>
        <v>190424845.83341429</v>
      </c>
      <c r="AJ215" s="17">
        <f t="shared" si="351"/>
        <v>196173385.45606068</v>
      </c>
      <c r="AK215" s="17">
        <f t="shared" si="351"/>
        <v>199299491.4829478</v>
      </c>
      <c r="AL215" s="17">
        <f t="shared" si="351"/>
        <v>204994644.57312465</v>
      </c>
      <c r="AM215" s="17">
        <f t="shared" si="351"/>
        <v>204310219.67773554</v>
      </c>
      <c r="AN215" s="17">
        <f t="shared" si="351"/>
        <v>204172211.79494828</v>
      </c>
      <c r="AO215" s="17">
        <f t="shared" si="351"/>
        <v>206746199.15436971</v>
      </c>
      <c r="AP215" s="17">
        <f t="shared" si="351"/>
        <v>209298735.36959291</v>
      </c>
      <c r="AQ215" s="17">
        <f t="shared" si="351"/>
        <v>209074899.79281938</v>
      </c>
      <c r="AR215" s="17">
        <f t="shared" si="351"/>
        <v>211612966.31444123</v>
      </c>
      <c r="AS215" s="17">
        <f t="shared" si="351"/>
        <v>214129653.01239172</v>
      </c>
      <c r="AT215" s="17">
        <f t="shared" si="351"/>
        <v>217110647.51400423</v>
      </c>
      <c r="AU215" s="17">
        <f t="shared" si="351"/>
        <v>219582021.1384947</v>
      </c>
      <c r="AV215" s="17">
        <f t="shared" si="351"/>
        <v>225655876.78092137</v>
      </c>
      <c r="AW215" s="17">
        <f t="shared" si="351"/>
        <v>228717031.6142807</v>
      </c>
      <c r="AX215" s="17">
        <f t="shared" si="351"/>
        <v>234735742.57496154</v>
      </c>
      <c r="AY215" s="17">
        <f t="shared" si="351"/>
        <v>233958356.17171261</v>
      </c>
      <c r="AZ215" s="17">
        <f t="shared" si="351"/>
        <v>233795851.80632824</v>
      </c>
      <c r="BA215" s="17">
        <f t="shared" si="351"/>
        <v>236508845.69435593</v>
      </c>
      <c r="BB215" s="17">
        <f t="shared" si="351"/>
        <v>239199608.68815628</v>
      </c>
      <c r="BC215" s="17">
        <f t="shared" si="351"/>
        <v>238719617.16174644</v>
      </c>
      <c r="BD215" s="17">
        <f t="shared" si="351"/>
        <v>241396874.48408803</v>
      </c>
      <c r="BE215" s="17">
        <f t="shared" si="351"/>
        <v>244051956.44052786</v>
      </c>
      <c r="BF215" s="17">
        <f t="shared" si="351"/>
        <v>247164324.01447591</v>
      </c>
      <c r="BG215" s="17">
        <f t="shared" si="351"/>
        <v>249772520.74888444</v>
      </c>
      <c r="BH215" s="17">
        <f t="shared" si="351"/>
        <v>256199784.4971669</v>
      </c>
      <c r="BI215" s="17">
        <f t="shared" si="351"/>
        <v>262582367.8431496</v>
      </c>
      <c r="BJ215" s="17">
        <f t="shared" si="351"/>
        <v>268920447.01602095</v>
      </c>
    </row>
    <row r="216" spans="1:62" s="7" customFormat="1" x14ac:dyDescent="0.2">
      <c r="A216" s="6" t="str">
        <f>+PARÁMETROS!A40</f>
        <v>Sobre aportes</v>
      </c>
      <c r="B216" s="119"/>
      <c r="C216" s="17">
        <f t="shared" ref="C216:AH216" si="352">+C17</f>
        <v>8730000</v>
      </c>
      <c r="D216" s="17">
        <f t="shared" si="352"/>
        <v>8563231.2560181599</v>
      </c>
      <c r="E216" s="17">
        <f t="shared" si="352"/>
        <v>8445554.1592279058</v>
      </c>
      <c r="F216" s="17">
        <f t="shared" si="352"/>
        <v>8331640.08684419</v>
      </c>
      <c r="G216" s="17">
        <f t="shared" si="352"/>
        <v>8221335.4717788352</v>
      </c>
      <c r="H216" s="17">
        <f t="shared" si="352"/>
        <v>8114495.7491826359</v>
      </c>
      <c r="I216" s="17">
        <f t="shared" si="352"/>
        <v>8010984.596674324</v>
      </c>
      <c r="J216" s="17">
        <f t="shared" si="352"/>
        <v>7938141.8055065144</v>
      </c>
      <c r="K216" s="17">
        <f t="shared" si="352"/>
        <v>7839408.5391112939</v>
      </c>
      <c r="L216" s="17">
        <f t="shared" si="352"/>
        <v>7804819.8743006308</v>
      </c>
      <c r="M216" s="17">
        <f t="shared" si="352"/>
        <v>7773466.7855410725</v>
      </c>
      <c r="N216" s="17">
        <f t="shared" si="352"/>
        <v>7745077.9477695813</v>
      </c>
      <c r="O216" s="17">
        <f t="shared" si="352"/>
        <v>7622482.0776707139</v>
      </c>
      <c r="P216" s="17">
        <f t="shared" si="352"/>
        <v>7496945.3618807774</v>
      </c>
      <c r="Q216" s="17">
        <f t="shared" si="352"/>
        <v>7425210.2568981061</v>
      </c>
      <c r="R216" s="17">
        <f t="shared" si="352"/>
        <v>7355990.1340337358</v>
      </c>
      <c r="S216" s="17">
        <f t="shared" si="352"/>
        <v>7289177.7527976474</v>
      </c>
      <c r="T216" s="17">
        <f t="shared" si="352"/>
        <v>7224222.6927795112</v>
      </c>
      <c r="U216" s="17">
        <f t="shared" si="352"/>
        <v>7161506.5663072327</v>
      </c>
      <c r="V216" s="17">
        <f t="shared" si="352"/>
        <v>7123140.9148436086</v>
      </c>
      <c r="W216" s="17">
        <f t="shared" si="352"/>
        <v>7064340.9961904958</v>
      </c>
      <c r="X216" s="17">
        <f t="shared" si="352"/>
        <v>7075963.0216635754</v>
      </c>
      <c r="Y216" s="17">
        <f t="shared" si="352"/>
        <v>7089291.8757734569</v>
      </c>
      <c r="Z216" s="17">
        <f t="shared" si="352"/>
        <v>7103767.7396826763</v>
      </c>
      <c r="AA216" s="17">
        <f t="shared" si="352"/>
        <v>7002871.4746444933</v>
      </c>
      <c r="AB216" s="17">
        <f t="shared" si="352"/>
        <v>6906249.7086596014</v>
      </c>
      <c r="AC216" s="17">
        <f t="shared" si="352"/>
        <v>6867379.9149762653</v>
      </c>
      <c r="AD216" s="17">
        <f t="shared" si="352"/>
        <v>6829997.3465117179</v>
      </c>
      <c r="AE216" s="17">
        <f t="shared" si="352"/>
        <v>6794039.5311366506</v>
      </c>
      <c r="AF216" s="17">
        <f t="shared" si="352"/>
        <v>6759065.7904935367</v>
      </c>
      <c r="AG216" s="17">
        <f t="shared" si="352"/>
        <v>6725422.4714494627</v>
      </c>
      <c r="AH216" s="17">
        <f t="shared" si="352"/>
        <v>6710824.1560656577</v>
      </c>
      <c r="AI216" s="17">
        <f t="shared" ref="AI216:BJ216" si="353">+AI17</f>
        <v>6679449.6495961864</v>
      </c>
      <c r="AJ216" s="17">
        <f t="shared" si="353"/>
        <v>6723855.3512544753</v>
      </c>
      <c r="AK216" s="17">
        <f t="shared" si="353"/>
        <v>6768835.2680093385</v>
      </c>
      <c r="AL216" s="17">
        <f t="shared" si="353"/>
        <v>6813953.4406468477</v>
      </c>
      <c r="AM216" s="17">
        <f t="shared" si="353"/>
        <v>6726817.7671522303</v>
      </c>
      <c r="AN216" s="17">
        <f t="shared" si="353"/>
        <v>6647808.2320784135</v>
      </c>
      <c r="AO216" s="17">
        <f t="shared" si="353"/>
        <v>6629490.7087021293</v>
      </c>
      <c r="AP216" s="17">
        <f t="shared" si="353"/>
        <v>6612019.2254864816</v>
      </c>
      <c r="AQ216" s="17">
        <f t="shared" si="353"/>
        <v>6595358.2154679187</v>
      </c>
      <c r="AR216" s="17">
        <f t="shared" si="353"/>
        <v>6579155.1334073944</v>
      </c>
      <c r="AS216" s="17">
        <f t="shared" si="353"/>
        <v>6563711.9357527178</v>
      </c>
      <c r="AT216" s="17">
        <f t="shared" si="353"/>
        <v>6563879.7165037589</v>
      </c>
      <c r="AU216" s="17">
        <f t="shared" si="353"/>
        <v>6549670.0193643309</v>
      </c>
      <c r="AV216" s="17">
        <f t="shared" si="353"/>
        <v>6615211.4091302576</v>
      </c>
      <c r="AW216" s="17">
        <f t="shared" si="353"/>
        <v>6680610.4211209416</v>
      </c>
      <c r="AX216" s="17">
        <f t="shared" si="353"/>
        <v>6745525.6113467515</v>
      </c>
      <c r="AY216" s="17">
        <f t="shared" si="353"/>
        <v>6666238.5255284831</v>
      </c>
      <c r="AZ216" s="17">
        <f t="shared" si="353"/>
        <v>6598496.2175742118</v>
      </c>
      <c r="BA216" s="17">
        <f t="shared" si="353"/>
        <v>6594746.938206776</v>
      </c>
      <c r="BB216" s="17">
        <f t="shared" si="353"/>
        <v>6591437.6163732465</v>
      </c>
      <c r="BC216" s="17">
        <f t="shared" si="353"/>
        <v>6588547.4391782191</v>
      </c>
      <c r="BD216" s="17">
        <f t="shared" si="353"/>
        <v>6585778.7863056296</v>
      </c>
      <c r="BE216" s="17">
        <f t="shared" si="353"/>
        <v>6583402.7075356292</v>
      </c>
      <c r="BF216" s="17">
        <f t="shared" si="353"/>
        <v>6594329.8687902149</v>
      </c>
      <c r="BG216" s="17">
        <f t="shared" si="353"/>
        <v>6592516.4430204788</v>
      </c>
      <c r="BH216" s="17">
        <f t="shared" si="353"/>
        <v>6674868.3869590592</v>
      </c>
      <c r="BI216" s="17">
        <f t="shared" si="353"/>
        <v>6756595.4951985329</v>
      </c>
      <c r="BJ216" s="17">
        <f t="shared" si="353"/>
        <v>6837675.9102260917</v>
      </c>
    </row>
    <row r="217" spans="1:62" s="7" customFormat="1" x14ac:dyDescent="0.2">
      <c r="A217" s="6" t="str">
        <f>+PARÁMETROS!A41</f>
        <v>Vivienda</v>
      </c>
      <c r="B217" s="119"/>
      <c r="C217" s="17">
        <f t="shared" ref="C217:AH217" si="354">+C29</f>
        <v>14550000</v>
      </c>
      <c r="D217" s="17">
        <f t="shared" si="354"/>
        <v>14523334.040539542</v>
      </c>
      <c r="E217" s="17">
        <f t="shared" si="354"/>
        <v>14714006.463391496</v>
      </c>
      <c r="F217" s="17">
        <f t="shared" si="354"/>
        <v>14902995.474592652</v>
      </c>
      <c r="G217" s="17">
        <f t="shared" si="354"/>
        <v>15090301.854422992</v>
      </c>
      <c r="H217" s="17">
        <f t="shared" si="354"/>
        <v>15275928.101034191</v>
      </c>
      <c r="I217" s="17">
        <f t="shared" si="354"/>
        <v>15459878.215367567</v>
      </c>
      <c r="J217" s="17">
        <f t="shared" si="354"/>
        <v>15695167.274128042</v>
      </c>
      <c r="K217" s="17">
        <f t="shared" si="354"/>
        <v>15873246.237220636</v>
      </c>
      <c r="L217" s="17">
        <f t="shared" si="354"/>
        <v>16340742.578420961</v>
      </c>
      <c r="M217" s="17">
        <f t="shared" si="354"/>
        <v>16805624.780356403</v>
      </c>
      <c r="N217" s="17">
        <f t="shared" si="354"/>
        <v>17267845.06887522</v>
      </c>
      <c r="O217" s="17">
        <f t="shared" si="354"/>
        <v>17201749.658109989</v>
      </c>
      <c r="P217" s="17">
        <f t="shared" si="354"/>
        <v>17176408.168022081</v>
      </c>
      <c r="Q217" s="17">
        <f t="shared" si="354"/>
        <v>17394887.560459238</v>
      </c>
      <c r="R217" s="17">
        <f t="shared" si="354"/>
        <v>17611909.957694586</v>
      </c>
      <c r="S217" s="17">
        <f t="shared" si="354"/>
        <v>17827468.855345484</v>
      </c>
      <c r="T217" s="17">
        <f t="shared" si="354"/>
        <v>18040460.23758056</v>
      </c>
      <c r="U217" s="17">
        <f t="shared" si="354"/>
        <v>18252016.516653467</v>
      </c>
      <c r="V217" s="17">
        <f t="shared" si="354"/>
        <v>18518721.840579871</v>
      </c>
      <c r="W217" s="17">
        <f t="shared" si="354"/>
        <v>18727091.492018107</v>
      </c>
      <c r="X217" s="17">
        <f t="shared" si="354"/>
        <v>19259937.095685057</v>
      </c>
      <c r="Y217" s="17">
        <f t="shared" si="354"/>
        <v>19790120.152593322</v>
      </c>
      <c r="Z217" s="17">
        <f t="shared" si="354"/>
        <v>20316499.941430509</v>
      </c>
      <c r="AA217" s="17">
        <f t="shared" si="354"/>
        <v>20245812.986118201</v>
      </c>
      <c r="AB217" s="17">
        <f t="shared" si="354"/>
        <v>20223403.079991847</v>
      </c>
      <c r="AC217" s="17">
        <f t="shared" si="354"/>
        <v>20466857.978178054</v>
      </c>
      <c r="AD217" s="17">
        <f t="shared" si="354"/>
        <v>20708732.033505123</v>
      </c>
      <c r="AE217" s="17">
        <f t="shared" si="354"/>
        <v>20949022.965730999</v>
      </c>
      <c r="AF217" s="17">
        <f t="shared" si="354"/>
        <v>21186552.922317896</v>
      </c>
      <c r="AG217" s="17">
        <f t="shared" si="354"/>
        <v>21422534.342593804</v>
      </c>
      <c r="AH217" s="17">
        <f t="shared" si="354"/>
        <v>21713565.370001912</v>
      </c>
      <c r="AI217" s="17">
        <f t="shared" ref="AI217:BJ217" si="355">+AI29</f>
        <v>21946141.26020601</v>
      </c>
      <c r="AJ217" s="17">
        <f t="shared" si="355"/>
        <v>22532420.040321674</v>
      </c>
      <c r="AK217" s="17">
        <f t="shared" si="355"/>
        <v>23115725.074840195</v>
      </c>
      <c r="AL217" s="17">
        <f t="shared" si="355"/>
        <v>23694844.311442688</v>
      </c>
      <c r="AM217" s="17">
        <f t="shared" si="355"/>
        <v>23617943.526524272</v>
      </c>
      <c r="AN217" s="17">
        <f t="shared" si="355"/>
        <v>23592342.283906542</v>
      </c>
      <c r="AO217" s="17">
        <f t="shared" si="355"/>
        <v>23848641.856785163</v>
      </c>
      <c r="AP217" s="17">
        <f t="shared" si="355"/>
        <v>24103275.577942651</v>
      </c>
      <c r="AQ217" s="17">
        <f t="shared" si="355"/>
        <v>24356244.121236037</v>
      </c>
      <c r="AR217" s="17">
        <f t="shared" si="355"/>
        <v>24606371.641343463</v>
      </c>
      <c r="AS217" s="17">
        <f t="shared" si="355"/>
        <v>24854870.301747184</v>
      </c>
      <c r="AT217" s="17">
        <f t="shared" si="355"/>
        <v>25158096.751638424</v>
      </c>
      <c r="AU217" s="17">
        <f t="shared" si="355"/>
        <v>25403036.881186999</v>
      </c>
      <c r="AV217" s="17">
        <f t="shared" si="355"/>
        <v>26022920.674276147</v>
      </c>
      <c r="AW217" s="17">
        <f t="shared" si="355"/>
        <v>26639600.602716636</v>
      </c>
      <c r="AX217" s="17">
        <f t="shared" si="355"/>
        <v>27251871.197964095</v>
      </c>
      <c r="AY217" s="17">
        <f t="shared" si="355"/>
        <v>27165036.671938203</v>
      </c>
      <c r="AZ217" s="17">
        <f t="shared" si="355"/>
        <v>27136456.375668284</v>
      </c>
      <c r="BA217" s="17">
        <f t="shared" si="355"/>
        <v>27406760.8707706</v>
      </c>
      <c r="BB217" s="17">
        <f t="shared" si="355"/>
        <v>27675316.445075907</v>
      </c>
      <c r="BC217" s="17">
        <f t="shared" si="355"/>
        <v>27942124.51290188</v>
      </c>
      <c r="BD217" s="17">
        <f t="shared" si="355"/>
        <v>28206008.707307547</v>
      </c>
      <c r="BE217" s="17">
        <f t="shared" si="355"/>
        <v>28468180.574611302</v>
      </c>
      <c r="BF217" s="17">
        <f t="shared" si="355"/>
        <v>28784550.512084931</v>
      </c>
      <c r="BG217" s="17">
        <f t="shared" si="355"/>
        <v>29043000.967910729</v>
      </c>
      <c r="BH217" s="17">
        <f t="shared" si="355"/>
        <v>29698907.285312396</v>
      </c>
      <c r="BI217" s="17">
        <f t="shared" si="355"/>
        <v>30351380.049196403</v>
      </c>
      <c r="BJ217" s="17">
        <f t="shared" si="355"/>
        <v>31000389.783986963</v>
      </c>
    </row>
    <row r="218" spans="1:62" s="7" customFormat="1" x14ac:dyDescent="0.2">
      <c r="A218" s="6" t="str">
        <f>+PARÁMETROS!A42</f>
        <v>Vehiculo</v>
      </c>
      <c r="B218" s="119"/>
      <c r="C218" s="17">
        <f t="shared" ref="C218:AH218" si="356">+C41</f>
        <v>4850000</v>
      </c>
      <c r="D218" s="17">
        <f t="shared" si="356"/>
        <v>4944315.2442465257</v>
      </c>
      <c r="E218" s="17">
        <f t="shared" si="356"/>
        <v>5239712.9704146534</v>
      </c>
      <c r="F218" s="17">
        <f t="shared" si="356"/>
        <v>5529054.0234744772</v>
      </c>
      <c r="G218" s="17">
        <f t="shared" si="356"/>
        <v>5812516.9762927033</v>
      </c>
      <c r="H218" s="17">
        <f t="shared" si="356"/>
        <v>6090271.9103721129</v>
      </c>
      <c r="I218" s="17">
        <f t="shared" si="356"/>
        <v>6362481.059748237</v>
      </c>
      <c r="J218" s="17">
        <f t="shared" si="356"/>
        <v>6651012.4688188722</v>
      </c>
      <c r="K218" s="17">
        <f t="shared" si="356"/>
        <v>6911327.2371480344</v>
      </c>
      <c r="L218" s="17">
        <f t="shared" si="356"/>
        <v>7438163.5114941848</v>
      </c>
      <c r="M218" s="17">
        <f t="shared" si="356"/>
        <v>7955970.8706254093</v>
      </c>
      <c r="N218" s="17">
        <f t="shared" si="356"/>
        <v>8465105.8156548683</v>
      </c>
      <c r="O218" s="17">
        <f t="shared" si="356"/>
        <v>8450333.7954557426</v>
      </c>
      <c r="P218" s="17">
        <f t="shared" si="356"/>
        <v>8498597.385987401</v>
      </c>
      <c r="Q218" s="17">
        <f t="shared" si="356"/>
        <v>8773452.1271348093</v>
      </c>
      <c r="R218" s="17">
        <f t="shared" si="356"/>
        <v>9043583.5027403776</v>
      </c>
      <c r="S218" s="17">
        <f t="shared" si="356"/>
        <v>9309116.4410059322</v>
      </c>
      <c r="T218" s="17">
        <f t="shared" si="356"/>
        <v>9569533.2544872593</v>
      </c>
      <c r="U218" s="17">
        <f t="shared" si="356"/>
        <v>9825600.1284433231</v>
      </c>
      <c r="V218" s="17">
        <f t="shared" si="356"/>
        <v>10107889.069958715</v>
      </c>
      <c r="W218" s="17">
        <f t="shared" si="356"/>
        <v>10355282.487841241</v>
      </c>
      <c r="X218" s="17">
        <f t="shared" si="356"/>
        <v>10902838.517247206</v>
      </c>
      <c r="Y218" s="17">
        <f t="shared" si="356"/>
        <v>11442532.854813721</v>
      </c>
      <c r="Z218" s="17">
        <f t="shared" si="356"/>
        <v>11973915.394899588</v>
      </c>
      <c r="AA218" s="17">
        <f t="shared" si="356"/>
        <v>11923426.883703984</v>
      </c>
      <c r="AB218" s="17">
        <f t="shared" si="356"/>
        <v>11937074.750573352</v>
      </c>
      <c r="AC218" s="17">
        <f t="shared" si="356"/>
        <v>12198579.691899078</v>
      </c>
      <c r="AD218" s="17">
        <f t="shared" si="356"/>
        <v>12456213.796959722</v>
      </c>
      <c r="AE218" s="17">
        <f t="shared" si="356"/>
        <v>12710060.325431084</v>
      </c>
      <c r="AF218" s="17">
        <f t="shared" si="356"/>
        <v>12959407.13376084</v>
      </c>
      <c r="AG218" s="17">
        <f t="shared" si="356"/>
        <v>13205146.224987797</v>
      </c>
      <c r="AH218" s="17">
        <f t="shared" si="356"/>
        <v>13482239.933584493</v>
      </c>
      <c r="AI218" s="17">
        <f t="shared" ref="AI218:BJ218" si="357">+AI41</f>
        <v>13720640.546572173</v>
      </c>
      <c r="AJ218" s="17">
        <f t="shared" si="357"/>
        <v>14287221.966753161</v>
      </c>
      <c r="AK218" s="17">
        <f t="shared" si="357"/>
        <v>14846583.288170388</v>
      </c>
      <c r="AL218" s="17">
        <f t="shared" si="357"/>
        <v>15398063.756887693</v>
      </c>
      <c r="AM218" s="17">
        <f t="shared" si="357"/>
        <v>15316905.93756349</v>
      </c>
      <c r="AN218" s="17">
        <f t="shared" si="357"/>
        <v>15299571.544981109</v>
      </c>
      <c r="AO218" s="17">
        <f t="shared" si="357"/>
        <v>15545568.332497982</v>
      </c>
      <c r="AP218" s="17">
        <f t="shared" si="357"/>
        <v>15788297.503827661</v>
      </c>
      <c r="AQ218" s="17">
        <f t="shared" si="357"/>
        <v>16027815.810065962</v>
      </c>
      <c r="AR218" s="17">
        <f t="shared" si="357"/>
        <v>16263319.361315871</v>
      </c>
      <c r="AS218" s="17">
        <f t="shared" si="357"/>
        <v>16495745.837208094</v>
      </c>
      <c r="AT218" s="17">
        <f t="shared" si="357"/>
        <v>16762548.585808204</v>
      </c>
      <c r="AU218" s="17">
        <f t="shared" si="357"/>
        <v>16988605.18866235</v>
      </c>
      <c r="AV218" s="17">
        <f t="shared" si="357"/>
        <v>17563202.056956094</v>
      </c>
      <c r="AW218" s="17">
        <f t="shared" si="357"/>
        <v>18131019.109529156</v>
      </c>
      <c r="AX218" s="17">
        <f t="shared" si="357"/>
        <v>18691297.449979056</v>
      </c>
      <c r="AY218" s="17">
        <f t="shared" si="357"/>
        <v>18581410.628568228</v>
      </c>
      <c r="AZ218" s="17">
        <f t="shared" si="357"/>
        <v>18540126.515303124</v>
      </c>
      <c r="BA218" s="17">
        <f t="shared" si="357"/>
        <v>18778371.022447754</v>
      </c>
      <c r="BB218" s="17">
        <f t="shared" si="357"/>
        <v>19013685.757276483</v>
      </c>
      <c r="BC218" s="17">
        <f t="shared" si="357"/>
        <v>19246112.726088267</v>
      </c>
      <c r="BD218" s="17">
        <f t="shared" si="357"/>
        <v>19474793.711016078</v>
      </c>
      <c r="BE218" s="17">
        <f t="shared" si="357"/>
        <v>19700694.434093405</v>
      </c>
      <c r="BF218" s="17">
        <f t="shared" si="357"/>
        <v>19962543.536985725</v>
      </c>
      <c r="BG218" s="17">
        <f t="shared" si="357"/>
        <v>20182617.099359293</v>
      </c>
      <c r="BH218" s="17">
        <f t="shared" si="357"/>
        <v>20772578.625748415</v>
      </c>
      <c r="BI218" s="17">
        <f t="shared" si="357"/>
        <v>21355915.080934897</v>
      </c>
      <c r="BJ218" s="17">
        <f t="shared" si="357"/>
        <v>21932724.044543941</v>
      </c>
    </row>
    <row r="219" spans="1:62" s="7" customFormat="1" x14ac:dyDescent="0.2">
      <c r="A219" s="6" t="str">
        <f>+PARÁMETROS!A43</f>
        <v>Educativo</v>
      </c>
      <c r="B219" s="119"/>
      <c r="C219" s="17">
        <f t="shared" ref="C219:AH219" si="358">+C53</f>
        <v>291000</v>
      </c>
      <c r="D219" s="17">
        <f t="shared" si="358"/>
        <v>294345.81940543064</v>
      </c>
      <c r="E219" s="17">
        <f t="shared" si="358"/>
        <v>327904.60385693319</v>
      </c>
      <c r="F219" s="17">
        <f t="shared" si="358"/>
        <v>358361.96720881265</v>
      </c>
      <c r="G219" s="17">
        <f t="shared" si="358"/>
        <v>386013.72504220589</v>
      </c>
      <c r="H219" s="17">
        <f t="shared" si="358"/>
        <v>411126.69324213261</v>
      </c>
      <c r="I219" s="17">
        <f t="shared" si="358"/>
        <v>433941.63307340135</v>
      </c>
      <c r="J219" s="17">
        <f t="shared" si="358"/>
        <v>456156.78372134175</v>
      </c>
      <c r="K219" s="17">
        <f t="shared" si="358"/>
        <v>474815.23966657271</v>
      </c>
      <c r="L219" s="17">
        <f t="shared" si="358"/>
        <v>532523.87389149098</v>
      </c>
      <c r="M219" s="17">
        <f t="shared" si="358"/>
        <v>585051.61507745169</v>
      </c>
      <c r="N219" s="17">
        <f t="shared" si="358"/>
        <v>632901.69089272583</v>
      </c>
      <c r="O219" s="17">
        <f t="shared" si="358"/>
        <v>597110.42711798637</v>
      </c>
      <c r="P219" s="17">
        <f t="shared" si="358"/>
        <v>576257.21101693728</v>
      </c>
      <c r="Q219" s="17">
        <f t="shared" si="358"/>
        <v>591513.37273699744</v>
      </c>
      <c r="R219" s="17">
        <f t="shared" si="358"/>
        <v>605438.58700912364</v>
      </c>
      <c r="S219" s="17">
        <f t="shared" si="358"/>
        <v>618156.22457436263</v>
      </c>
      <c r="T219" s="17">
        <f t="shared" si="358"/>
        <v>629735.49722345814</v>
      </c>
      <c r="U219" s="17">
        <f t="shared" si="358"/>
        <v>640323.92155557522</v>
      </c>
      <c r="V219" s="17">
        <f t="shared" si="358"/>
        <v>651997.58614056732</v>
      </c>
      <c r="W219" s="17">
        <f t="shared" si="358"/>
        <v>660707.85104774265</v>
      </c>
      <c r="X219" s="17">
        <f t="shared" si="358"/>
        <v>714318.04563733481</v>
      </c>
      <c r="Y219" s="17">
        <f t="shared" si="358"/>
        <v>763244.90217778541</v>
      </c>
      <c r="Z219" s="17">
        <f t="shared" si="358"/>
        <v>807884.24642597337</v>
      </c>
      <c r="AA219" s="17">
        <f t="shared" si="358"/>
        <v>759711.79641111684</v>
      </c>
      <c r="AB219" s="17">
        <f t="shared" si="358"/>
        <v>728137.62595462089</v>
      </c>
      <c r="AC219" s="17">
        <f t="shared" si="358"/>
        <v>736693.92222503421</v>
      </c>
      <c r="AD219" s="17">
        <f t="shared" si="358"/>
        <v>744552.36857262754</v>
      </c>
      <c r="AE219" s="17">
        <f t="shared" si="358"/>
        <v>751775.06754970818</v>
      </c>
      <c r="AF219" s="17">
        <f t="shared" si="358"/>
        <v>758371.49815167265</v>
      </c>
      <c r="AG219" s="17">
        <f t="shared" si="358"/>
        <v>764444.8056342717</v>
      </c>
      <c r="AH219" s="17">
        <f t="shared" si="358"/>
        <v>772060.6214549382</v>
      </c>
      <c r="AI219" s="17">
        <f t="shared" ref="AI219:BJ219" si="359">+AI53</f>
        <v>777057.98552306043</v>
      </c>
      <c r="AJ219" s="17">
        <f t="shared" si="359"/>
        <v>831407.62264784111</v>
      </c>
      <c r="AK219" s="17">
        <f t="shared" si="359"/>
        <v>881072.29483614641</v>
      </c>
      <c r="AL219" s="17">
        <f t="shared" si="359"/>
        <v>926434.89690564212</v>
      </c>
      <c r="AM219" s="17">
        <f t="shared" si="359"/>
        <v>870715.70665544632</v>
      </c>
      <c r="AN219" s="17">
        <f t="shared" si="359"/>
        <v>832509.06719680876</v>
      </c>
      <c r="AO219" s="17">
        <f t="shared" si="359"/>
        <v>837221.74250011868</v>
      </c>
      <c r="AP219" s="17">
        <f t="shared" si="359"/>
        <v>841580.96081428439</v>
      </c>
      <c r="AQ219" s="17">
        <f t="shared" si="359"/>
        <v>845616.73586263508</v>
      </c>
      <c r="AR219" s="17">
        <f t="shared" si="359"/>
        <v>849311.08060679643</v>
      </c>
      <c r="AS219" s="17">
        <f t="shared" si="359"/>
        <v>852739.21281558275</v>
      </c>
      <c r="AT219" s="17">
        <f t="shared" si="359"/>
        <v>857856.82513587899</v>
      </c>
      <c r="AU219" s="17">
        <f t="shared" si="359"/>
        <v>860660.83699512703</v>
      </c>
      <c r="AV219" s="17">
        <f t="shared" si="359"/>
        <v>915992.69777681283</v>
      </c>
      <c r="AW219" s="17">
        <f t="shared" si="359"/>
        <v>966591.26588648069</v>
      </c>
      <c r="AX219" s="17">
        <f t="shared" si="359"/>
        <v>1012838.2637604958</v>
      </c>
      <c r="AY219" s="17">
        <f t="shared" si="359"/>
        <v>951861.37205173541</v>
      </c>
      <c r="AZ219" s="17">
        <f t="shared" si="359"/>
        <v>909811.75733711116</v>
      </c>
      <c r="BA219" s="17">
        <f t="shared" si="359"/>
        <v>913353.95003810257</v>
      </c>
      <c r="BB219" s="17">
        <f t="shared" si="359"/>
        <v>916641.4486281618</v>
      </c>
      <c r="BC219" s="17">
        <f t="shared" si="359"/>
        <v>919695.28920612507</v>
      </c>
      <c r="BD219" s="17">
        <f t="shared" si="359"/>
        <v>922491.69891467143</v>
      </c>
      <c r="BE219" s="17">
        <f t="shared" si="359"/>
        <v>925095.85635403998</v>
      </c>
      <c r="BF219" s="17">
        <f t="shared" si="359"/>
        <v>929340.12204287609</v>
      </c>
      <c r="BG219" s="17">
        <f t="shared" si="359"/>
        <v>931458.21609217324</v>
      </c>
      <c r="BH219" s="17">
        <f t="shared" si="359"/>
        <v>989322.21720330801</v>
      </c>
      <c r="BI219" s="17">
        <f t="shared" si="359"/>
        <v>1042261.7725662871</v>
      </c>
      <c r="BJ219" s="17">
        <f t="shared" si="359"/>
        <v>1090716.7663008508</v>
      </c>
    </row>
    <row r="220" spans="1:62" s="7" customFormat="1" x14ac:dyDescent="0.2">
      <c r="A220" s="6" t="str">
        <f>+PARÁMETROS!A44</f>
        <v>Solidaridad</v>
      </c>
      <c r="B220" s="119"/>
      <c r="C220" s="17">
        <f t="shared" ref="C220:AH220" si="360">+C65</f>
        <v>291000</v>
      </c>
      <c r="D220" s="17">
        <f t="shared" si="360"/>
        <v>294345.81940543064</v>
      </c>
      <c r="E220" s="17">
        <f t="shared" si="360"/>
        <v>327904.60385693319</v>
      </c>
      <c r="F220" s="17">
        <f t="shared" si="360"/>
        <v>358361.96720881265</v>
      </c>
      <c r="G220" s="17">
        <f t="shared" si="360"/>
        <v>386013.72504220589</v>
      </c>
      <c r="H220" s="17">
        <f t="shared" si="360"/>
        <v>411126.69324213261</v>
      </c>
      <c r="I220" s="17">
        <f t="shared" si="360"/>
        <v>433941.63307340135</v>
      </c>
      <c r="J220" s="17">
        <f t="shared" si="360"/>
        <v>456156.78372134175</v>
      </c>
      <c r="K220" s="17">
        <f t="shared" si="360"/>
        <v>474815.23966657271</v>
      </c>
      <c r="L220" s="17">
        <f t="shared" si="360"/>
        <v>532523.87389149098</v>
      </c>
      <c r="M220" s="17">
        <f t="shared" si="360"/>
        <v>585051.61507745169</v>
      </c>
      <c r="N220" s="17">
        <f t="shared" si="360"/>
        <v>632901.69089272583</v>
      </c>
      <c r="O220" s="17">
        <f t="shared" si="360"/>
        <v>597110.42711798637</v>
      </c>
      <c r="P220" s="17">
        <f t="shared" si="360"/>
        <v>576257.21101693728</v>
      </c>
      <c r="Q220" s="17">
        <f t="shared" si="360"/>
        <v>591513.37273699744</v>
      </c>
      <c r="R220" s="17">
        <f t="shared" si="360"/>
        <v>605438.58700912364</v>
      </c>
      <c r="S220" s="17">
        <f t="shared" si="360"/>
        <v>618156.22457436263</v>
      </c>
      <c r="T220" s="17">
        <f t="shared" si="360"/>
        <v>629735.49722345814</v>
      </c>
      <c r="U220" s="17">
        <f t="shared" si="360"/>
        <v>640323.92155557522</v>
      </c>
      <c r="V220" s="17">
        <f t="shared" si="360"/>
        <v>651997.58614056732</v>
      </c>
      <c r="W220" s="17">
        <f t="shared" si="360"/>
        <v>660707.85104774265</v>
      </c>
      <c r="X220" s="17">
        <f t="shared" si="360"/>
        <v>714318.04563733481</v>
      </c>
      <c r="Y220" s="17">
        <f t="shared" si="360"/>
        <v>763244.90217778541</v>
      </c>
      <c r="Z220" s="17">
        <f t="shared" si="360"/>
        <v>807884.24642597337</v>
      </c>
      <c r="AA220" s="17">
        <f t="shared" si="360"/>
        <v>759711.79641111684</v>
      </c>
      <c r="AB220" s="17">
        <f t="shared" si="360"/>
        <v>728137.62595462089</v>
      </c>
      <c r="AC220" s="17">
        <f t="shared" si="360"/>
        <v>736693.92222503421</v>
      </c>
      <c r="AD220" s="17">
        <f t="shared" si="360"/>
        <v>744552.36857262754</v>
      </c>
      <c r="AE220" s="17">
        <f t="shared" si="360"/>
        <v>751775.06754970818</v>
      </c>
      <c r="AF220" s="17">
        <f t="shared" si="360"/>
        <v>758371.49815167265</v>
      </c>
      <c r="AG220" s="17">
        <f t="shared" si="360"/>
        <v>764444.8056342717</v>
      </c>
      <c r="AH220" s="17">
        <f t="shared" si="360"/>
        <v>772060.6214549382</v>
      </c>
      <c r="AI220" s="17">
        <f t="shared" ref="AI220:BJ220" si="361">+AI65</f>
        <v>777057.98552306043</v>
      </c>
      <c r="AJ220" s="17">
        <f t="shared" si="361"/>
        <v>831407.62264784111</v>
      </c>
      <c r="AK220" s="17">
        <f t="shared" si="361"/>
        <v>881072.29483614641</v>
      </c>
      <c r="AL220" s="17">
        <f t="shared" si="361"/>
        <v>926434.89690564212</v>
      </c>
      <c r="AM220" s="17">
        <f t="shared" si="361"/>
        <v>870715.70665544632</v>
      </c>
      <c r="AN220" s="17">
        <f t="shared" si="361"/>
        <v>832509.06719680876</v>
      </c>
      <c r="AO220" s="17">
        <f t="shared" si="361"/>
        <v>837221.74250011868</v>
      </c>
      <c r="AP220" s="17">
        <f t="shared" si="361"/>
        <v>841580.96081428439</v>
      </c>
      <c r="AQ220" s="17">
        <f t="shared" si="361"/>
        <v>845616.73586263508</v>
      </c>
      <c r="AR220" s="17">
        <f t="shared" si="361"/>
        <v>849311.08060679643</v>
      </c>
      <c r="AS220" s="17">
        <f t="shared" si="361"/>
        <v>852739.21281558275</v>
      </c>
      <c r="AT220" s="17">
        <f t="shared" si="361"/>
        <v>857856.82513587899</v>
      </c>
      <c r="AU220" s="17">
        <f t="shared" si="361"/>
        <v>860660.83699512703</v>
      </c>
      <c r="AV220" s="17">
        <f t="shared" si="361"/>
        <v>915992.69777681283</v>
      </c>
      <c r="AW220" s="17">
        <f t="shared" si="361"/>
        <v>966591.26588648069</v>
      </c>
      <c r="AX220" s="17">
        <f t="shared" si="361"/>
        <v>1012838.2637604958</v>
      </c>
      <c r="AY220" s="17">
        <f t="shared" si="361"/>
        <v>951861.37205173541</v>
      </c>
      <c r="AZ220" s="17">
        <f t="shared" si="361"/>
        <v>909811.75733711116</v>
      </c>
      <c r="BA220" s="17">
        <f t="shared" si="361"/>
        <v>913353.95003810257</v>
      </c>
      <c r="BB220" s="17">
        <f t="shared" si="361"/>
        <v>916641.4486281618</v>
      </c>
      <c r="BC220" s="17">
        <f t="shared" si="361"/>
        <v>919695.28920612507</v>
      </c>
      <c r="BD220" s="17">
        <f t="shared" si="361"/>
        <v>922491.69891467143</v>
      </c>
      <c r="BE220" s="17">
        <f t="shared" si="361"/>
        <v>925095.85635403998</v>
      </c>
      <c r="BF220" s="17">
        <f t="shared" si="361"/>
        <v>929340.12204287609</v>
      </c>
      <c r="BG220" s="17">
        <f t="shared" si="361"/>
        <v>931458.21609217324</v>
      </c>
      <c r="BH220" s="17">
        <f t="shared" si="361"/>
        <v>989322.21720330801</v>
      </c>
      <c r="BI220" s="17">
        <f t="shared" si="361"/>
        <v>1042261.7725662871</v>
      </c>
      <c r="BJ220" s="17">
        <f t="shared" si="361"/>
        <v>1090716.7663008508</v>
      </c>
    </row>
    <row r="221" spans="1:62" s="7" customFormat="1" x14ac:dyDescent="0.2">
      <c r="A221" s="6" t="str">
        <f>+PARÁMETROS!A45</f>
        <v>Compra Cartera</v>
      </c>
      <c r="B221" s="119"/>
      <c r="C221" s="17">
        <f t="shared" ref="C221:AH221" si="362">+C77</f>
        <v>22116000</v>
      </c>
      <c r="D221" s="17">
        <f t="shared" si="362"/>
        <v>22139291.662631832</v>
      </c>
      <c r="E221" s="17">
        <f t="shared" si="362"/>
        <v>22643690.090369698</v>
      </c>
      <c r="F221" s="17">
        <f t="shared" si="362"/>
        <v>23140279.71529799</v>
      </c>
      <c r="G221" s="17">
        <f t="shared" si="362"/>
        <v>23629223.940321147</v>
      </c>
      <c r="H221" s="17">
        <f t="shared" si="362"/>
        <v>24110680.929332297</v>
      </c>
      <c r="I221" s="17">
        <f t="shared" si="362"/>
        <v>24584803.885056198</v>
      </c>
      <c r="J221" s="17">
        <f t="shared" si="362"/>
        <v>25135641.259593111</v>
      </c>
      <c r="K221" s="17">
        <f t="shared" si="362"/>
        <v>25590876.580343202</v>
      </c>
      <c r="L221" s="17">
        <f t="shared" si="362"/>
        <v>26684394.384519607</v>
      </c>
      <c r="M221" s="17">
        <f t="shared" si="362"/>
        <v>27764950.972622454</v>
      </c>
      <c r="N221" s="17">
        <f t="shared" si="362"/>
        <v>28832857.584121406</v>
      </c>
      <c r="O221" s="17">
        <f t="shared" si="362"/>
        <v>28692452.048543144</v>
      </c>
      <c r="P221" s="17">
        <f t="shared" si="362"/>
        <v>28673211.291255929</v>
      </c>
      <c r="Q221" s="17">
        <f t="shared" si="362"/>
        <v>29194415.908049937</v>
      </c>
      <c r="R221" s="17">
        <f t="shared" si="362"/>
        <v>29709204.203480791</v>
      </c>
      <c r="S221" s="17">
        <f t="shared" si="362"/>
        <v>30217683.977669299</v>
      </c>
      <c r="T221" s="17">
        <f t="shared" si="362"/>
        <v>30717892.433268089</v>
      </c>
      <c r="U221" s="17">
        <f t="shared" si="362"/>
        <v>31212067.780916963</v>
      </c>
      <c r="V221" s="17">
        <f t="shared" si="362"/>
        <v>31797075.657952227</v>
      </c>
      <c r="W221" s="17">
        <f t="shared" si="362"/>
        <v>32278689.261834051</v>
      </c>
      <c r="X221" s="17">
        <f t="shared" si="362"/>
        <v>33477016.603517853</v>
      </c>
      <c r="Y221" s="17">
        <f t="shared" si="362"/>
        <v>34663209.957845196</v>
      </c>
      <c r="Z221" s="17">
        <f t="shared" si="362"/>
        <v>35835364.974679239</v>
      </c>
      <c r="AA221" s="17">
        <f t="shared" si="362"/>
        <v>35652357.612931348</v>
      </c>
      <c r="AB221" s="17">
        <f t="shared" si="362"/>
        <v>35601942.344926193</v>
      </c>
      <c r="AC221" s="17">
        <f t="shared" si="362"/>
        <v>36141398.37703602</v>
      </c>
      <c r="AD221" s="17">
        <f t="shared" si="362"/>
        <v>36674969.614022732</v>
      </c>
      <c r="AE221" s="17">
        <f t="shared" si="362"/>
        <v>37202734.298558377</v>
      </c>
      <c r="AF221" s="17">
        <f t="shared" si="362"/>
        <v>37722450.077323474</v>
      </c>
      <c r="AG221" s="17">
        <f t="shared" si="362"/>
        <v>38236585.760053523</v>
      </c>
      <c r="AH221" s="17">
        <f t="shared" si="362"/>
        <v>38846234.720651589</v>
      </c>
      <c r="AI221" s="17">
        <f t="shared" ref="AI221:BJ221" si="363">+AI77</f>
        <v>39348601.545089625</v>
      </c>
      <c r="AJ221" s="17">
        <f t="shared" si="363"/>
        <v>40633080.53440582</v>
      </c>
      <c r="AK221" s="17">
        <f t="shared" si="363"/>
        <v>41905499.965526178</v>
      </c>
      <c r="AL221" s="17">
        <f t="shared" si="363"/>
        <v>43163659.879465118</v>
      </c>
      <c r="AM221" s="17">
        <f t="shared" si="363"/>
        <v>42939919.618950561</v>
      </c>
      <c r="AN221" s="17">
        <f t="shared" si="363"/>
        <v>42852749.689190462</v>
      </c>
      <c r="AO221" s="17">
        <f t="shared" si="363"/>
        <v>43391435.197847337</v>
      </c>
      <c r="AP221" s="17">
        <f t="shared" si="363"/>
        <v>43924652.114465497</v>
      </c>
      <c r="AQ221" s="17">
        <f t="shared" si="363"/>
        <v>44452459.364938058</v>
      </c>
      <c r="AR221" s="17">
        <f t="shared" si="363"/>
        <v>44972532.782950491</v>
      </c>
      <c r="AS221" s="17">
        <f t="shared" si="363"/>
        <v>45487384.827832267</v>
      </c>
      <c r="AT221" s="17">
        <f t="shared" si="363"/>
        <v>46100206.756529406</v>
      </c>
      <c r="AU221" s="17">
        <f t="shared" si="363"/>
        <v>46603939.279385693</v>
      </c>
      <c r="AV221" s="17">
        <f t="shared" si="363"/>
        <v>47937341.865659475</v>
      </c>
      <c r="AW221" s="17">
        <f t="shared" si="363"/>
        <v>49258753.039350033</v>
      </c>
      <c r="AX221" s="17">
        <f t="shared" si="363"/>
        <v>50565886.908734061</v>
      </c>
      <c r="AY221" s="17">
        <f t="shared" si="363"/>
        <v>50298126.811720394</v>
      </c>
      <c r="AZ221" s="17">
        <f t="shared" si="363"/>
        <v>50180737.802796483</v>
      </c>
      <c r="BA221" s="17">
        <f t="shared" si="363"/>
        <v>50727161.681982003</v>
      </c>
      <c r="BB221" s="17">
        <f t="shared" si="363"/>
        <v>51268297.469342254</v>
      </c>
      <c r="BC221" s="17">
        <f t="shared" si="363"/>
        <v>51804192.281930648</v>
      </c>
      <c r="BD221" s="17">
        <f t="shared" si="363"/>
        <v>52332472.377883844</v>
      </c>
      <c r="BE221" s="17">
        <f t="shared" si="363"/>
        <v>52855675.379927211</v>
      </c>
      <c r="BF221" s="17">
        <f t="shared" si="363"/>
        <v>53477648.322750457</v>
      </c>
      <c r="BG221" s="17">
        <f t="shared" si="363"/>
        <v>53989984.209382378</v>
      </c>
      <c r="BH221" s="17">
        <f t="shared" si="363"/>
        <v>55382188.128293693</v>
      </c>
      <c r="BI221" s="17">
        <f t="shared" si="363"/>
        <v>56762196.575986795</v>
      </c>
      <c r="BJ221" s="17">
        <f t="shared" si="363"/>
        <v>58130101.158534706</v>
      </c>
    </row>
    <row r="222" spans="1:62" s="7" customFormat="1" x14ac:dyDescent="0.2">
      <c r="A222" s="6" t="s">
        <v>1450</v>
      </c>
      <c r="B222" s="119"/>
      <c r="C222" s="17">
        <f t="shared" ref="C222:AH222" si="364">+C114</f>
        <v>0</v>
      </c>
      <c r="D222" s="17">
        <f t="shared" si="364"/>
        <v>0</v>
      </c>
      <c r="E222" s="17">
        <f t="shared" si="364"/>
        <v>0</v>
      </c>
      <c r="F222" s="17">
        <f t="shared" si="364"/>
        <v>0</v>
      </c>
      <c r="G222" s="17">
        <f t="shared" si="364"/>
        <v>0</v>
      </c>
      <c r="H222" s="17">
        <f t="shared" si="364"/>
        <v>0</v>
      </c>
      <c r="I222" s="17">
        <f t="shared" si="364"/>
        <v>0</v>
      </c>
      <c r="J222" s="17">
        <f t="shared" si="364"/>
        <v>0</v>
      </c>
      <c r="K222" s="17">
        <f t="shared" si="364"/>
        <v>0</v>
      </c>
      <c r="L222" s="17">
        <f t="shared" si="364"/>
        <v>0</v>
      </c>
      <c r="M222" s="17">
        <f t="shared" si="364"/>
        <v>0</v>
      </c>
      <c r="N222" s="17">
        <f t="shared" si="364"/>
        <v>0</v>
      </c>
      <c r="O222" s="17">
        <f t="shared" si="364"/>
        <v>0</v>
      </c>
      <c r="P222" s="17">
        <f t="shared" si="364"/>
        <v>0</v>
      </c>
      <c r="Q222" s="17">
        <f t="shared" si="364"/>
        <v>0</v>
      </c>
      <c r="R222" s="17">
        <f t="shared" si="364"/>
        <v>0</v>
      </c>
      <c r="S222" s="17">
        <f t="shared" si="364"/>
        <v>0</v>
      </c>
      <c r="T222" s="17">
        <f t="shared" si="364"/>
        <v>0</v>
      </c>
      <c r="U222" s="17">
        <f t="shared" si="364"/>
        <v>0</v>
      </c>
      <c r="V222" s="17">
        <f t="shared" si="364"/>
        <v>0</v>
      </c>
      <c r="W222" s="17">
        <f t="shared" si="364"/>
        <v>0</v>
      </c>
      <c r="X222" s="17">
        <f t="shared" si="364"/>
        <v>0</v>
      </c>
      <c r="Y222" s="17">
        <f t="shared" si="364"/>
        <v>0</v>
      </c>
      <c r="Z222" s="17">
        <f t="shared" si="364"/>
        <v>0</v>
      </c>
      <c r="AA222" s="17">
        <f t="shared" si="364"/>
        <v>0</v>
      </c>
      <c r="AB222" s="17">
        <f t="shared" si="364"/>
        <v>0</v>
      </c>
      <c r="AC222" s="17">
        <f t="shared" si="364"/>
        <v>0</v>
      </c>
      <c r="AD222" s="17">
        <f t="shared" si="364"/>
        <v>0</v>
      </c>
      <c r="AE222" s="17">
        <f t="shared" si="364"/>
        <v>0</v>
      </c>
      <c r="AF222" s="17">
        <f t="shared" si="364"/>
        <v>0</v>
      </c>
      <c r="AG222" s="17">
        <f t="shared" si="364"/>
        <v>0</v>
      </c>
      <c r="AH222" s="17">
        <f t="shared" si="364"/>
        <v>0</v>
      </c>
      <c r="AI222" s="17">
        <f t="shared" ref="AI222:BJ222" si="365">+AI114</f>
        <v>0</v>
      </c>
      <c r="AJ222" s="17">
        <f t="shared" si="365"/>
        <v>0</v>
      </c>
      <c r="AK222" s="17">
        <f t="shared" si="365"/>
        <v>0</v>
      </c>
      <c r="AL222" s="17">
        <f t="shared" si="365"/>
        <v>0</v>
      </c>
      <c r="AM222" s="17">
        <f t="shared" si="365"/>
        <v>0</v>
      </c>
      <c r="AN222" s="17">
        <f t="shared" si="365"/>
        <v>0</v>
      </c>
      <c r="AO222" s="17">
        <f t="shared" si="365"/>
        <v>0</v>
      </c>
      <c r="AP222" s="17">
        <f t="shared" si="365"/>
        <v>0</v>
      </c>
      <c r="AQ222" s="17">
        <f t="shared" si="365"/>
        <v>0</v>
      </c>
      <c r="AR222" s="17">
        <f t="shared" si="365"/>
        <v>0</v>
      </c>
      <c r="AS222" s="17">
        <f t="shared" si="365"/>
        <v>0</v>
      </c>
      <c r="AT222" s="17">
        <f t="shared" si="365"/>
        <v>0</v>
      </c>
      <c r="AU222" s="17">
        <f t="shared" si="365"/>
        <v>0</v>
      </c>
      <c r="AV222" s="17">
        <f t="shared" si="365"/>
        <v>0</v>
      </c>
      <c r="AW222" s="17">
        <f t="shared" si="365"/>
        <v>0</v>
      </c>
      <c r="AX222" s="17">
        <f t="shared" si="365"/>
        <v>0</v>
      </c>
      <c r="AY222" s="17">
        <f t="shared" si="365"/>
        <v>0</v>
      </c>
      <c r="AZ222" s="17">
        <f t="shared" si="365"/>
        <v>0</v>
      </c>
      <c r="BA222" s="17">
        <f t="shared" si="365"/>
        <v>0</v>
      </c>
      <c r="BB222" s="17">
        <f t="shared" si="365"/>
        <v>0</v>
      </c>
      <c r="BC222" s="17">
        <f t="shared" si="365"/>
        <v>0</v>
      </c>
      <c r="BD222" s="17">
        <f t="shared" si="365"/>
        <v>0</v>
      </c>
      <c r="BE222" s="17">
        <f t="shared" si="365"/>
        <v>0</v>
      </c>
      <c r="BF222" s="17">
        <f t="shared" si="365"/>
        <v>0</v>
      </c>
      <c r="BG222" s="17">
        <f t="shared" si="365"/>
        <v>0</v>
      </c>
      <c r="BH222" s="17">
        <f t="shared" si="365"/>
        <v>0</v>
      </c>
      <c r="BI222" s="17">
        <f t="shared" si="365"/>
        <v>0</v>
      </c>
      <c r="BJ222" s="17">
        <f t="shared" si="365"/>
        <v>0</v>
      </c>
    </row>
    <row r="223" spans="1:62" s="7" customFormat="1" x14ac:dyDescent="0.2">
      <c r="A223" s="18" t="s">
        <v>2</v>
      </c>
      <c r="B223" s="124"/>
      <c r="C223" s="19">
        <f t="shared" ref="C223:AH223" si="366">SUM(C215:C222)</f>
        <v>158161333.33333331</v>
      </c>
      <c r="D223" s="19">
        <f t="shared" si="366"/>
        <v>157371096.52545083</v>
      </c>
      <c r="E223" s="19">
        <f t="shared" si="366"/>
        <v>159205579.08934551</v>
      </c>
      <c r="F223" s="19">
        <f t="shared" si="366"/>
        <v>161013841.50931129</v>
      </c>
      <c r="G223" s="19">
        <f t="shared" si="366"/>
        <v>162796540.11938581</v>
      </c>
      <c r="H223" s="19">
        <f t="shared" si="366"/>
        <v>164554293.18689969</v>
      </c>
      <c r="I223" s="19">
        <f t="shared" si="366"/>
        <v>163466813.51155743</v>
      </c>
      <c r="J223" s="19">
        <f t="shared" si="366"/>
        <v>165796551.7224544</v>
      </c>
      <c r="K223" s="19">
        <f t="shared" si="366"/>
        <v>167511633.84533125</v>
      </c>
      <c r="L223" s="19">
        <f t="shared" si="366"/>
        <v>172700380.20872408</v>
      </c>
      <c r="M223" s="19">
        <f t="shared" si="366"/>
        <v>177828162.456119</v>
      </c>
      <c r="N223" s="19">
        <f t="shared" si="366"/>
        <v>182896189.42885071</v>
      </c>
      <c r="O223" s="19">
        <f t="shared" si="366"/>
        <v>195997466.59407961</v>
      </c>
      <c r="P223" s="19">
        <f t="shared" si="366"/>
        <v>195616413.54873887</v>
      </c>
      <c r="Q223" s="19">
        <f t="shared" si="366"/>
        <v>198445747.1811766</v>
      </c>
      <c r="R223" s="19">
        <f t="shared" si="366"/>
        <v>201245485.42012236</v>
      </c>
      <c r="S223" s="19">
        <f t="shared" si="366"/>
        <v>202335789.09349111</v>
      </c>
      <c r="T223" s="19">
        <f t="shared" si="366"/>
        <v>205093545.18265289</v>
      </c>
      <c r="U223" s="19">
        <f t="shared" si="366"/>
        <v>207822837.23651877</v>
      </c>
      <c r="V223" s="19">
        <f t="shared" si="366"/>
        <v>211168411.38751063</v>
      </c>
      <c r="W223" s="19">
        <f t="shared" si="366"/>
        <v>213836982.0055303</v>
      </c>
      <c r="X223" s="19">
        <f t="shared" si="366"/>
        <v>220760758.41222125</v>
      </c>
      <c r="Y223" s="19">
        <f t="shared" si="366"/>
        <v>225788259.35190755</v>
      </c>
      <c r="Z223" s="19">
        <f t="shared" si="366"/>
        <v>232601397.8508777</v>
      </c>
      <c r="AA223" s="19">
        <f t="shared" si="366"/>
        <v>251930595.40578648</v>
      </c>
      <c r="AB223" s="19">
        <f t="shared" si="366"/>
        <v>251606168.42479056</v>
      </c>
      <c r="AC223" s="19">
        <f t="shared" si="366"/>
        <v>255080869.08614218</v>
      </c>
      <c r="AD223" s="19">
        <f t="shared" si="366"/>
        <v>258523488.92779732</v>
      </c>
      <c r="AE223" s="19">
        <f t="shared" si="366"/>
        <v>259560197.57210517</v>
      </c>
      <c r="AF223" s="19">
        <f t="shared" si="366"/>
        <v>262960453.4497239</v>
      </c>
      <c r="AG223" s="19">
        <f t="shared" si="366"/>
        <v>266329480.78513044</v>
      </c>
      <c r="AH223" s="19">
        <f t="shared" si="366"/>
        <v>270371288.63062364</v>
      </c>
      <c r="AI223" s="19">
        <f t="shared" ref="AI223:BJ223" si="367">SUM(AI215:AI222)</f>
        <v>273673794.80592442</v>
      </c>
      <c r="AJ223" s="19">
        <f t="shared" si="367"/>
        <v>282012778.59409148</v>
      </c>
      <c r="AK223" s="19">
        <f t="shared" si="367"/>
        <v>287698279.66916615</v>
      </c>
      <c r="AL223" s="19">
        <f t="shared" si="367"/>
        <v>295918035.75537831</v>
      </c>
      <c r="AM223" s="19">
        <f t="shared" si="367"/>
        <v>294653237.94123697</v>
      </c>
      <c r="AN223" s="19">
        <f t="shared" si="367"/>
        <v>294229701.67949843</v>
      </c>
      <c r="AO223" s="19">
        <f t="shared" si="367"/>
        <v>297835778.73520255</v>
      </c>
      <c r="AP223" s="19">
        <f t="shared" si="367"/>
        <v>301410141.71294379</v>
      </c>
      <c r="AQ223" s="19">
        <f t="shared" si="367"/>
        <v>302198010.77625263</v>
      </c>
      <c r="AR223" s="19">
        <f t="shared" si="367"/>
        <v>305732967.39467204</v>
      </c>
      <c r="AS223" s="19">
        <f t="shared" si="367"/>
        <v>309236844.34056312</v>
      </c>
      <c r="AT223" s="19">
        <f t="shared" si="367"/>
        <v>313411092.97475582</v>
      </c>
      <c r="AU223" s="19">
        <f t="shared" si="367"/>
        <v>316848594.18108428</v>
      </c>
      <c r="AV223" s="19">
        <f t="shared" si="367"/>
        <v>325626538.18249691</v>
      </c>
      <c r="AW223" s="19">
        <f t="shared" si="367"/>
        <v>331360197.31877041</v>
      </c>
      <c r="AX223" s="19">
        <f t="shared" si="367"/>
        <v>340016000.27050656</v>
      </c>
      <c r="AY223" s="19">
        <f t="shared" si="367"/>
        <v>338572891.55357134</v>
      </c>
      <c r="AZ223" s="19">
        <f t="shared" si="367"/>
        <v>338071292.23234451</v>
      </c>
      <c r="BA223" s="19">
        <f t="shared" si="367"/>
        <v>341842594.10783917</v>
      </c>
      <c r="BB223" s="19">
        <f t="shared" si="367"/>
        <v>345581628.8734805</v>
      </c>
      <c r="BC223" s="19">
        <f t="shared" si="367"/>
        <v>346139984.70025778</v>
      </c>
      <c r="BD223" s="19">
        <f t="shared" si="367"/>
        <v>349840911.46443039</v>
      </c>
      <c r="BE223" s="19">
        <f t="shared" si="367"/>
        <v>353510101.24940354</v>
      </c>
      <c r="BF223" s="19">
        <f t="shared" si="367"/>
        <v>357842076.49917305</v>
      </c>
      <c r="BG223" s="19">
        <f t="shared" si="367"/>
        <v>361443555.90074164</v>
      </c>
      <c r="BH223" s="19">
        <f t="shared" si="367"/>
        <v>370706971.35788709</v>
      </c>
      <c r="BI223" s="19">
        <f t="shared" si="367"/>
        <v>379892978.58959877</v>
      </c>
      <c r="BJ223" s="19">
        <f t="shared" si="367"/>
        <v>389002771.44591439</v>
      </c>
    </row>
  </sheetData>
  <phoneticPr fontId="0" type="noConversion"/>
  <printOptions horizontalCentered="1" verticalCentered="1"/>
  <pageMargins left="0.75" right="0.75" top="1" bottom="1" header="0" footer="0"/>
  <pageSetup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4"/>
  <dimension ref="A1:BS124"/>
  <sheetViews>
    <sheetView showGridLines="0" tabSelected="1" topLeftCell="A21" zoomScale="207" zoomScaleNormal="140" workbookViewId="0">
      <pane xSplit="1" topLeftCell="B1" activePane="topRight" state="frozen"/>
      <selection activeCell="F95" sqref="F95"/>
      <selection pane="topRight" activeCell="A32" sqref="A32:XFD32"/>
    </sheetView>
  </sheetViews>
  <sheetFormatPr baseColWidth="10" defaultColWidth="11.5703125" defaultRowHeight="12.75" x14ac:dyDescent="0.2"/>
  <cols>
    <col min="1" max="1" width="30.5703125" style="1" bestFit="1" customWidth="1"/>
    <col min="2" max="61" width="13.28515625" style="1" bestFit="1" customWidth="1"/>
    <col min="62" max="62" width="11.5703125" style="1"/>
    <col min="63" max="63" width="11.7109375" style="1" bestFit="1" customWidth="1"/>
    <col min="64" max="64" width="9.5703125" style="1" bestFit="1" customWidth="1"/>
    <col min="65" max="16384" width="11.5703125" style="1"/>
  </cols>
  <sheetData>
    <row r="1" spans="1:61" ht="13.5" thickBot="1" x14ac:dyDescent="0.25">
      <c r="A1" s="71" t="s">
        <v>81</v>
      </c>
      <c r="B1" s="129">
        <f t="shared" ref="B1:AG1" si="0">+(B69*10%)+((B75+B81)*10%)</f>
        <v>424193109.86666667</v>
      </c>
      <c r="C1" s="129">
        <f t="shared" si="0"/>
        <v>428402204.3268826</v>
      </c>
      <c r="D1" s="129">
        <f t="shared" si="0"/>
        <v>432627832.40032166</v>
      </c>
      <c r="E1" s="129">
        <f t="shared" si="0"/>
        <v>436870544.54235637</v>
      </c>
      <c r="F1" s="129">
        <f t="shared" si="0"/>
        <v>441130892.70800424</v>
      </c>
      <c r="G1" s="129">
        <f t="shared" si="0"/>
        <v>445409430.41605699</v>
      </c>
      <c r="H1" s="129">
        <f t="shared" si="0"/>
        <v>449706712.81340325</v>
      </c>
      <c r="I1" s="129">
        <f t="shared" si="0"/>
        <v>454023296.73954785</v>
      </c>
      <c r="J1" s="129">
        <f t="shared" si="0"/>
        <v>458359740.79133791</v>
      </c>
      <c r="K1" s="129">
        <f t="shared" si="0"/>
        <v>462716605.38790059</v>
      </c>
      <c r="L1" s="129">
        <f t="shared" si="0"/>
        <v>467094452.83580041</v>
      </c>
      <c r="M1" s="129">
        <f t="shared" si="0"/>
        <v>471493847.39442307</v>
      </c>
      <c r="N1" s="129">
        <f t="shared" si="0"/>
        <v>475149695.59036642</v>
      </c>
      <c r="O1" s="129">
        <f t="shared" si="0"/>
        <v>478811640.57434726</v>
      </c>
      <c r="P1" s="129">
        <f t="shared" si="0"/>
        <v>482479984.64226234</v>
      </c>
      <c r="Q1" s="129">
        <f t="shared" si="0"/>
        <v>486155028.63689291</v>
      </c>
      <c r="R1" s="129">
        <f t="shared" si="0"/>
        <v>489837071.99200583</v>
      </c>
      <c r="S1" s="129">
        <f t="shared" si="0"/>
        <v>493526412.77593064</v>
      </c>
      <c r="T1" s="129">
        <f t="shared" si="0"/>
        <v>497223347.7346251</v>
      </c>
      <c r="U1" s="129">
        <f t="shared" si="0"/>
        <v>500928172.33423674</v>
      </c>
      <c r="V1" s="129">
        <f t="shared" si="0"/>
        <v>504641180.80316961</v>
      </c>
      <c r="W1" s="129">
        <f t="shared" si="0"/>
        <v>508362666.17366815</v>
      </c>
      <c r="X1" s="129">
        <f t="shared" si="0"/>
        <v>512092920.3229242</v>
      </c>
      <c r="Y1" s="129">
        <f t="shared" si="0"/>
        <v>515832234.01371908</v>
      </c>
      <c r="Z1" s="129">
        <f t="shared" si="0"/>
        <v>519225905.70611906</v>
      </c>
      <c r="AA1" s="129">
        <f t="shared" si="0"/>
        <v>522624794.39493459</v>
      </c>
      <c r="AB1" s="129">
        <f t="shared" si="0"/>
        <v>526029091.88051081</v>
      </c>
      <c r="AC1" s="129">
        <f t="shared" si="0"/>
        <v>529438988.19135165</v>
      </c>
      <c r="AD1" s="129">
        <f t="shared" si="0"/>
        <v>532854671.62791777</v>
      </c>
      <c r="AE1" s="129">
        <f t="shared" si="0"/>
        <v>536276328.80556172</v>
      </c>
      <c r="AF1" s="129">
        <f t="shared" si="0"/>
        <v>539704144.69662237</v>
      </c>
      <c r="AG1" s="129">
        <f t="shared" si="0"/>
        <v>543138302.67169583</v>
      </c>
      <c r="AH1" s="129">
        <f t="shared" ref="AH1:BI1" si="1">+(AH69*10%)+((AH75+AH81)*10%)</f>
        <v>546578984.54010499</v>
      </c>
      <c r="AI1" s="129">
        <f t="shared" si="1"/>
        <v>550026370.5895834</v>
      </c>
      <c r="AJ1" s="129">
        <f t="shared" si="1"/>
        <v>553480639.62519348</v>
      </c>
      <c r="AK1" s="129">
        <f t="shared" si="1"/>
        <v>556941969.00749624</v>
      </c>
      <c r="AL1" s="129">
        <f t="shared" si="1"/>
        <v>560054436.88212657</v>
      </c>
      <c r="AM1" s="129">
        <f t="shared" si="1"/>
        <v>563173008.90752435</v>
      </c>
      <c r="AN1" s="129">
        <f t="shared" si="1"/>
        <v>566297786.90639973</v>
      </c>
      <c r="AO1" s="129">
        <f t="shared" si="1"/>
        <v>569428871.35879278</v>
      </c>
      <c r="AP1" s="129">
        <f t="shared" si="1"/>
        <v>572566361.43612206</v>
      </c>
      <c r="AQ1" s="129">
        <f t="shared" si="1"/>
        <v>575710355.03436768</v>
      </c>
      <c r="AR1" s="129">
        <f t="shared" si="1"/>
        <v>578860948.8064121</v>
      </c>
      <c r="AS1" s="129">
        <f t="shared" si="1"/>
        <v>582018238.19356453</v>
      </c>
      <c r="AT1" s="129">
        <f t="shared" si="1"/>
        <v>585182317.45629108</v>
      </c>
      <c r="AU1" s="129">
        <f t="shared" si="1"/>
        <v>588353279.7041738</v>
      </c>
      <c r="AV1" s="129">
        <f t="shared" si="1"/>
        <v>591531216.92512071</v>
      </c>
      <c r="AW1" s="129">
        <f t="shared" si="1"/>
        <v>594716220.01384914</v>
      </c>
      <c r="AX1" s="129">
        <f t="shared" si="1"/>
        <v>598125627.99734151</v>
      </c>
      <c r="AY1" s="129">
        <f t="shared" si="1"/>
        <v>601546878.2917943</v>
      </c>
      <c r="AZ1" s="129">
        <f t="shared" si="1"/>
        <v>604980030.95835567</v>
      </c>
      <c r="BA1" s="129">
        <f t="shared" si="1"/>
        <v>608425145.49365091</v>
      </c>
      <c r="BB1" s="129">
        <f t="shared" si="1"/>
        <v>611882280.84815133</v>
      </c>
      <c r="BC1" s="129">
        <f t="shared" si="1"/>
        <v>615351495.44400907</v>
      </c>
      <c r="BD1" s="129">
        <f t="shared" si="1"/>
        <v>618832847.19237494</v>
      </c>
      <c r="BE1" s="129">
        <f t="shared" si="1"/>
        <v>622326393.51021743</v>
      </c>
      <c r="BF1" s="129">
        <f t="shared" si="1"/>
        <v>625832191.33665907</v>
      </c>
      <c r="BG1" s="129">
        <f t="shared" si="1"/>
        <v>629350297.14884734</v>
      </c>
      <c r="BH1" s="129">
        <f t="shared" si="1"/>
        <v>632880766.97737503</v>
      </c>
      <c r="BI1" s="129">
        <f t="shared" si="1"/>
        <v>636423656.42126524</v>
      </c>
    </row>
    <row r="2" spans="1:61" x14ac:dyDescent="0.2">
      <c r="A2" s="47" t="s">
        <v>75</v>
      </c>
      <c r="B2" s="40">
        <f>+'EF. Mensuales'!C1</f>
        <v>44957</v>
      </c>
      <c r="C2" s="40">
        <f>+'EF. Mensuales'!D1</f>
        <v>44985</v>
      </c>
      <c r="D2" s="40">
        <f>+'EF. Mensuales'!E1</f>
        <v>45016</v>
      </c>
      <c r="E2" s="40">
        <f>+'EF. Mensuales'!F1</f>
        <v>45046</v>
      </c>
      <c r="F2" s="40">
        <f>+'EF. Mensuales'!G1</f>
        <v>45077</v>
      </c>
      <c r="G2" s="40">
        <f>+'EF. Mensuales'!H1</f>
        <v>45107</v>
      </c>
      <c r="H2" s="40">
        <f>+'EF. Mensuales'!I1</f>
        <v>45138</v>
      </c>
      <c r="I2" s="40">
        <f>+'EF. Mensuales'!J1</f>
        <v>45169</v>
      </c>
      <c r="J2" s="40">
        <f>+'EF. Mensuales'!K1</f>
        <v>45199</v>
      </c>
      <c r="K2" s="40">
        <f>+'EF. Mensuales'!L1</f>
        <v>45230</v>
      </c>
      <c r="L2" s="40">
        <f>+'EF. Mensuales'!M1</f>
        <v>45260</v>
      </c>
      <c r="M2" s="40">
        <f>+'EF. Mensuales'!N1</f>
        <v>45291</v>
      </c>
      <c r="N2" s="40">
        <f>+'EF. Mensuales'!O1</f>
        <v>45322</v>
      </c>
      <c r="O2" s="40">
        <f>+'EF. Mensuales'!P1</f>
        <v>45351</v>
      </c>
      <c r="P2" s="40">
        <f>+'EF. Mensuales'!Q1</f>
        <v>45382</v>
      </c>
      <c r="Q2" s="40">
        <f>+'EF. Mensuales'!R1</f>
        <v>45412</v>
      </c>
      <c r="R2" s="40">
        <f>+'EF. Mensuales'!S1</f>
        <v>45443</v>
      </c>
      <c r="S2" s="40">
        <f>+'EF. Mensuales'!T1</f>
        <v>45473</v>
      </c>
      <c r="T2" s="40">
        <f>+'EF. Mensuales'!U1</f>
        <v>45504</v>
      </c>
      <c r="U2" s="40">
        <f>+'EF. Mensuales'!V1</f>
        <v>45535</v>
      </c>
      <c r="V2" s="40">
        <f>+'EF. Mensuales'!W1</f>
        <v>45565</v>
      </c>
      <c r="W2" s="40">
        <f>+'EF. Mensuales'!X1</f>
        <v>45596</v>
      </c>
      <c r="X2" s="40">
        <f>+'EF. Mensuales'!Y1</f>
        <v>45626</v>
      </c>
      <c r="Y2" s="40">
        <f>+'EF. Mensuales'!Z1</f>
        <v>45657</v>
      </c>
      <c r="Z2" s="40">
        <f>+'EF. Mensuales'!AA1</f>
        <v>45688</v>
      </c>
      <c r="AA2" s="40">
        <f>+'EF. Mensuales'!AB1</f>
        <v>45716</v>
      </c>
      <c r="AB2" s="40">
        <f>+'EF. Mensuales'!AC1</f>
        <v>45747</v>
      </c>
      <c r="AC2" s="40">
        <f>+'EF. Mensuales'!AD1</f>
        <v>45777</v>
      </c>
      <c r="AD2" s="40">
        <f>+'EF. Mensuales'!AE1</f>
        <v>45808</v>
      </c>
      <c r="AE2" s="40">
        <f>+'EF. Mensuales'!AF1</f>
        <v>45838</v>
      </c>
      <c r="AF2" s="40">
        <f>+'EF. Mensuales'!AG1</f>
        <v>45869</v>
      </c>
      <c r="AG2" s="40">
        <f>+'EF. Mensuales'!AH1</f>
        <v>45900</v>
      </c>
      <c r="AH2" s="40">
        <f>+'EF. Mensuales'!AI1</f>
        <v>45930</v>
      </c>
      <c r="AI2" s="40">
        <f>+'EF. Mensuales'!AJ1</f>
        <v>45961</v>
      </c>
      <c r="AJ2" s="40">
        <f>+'EF. Mensuales'!AK1</f>
        <v>45991</v>
      </c>
      <c r="AK2" s="40">
        <f>+'EF. Mensuales'!AL1</f>
        <v>46022</v>
      </c>
      <c r="AL2" s="40">
        <f>+'EF. Mensuales'!AM1</f>
        <v>46053</v>
      </c>
      <c r="AM2" s="40">
        <f>+'EF. Mensuales'!AN1</f>
        <v>46081</v>
      </c>
      <c r="AN2" s="40">
        <f>+'EF. Mensuales'!AO1</f>
        <v>46112</v>
      </c>
      <c r="AO2" s="40">
        <f>+'EF. Mensuales'!AP1</f>
        <v>46142</v>
      </c>
      <c r="AP2" s="40">
        <f>+'EF. Mensuales'!AQ1</f>
        <v>46173</v>
      </c>
      <c r="AQ2" s="40">
        <f>+'EF. Mensuales'!AR1</f>
        <v>46203</v>
      </c>
      <c r="AR2" s="40">
        <f>+'EF. Mensuales'!AS1</f>
        <v>46234</v>
      </c>
      <c r="AS2" s="40">
        <f>+'EF. Mensuales'!AT1</f>
        <v>46265</v>
      </c>
      <c r="AT2" s="40">
        <f>+'EF. Mensuales'!AU1</f>
        <v>46295</v>
      </c>
      <c r="AU2" s="40">
        <f>+'EF. Mensuales'!AV1</f>
        <v>46326</v>
      </c>
      <c r="AV2" s="40">
        <f>+'EF. Mensuales'!AW1</f>
        <v>46356</v>
      </c>
      <c r="AW2" s="40">
        <f>+'EF. Mensuales'!AX1</f>
        <v>46387</v>
      </c>
      <c r="AX2" s="40">
        <f>+'EF. Mensuales'!AY1</f>
        <v>46418</v>
      </c>
      <c r="AY2" s="40">
        <f>+'EF. Mensuales'!AZ1</f>
        <v>46446</v>
      </c>
      <c r="AZ2" s="40">
        <f>+'EF. Mensuales'!BA1</f>
        <v>46477</v>
      </c>
      <c r="BA2" s="40">
        <f>+'EF. Mensuales'!BB1</f>
        <v>46507</v>
      </c>
      <c r="BB2" s="40">
        <f>+'EF. Mensuales'!BC1</f>
        <v>46538</v>
      </c>
      <c r="BC2" s="40">
        <f>+'EF. Mensuales'!BD1</f>
        <v>46568</v>
      </c>
      <c r="BD2" s="40">
        <f>+'EF. Mensuales'!BE1</f>
        <v>46599</v>
      </c>
      <c r="BE2" s="40">
        <f>+'EF. Mensuales'!BF1</f>
        <v>46630</v>
      </c>
      <c r="BF2" s="40">
        <f>+'EF. Mensuales'!BG1</f>
        <v>46660</v>
      </c>
      <c r="BG2" s="40">
        <f>+'EF. Mensuales'!BH1</f>
        <v>46691</v>
      </c>
      <c r="BH2" s="40">
        <f>+'EF. Mensuales'!BI1</f>
        <v>46721</v>
      </c>
      <c r="BI2" s="40">
        <f>+'EF. Mensuales'!BJ1</f>
        <v>46752</v>
      </c>
    </row>
    <row r="3" spans="1:61" x14ac:dyDescent="0.2">
      <c r="A3" s="64" t="s">
        <v>33</v>
      </c>
      <c r="B3" s="65">
        <f>+'EF. Mensuales'!B3</f>
        <v>420000000</v>
      </c>
      <c r="C3" s="65">
        <f t="shared" ref="C3:K3" si="2">+B7</f>
        <v>424193109.86666667</v>
      </c>
      <c r="D3" s="65">
        <f t="shared" si="2"/>
        <v>428402204.3268826</v>
      </c>
      <c r="E3" s="65">
        <f t="shared" si="2"/>
        <v>432627832.40032166</v>
      </c>
      <c r="F3" s="65">
        <f t="shared" si="2"/>
        <v>436870544.54235637</v>
      </c>
      <c r="G3" s="65">
        <f t="shared" si="2"/>
        <v>441130892.70800424</v>
      </c>
      <c r="H3" s="65">
        <f t="shared" si="2"/>
        <v>445409430.41605699</v>
      </c>
      <c r="I3" s="65">
        <f t="shared" si="2"/>
        <v>449706712.81340325</v>
      </c>
      <c r="J3" s="65">
        <f t="shared" si="2"/>
        <v>454023296.73954785</v>
      </c>
      <c r="K3" s="65">
        <f t="shared" si="2"/>
        <v>458359740.79133791</v>
      </c>
      <c r="L3" s="65">
        <f>+K7</f>
        <v>462716605.38790059</v>
      </c>
      <c r="M3" s="65">
        <f>+L7</f>
        <v>467094452.83580041</v>
      </c>
      <c r="N3" s="65">
        <f t="shared" ref="N3:BI3" si="3">+M7</f>
        <v>471493847.39442307</v>
      </c>
      <c r="O3" s="65">
        <f t="shared" si="3"/>
        <v>475149695.59036642</v>
      </c>
      <c r="P3" s="65">
        <f t="shared" si="3"/>
        <v>478811640.57434726</v>
      </c>
      <c r="Q3" s="65">
        <f t="shared" si="3"/>
        <v>482479984.64226234</v>
      </c>
      <c r="R3" s="65">
        <f t="shared" si="3"/>
        <v>486155028.63689291</v>
      </c>
      <c r="S3" s="65">
        <f t="shared" si="3"/>
        <v>489837071.99200583</v>
      </c>
      <c r="T3" s="65">
        <f t="shared" si="3"/>
        <v>493526412.77593064</v>
      </c>
      <c r="U3" s="65">
        <f t="shared" si="3"/>
        <v>497223347.7346251</v>
      </c>
      <c r="V3" s="65">
        <f t="shared" si="3"/>
        <v>500928172.33423674</v>
      </c>
      <c r="W3" s="65">
        <f t="shared" si="3"/>
        <v>504641180.80316961</v>
      </c>
      <c r="X3" s="65">
        <f t="shared" si="3"/>
        <v>508362666.17366815</v>
      </c>
      <c r="Y3" s="65">
        <f t="shared" si="3"/>
        <v>512092920.3229242</v>
      </c>
      <c r="Z3" s="65">
        <f t="shared" si="3"/>
        <v>515832234.01371908</v>
      </c>
      <c r="AA3" s="65">
        <f t="shared" si="3"/>
        <v>519225905.70611906</v>
      </c>
      <c r="AB3" s="65">
        <f t="shared" si="3"/>
        <v>522624794.39493459</v>
      </c>
      <c r="AC3" s="65">
        <f t="shared" si="3"/>
        <v>526029091.88051081</v>
      </c>
      <c r="AD3" s="65">
        <f t="shared" si="3"/>
        <v>529438988.19135165</v>
      </c>
      <c r="AE3" s="65">
        <f t="shared" si="3"/>
        <v>532854671.62791777</v>
      </c>
      <c r="AF3" s="65">
        <f t="shared" si="3"/>
        <v>536276328.80556172</v>
      </c>
      <c r="AG3" s="65">
        <f t="shared" si="3"/>
        <v>539704144.69662237</v>
      </c>
      <c r="AH3" s="65">
        <f t="shared" si="3"/>
        <v>543138302.67169583</v>
      </c>
      <c r="AI3" s="65">
        <f t="shared" si="3"/>
        <v>546578984.54010499</v>
      </c>
      <c r="AJ3" s="65">
        <f t="shared" si="3"/>
        <v>550026370.5895834</v>
      </c>
      <c r="AK3" s="65">
        <f t="shared" si="3"/>
        <v>553480639.62519348</v>
      </c>
      <c r="AL3" s="65">
        <f t="shared" si="3"/>
        <v>556941969.00749624</v>
      </c>
      <c r="AM3" s="65">
        <f t="shared" si="3"/>
        <v>560054436.88212657</v>
      </c>
      <c r="AN3" s="65">
        <f t="shared" si="3"/>
        <v>563173008.90752435</v>
      </c>
      <c r="AO3" s="65">
        <f t="shared" si="3"/>
        <v>566297786.90639973</v>
      </c>
      <c r="AP3" s="65">
        <f t="shared" si="3"/>
        <v>569428871.35879278</v>
      </c>
      <c r="AQ3" s="65">
        <f t="shared" si="3"/>
        <v>572566361.43612206</v>
      </c>
      <c r="AR3" s="65">
        <f t="shared" si="3"/>
        <v>575710355.03436768</v>
      </c>
      <c r="AS3" s="65">
        <f t="shared" si="3"/>
        <v>578860948.8064121</v>
      </c>
      <c r="AT3" s="65">
        <f t="shared" si="3"/>
        <v>582018238.19356453</v>
      </c>
      <c r="AU3" s="65">
        <f t="shared" si="3"/>
        <v>585182317.45629108</v>
      </c>
      <c r="AV3" s="65">
        <f t="shared" si="3"/>
        <v>588353279.7041738</v>
      </c>
      <c r="AW3" s="65">
        <f t="shared" si="3"/>
        <v>591531216.92512071</v>
      </c>
      <c r="AX3" s="65">
        <f t="shared" si="3"/>
        <v>594716220.01384914</v>
      </c>
      <c r="AY3" s="65">
        <f t="shared" si="3"/>
        <v>598125627.99734151</v>
      </c>
      <c r="AZ3" s="65">
        <f t="shared" si="3"/>
        <v>601546878.2917943</v>
      </c>
      <c r="BA3" s="65">
        <f t="shared" si="3"/>
        <v>604980030.95835567</v>
      </c>
      <c r="BB3" s="65">
        <f t="shared" si="3"/>
        <v>608425145.49365091</v>
      </c>
      <c r="BC3" s="65">
        <f t="shared" si="3"/>
        <v>611882280.84815133</v>
      </c>
      <c r="BD3" s="65">
        <f t="shared" si="3"/>
        <v>615351495.44400907</v>
      </c>
      <c r="BE3" s="65">
        <f t="shared" si="3"/>
        <v>618832847.19237494</v>
      </c>
      <c r="BF3" s="65">
        <f t="shared" si="3"/>
        <v>622326393.51021743</v>
      </c>
      <c r="BG3" s="65">
        <f t="shared" si="3"/>
        <v>625832191.33665907</v>
      </c>
      <c r="BH3" s="65">
        <f t="shared" si="3"/>
        <v>629350297.14884734</v>
      </c>
      <c r="BI3" s="65">
        <f t="shared" si="3"/>
        <v>632880766.97737503</v>
      </c>
    </row>
    <row r="4" spans="1:61" x14ac:dyDescent="0.2">
      <c r="A4" s="44" t="s">
        <v>169</v>
      </c>
      <c r="B4" s="65">
        <f>+B3*((PARÁMETROS!$C$2+0%)/24)</f>
        <v>1400000</v>
      </c>
      <c r="C4" s="65">
        <f>+C3*((PARÁMETROS!$C$2+0%)/24)</f>
        <v>1413977.0328888891</v>
      </c>
      <c r="D4" s="65">
        <f>+D3*((PARÁMETROS!$C$2+0%)/24)</f>
        <v>1428007.3477562754</v>
      </c>
      <c r="E4" s="65">
        <f>+E3*((PARÁMETROS!$C$2+0%)/24)</f>
        <v>1442092.7746677389</v>
      </c>
      <c r="F4" s="65">
        <f>+F3*((PARÁMETROS!$C$2+0%)/24)</f>
        <v>1456235.1484745212</v>
      </c>
      <c r="G4" s="65">
        <f>+G3*((PARÁMETROS!$C$2+0%)/24)</f>
        <v>1470436.3090266809</v>
      </c>
      <c r="H4" s="65">
        <f>+H3*((PARÁMETROS!$C$2+0%)/24)</f>
        <v>1484698.1013868568</v>
      </c>
      <c r="I4" s="65">
        <f>+I3*((PARÁMETROS!$C$2+0%)/24)</f>
        <v>1499022.3760446776</v>
      </c>
      <c r="J4" s="65">
        <f>+J3*((PARÁMETROS!$C$2+0%)/24)</f>
        <v>1513410.9891318262</v>
      </c>
      <c r="K4" s="65">
        <f>+K3*((PARÁMETROS!$C$2+0%)/24)</f>
        <v>1527865.8026377931</v>
      </c>
      <c r="L4" s="65">
        <f>+L3*((PARÁMETROS!$C$2+0%)/24)</f>
        <v>1542388.6846263355</v>
      </c>
      <c r="M4" s="65">
        <f>+M3*((PARÁMETROS!$C$2+0%)/24)</f>
        <v>1556981.509452668</v>
      </c>
      <c r="N4" s="65">
        <f>+N3*((PARÁMETROS!$C$2+0%)/24)</f>
        <v>1571646.1579814104</v>
      </c>
      <c r="O4" s="65">
        <f>+O3*((PARÁMETROS!$C$2+0%)/24)</f>
        <v>1583832.3186345547</v>
      </c>
      <c r="P4" s="65">
        <f>+P3*((PARÁMETROS!$C$2+0%)/24)</f>
        <v>1596038.801914491</v>
      </c>
      <c r="Q4" s="65">
        <f>+Q3*((PARÁMETROS!$C$2+0%)/24)</f>
        <v>1608266.6154742078</v>
      </c>
      <c r="R4" s="65">
        <f>+R3*((PARÁMETROS!$C$2+0%)/24)</f>
        <v>1620516.7621229766</v>
      </c>
      <c r="S4" s="65">
        <f>+S3*((PARÁMETROS!$C$2+0%)/24)</f>
        <v>1632790.2399733528</v>
      </c>
      <c r="T4" s="65">
        <f>+T3*((PARÁMETROS!$C$2+0%)/24)</f>
        <v>1645088.0425864356</v>
      </c>
      <c r="U4" s="65">
        <f>+U3*((PARÁMETROS!$C$2+0%)/24)</f>
        <v>1657411.1591154172</v>
      </c>
      <c r="V4" s="65">
        <f>+V3*((PARÁMETROS!$C$2+0%)/24)</f>
        <v>1669760.5744474558</v>
      </c>
      <c r="W4" s="65">
        <f>+W3*((PARÁMETROS!$C$2+0%)/24)</f>
        <v>1682137.2693438989</v>
      </c>
      <c r="X4" s="65">
        <f>+X3*((PARÁMETROS!$C$2+0%)/24)</f>
        <v>1694542.220578894</v>
      </c>
      <c r="Y4" s="65">
        <f>+Y3*((PARÁMETROS!$C$2+0%)/24)</f>
        <v>1706976.4010764142</v>
      </c>
      <c r="Z4" s="65">
        <f>+Z3*((PARÁMETROS!$C$2+0%)/24)</f>
        <v>1719440.7800457303</v>
      </c>
      <c r="AA4" s="65">
        <f>+AA3*((PARÁMETROS!$C$2+0%)/24)</f>
        <v>1730753.019020397</v>
      </c>
      <c r="AB4" s="65">
        <f>+AB3*((PARÁMETROS!$C$2+0%)/24)</f>
        <v>1742082.6479831154</v>
      </c>
      <c r="AC4" s="65">
        <f>+AC3*((PARÁMETROS!$C$2+0%)/24)</f>
        <v>1753430.3062683695</v>
      </c>
      <c r="AD4" s="65">
        <f>+AD3*((PARÁMETROS!$C$2+0%)/24)</f>
        <v>1764796.6273045056</v>
      </c>
      <c r="AE4" s="65">
        <f>+AE3*((PARÁMETROS!$C$2+0%)/24)</f>
        <v>1776182.2387597261</v>
      </c>
      <c r="AF4" s="65">
        <f>+AF3*((PARÁMETROS!$C$2+0%)/24)</f>
        <v>1787587.7626852058</v>
      </c>
      <c r="AG4" s="65">
        <f>+AG3*((PARÁMETROS!$C$2+0%)/24)</f>
        <v>1799013.815655408</v>
      </c>
      <c r="AH4" s="65">
        <f>+AH3*((PARÁMETROS!$C$2+0%)/24)</f>
        <v>1810461.0089056529</v>
      </c>
      <c r="AI4" s="65">
        <f>+AI3*((PARÁMETROS!$C$2+0%)/24)</f>
        <v>1821929.9484670167</v>
      </c>
      <c r="AJ4" s="65">
        <f>+AJ3*((PARÁMETROS!$C$2+0%)/24)</f>
        <v>1833421.2352986115</v>
      </c>
      <c r="AK4" s="65">
        <f>+AK3*((PARÁMETROS!$C$2+0%)/24)</f>
        <v>1844935.4654173118</v>
      </c>
      <c r="AL4" s="65">
        <f>+AL3*((PARÁMETROS!$C$2+0%)/24)</f>
        <v>1856473.2300249876</v>
      </c>
      <c r="AM4" s="65">
        <f>+AM3*((PARÁMETROS!$C$2+0%)/24)</f>
        <v>1866848.122940422</v>
      </c>
      <c r="AN4" s="65">
        <f>+AN3*((PARÁMETROS!$C$2+0%)/24)</f>
        <v>1877243.3630250813</v>
      </c>
      <c r="AO4" s="65">
        <f>+AO3*((PARÁMETROS!$C$2+0%)/24)</f>
        <v>1887659.2896879993</v>
      </c>
      <c r="AP4" s="65">
        <f>+AP3*((PARÁMETROS!$C$2+0%)/24)</f>
        <v>1898096.2378626426</v>
      </c>
      <c r="AQ4" s="65">
        <f>+AQ3*((PARÁMETROS!$C$2+0%)/24)</f>
        <v>1908554.5381204069</v>
      </c>
      <c r="AR4" s="65">
        <f>+AR3*((PARÁMETROS!$C$2+0%)/24)</f>
        <v>1919034.5167812258</v>
      </c>
      <c r="AS4" s="65">
        <f>+AS3*((PARÁMETROS!$C$2+0%)/24)</f>
        <v>1929536.4960213739</v>
      </c>
      <c r="AT4" s="65">
        <f>+AT3*((PARÁMETROS!$C$2+0%)/24)</f>
        <v>1940060.7939785486</v>
      </c>
      <c r="AU4" s="65">
        <f>+AU3*((PARÁMETROS!$C$2+0%)/24)</f>
        <v>1950607.7248543038</v>
      </c>
      <c r="AV4" s="65">
        <f>+AV3*((PARÁMETROS!$C$2+0%)/24)</f>
        <v>1961177.5990139127</v>
      </c>
      <c r="AW4" s="65">
        <f>+AW3*((PARÁMETROS!$C$2+0%)/24)</f>
        <v>1971770.7230837359</v>
      </c>
      <c r="AX4" s="65">
        <f>+AX3*((PARÁMETROS!$C$2+0%)/24)</f>
        <v>1982387.4000461639</v>
      </c>
      <c r="AY4" s="65">
        <f>+AY3*((PARÁMETROS!$C$2+0%)/24)</f>
        <v>1993752.0933244717</v>
      </c>
      <c r="AZ4" s="65">
        <f>+AZ3*((PARÁMETROS!$C$2+0%)/24)</f>
        <v>2005156.2609726477</v>
      </c>
      <c r="BA4" s="65">
        <f>+BA3*((PARÁMETROS!$C$2+0%)/24)</f>
        <v>2016600.1031945189</v>
      </c>
      <c r="BB4" s="65">
        <f>+BB3*((PARÁMETROS!$C$2+0%)/24)</f>
        <v>2028083.8183121698</v>
      </c>
      <c r="BC4" s="65">
        <f>+BC3*((PARÁMETROS!$C$2+0%)/24)</f>
        <v>2039607.6028271713</v>
      </c>
      <c r="BD4" s="65">
        <f>+BD3*((PARÁMETROS!$C$2+0%)/24)</f>
        <v>2051171.6514800303</v>
      </c>
      <c r="BE4" s="65">
        <f>+BE3*((PARÁMETROS!$C$2+0%)/24)</f>
        <v>2062776.1573079166</v>
      </c>
      <c r="BF4" s="65">
        <f>+BF3*((PARÁMETROS!$C$2+0%)/24)</f>
        <v>2074421.311700725</v>
      </c>
      <c r="BG4" s="65">
        <f>+BG3*((PARÁMETROS!$C$2+0%)/24)</f>
        <v>2086107.3044555304</v>
      </c>
      <c r="BH4" s="65">
        <f>+BH3*((PARÁMETROS!$C$2+0%)/24)</f>
        <v>2097834.3238294912</v>
      </c>
      <c r="BI4" s="65">
        <f>+BI3*((PARÁMETROS!$C$2+0%)/24)</f>
        <v>2109602.5565912505</v>
      </c>
    </row>
    <row r="5" spans="1:61" x14ac:dyDescent="0.2">
      <c r="A5" s="64" t="s">
        <v>43</v>
      </c>
      <c r="B5" s="65">
        <f>+IF(B3+B4&lt;B1,B1-B3-B4,0)</f>
        <v>2793109.8666666746</v>
      </c>
      <c r="C5" s="65">
        <f t="shared" ref="C5:BI5" si="4">+IF(C3+C4&lt;C1,C1-C3-C4,0)</f>
        <v>2795117.4273270369</v>
      </c>
      <c r="D5" s="65">
        <f t="shared" si="4"/>
        <v>2797620.7256827862</v>
      </c>
      <c r="E5" s="65">
        <f t="shared" si="4"/>
        <v>2800619.3673669705</v>
      </c>
      <c r="F5" s="65">
        <f t="shared" si="4"/>
        <v>2804113.0171733433</v>
      </c>
      <c r="G5" s="65">
        <f t="shared" si="4"/>
        <v>2808101.3990260735</v>
      </c>
      <c r="H5" s="65">
        <f t="shared" si="4"/>
        <v>2812584.2959594014</v>
      </c>
      <c r="I5" s="65">
        <f t="shared" si="4"/>
        <v>2817561.5500999223</v>
      </c>
      <c r="J5" s="65">
        <f t="shared" si="4"/>
        <v>2823033.0626582326</v>
      </c>
      <c r="K5" s="65">
        <f t="shared" si="4"/>
        <v>2828998.7939248905</v>
      </c>
      <c r="L5" s="65">
        <f t="shared" si="4"/>
        <v>2835458.7632734831</v>
      </c>
      <c r="M5" s="65">
        <f t="shared" si="4"/>
        <v>2842413.0491699902</v>
      </c>
      <c r="N5" s="65">
        <f t="shared" si="4"/>
        <v>2084202.0379619452</v>
      </c>
      <c r="O5" s="65">
        <f t="shared" si="4"/>
        <v>2078112.6653462797</v>
      </c>
      <c r="P5" s="65">
        <f t="shared" si="4"/>
        <v>2072305.266000591</v>
      </c>
      <c r="Q5" s="65">
        <f t="shared" si="4"/>
        <v>2066777.3791563674</v>
      </c>
      <c r="R5" s="65">
        <f t="shared" si="4"/>
        <v>2061526.5929899337</v>
      </c>
      <c r="S5" s="65">
        <f t="shared" si="4"/>
        <v>2056550.5439514653</v>
      </c>
      <c r="T5" s="65">
        <f t="shared" si="4"/>
        <v>2051846.9161080224</v>
      </c>
      <c r="U5" s="65">
        <f t="shared" si="4"/>
        <v>2047413.4404962228</v>
      </c>
      <c r="V5" s="65">
        <f t="shared" si="4"/>
        <v>2043247.8944854112</v>
      </c>
      <c r="W5" s="65">
        <f t="shared" si="4"/>
        <v>2039348.1011546392</v>
      </c>
      <c r="X5" s="65">
        <f t="shared" si="4"/>
        <v>2035711.9286771566</v>
      </c>
      <c r="Y5" s="65">
        <f t="shared" si="4"/>
        <v>2032337.289718471</v>
      </c>
      <c r="Z5" s="65">
        <f t="shared" si="4"/>
        <v>1674230.9123542483</v>
      </c>
      <c r="AA5" s="65">
        <f t="shared" si="4"/>
        <v>1668135.6697951371</v>
      </c>
      <c r="AB5" s="65">
        <f t="shared" si="4"/>
        <v>1662214.837593097</v>
      </c>
      <c r="AC5" s="65">
        <f t="shared" si="4"/>
        <v>1656466.0045724756</v>
      </c>
      <c r="AD5" s="65">
        <f t="shared" si="4"/>
        <v>1650886.8092616089</v>
      </c>
      <c r="AE5" s="65">
        <f t="shared" si="4"/>
        <v>1645474.9388842287</v>
      </c>
      <c r="AF5" s="65">
        <f t="shared" si="4"/>
        <v>1640228.1283754446</v>
      </c>
      <c r="AG5" s="65">
        <f t="shared" si="4"/>
        <v>1635144.1594180488</v>
      </c>
      <c r="AH5" s="65">
        <f t="shared" si="4"/>
        <v>1630220.8595035039</v>
      </c>
      <c r="AI5" s="65">
        <f t="shared" si="4"/>
        <v>1625456.101011395</v>
      </c>
      <c r="AJ5" s="65">
        <f t="shared" si="4"/>
        <v>1620847.8003114683</v>
      </c>
      <c r="AK5" s="65">
        <f t="shared" si="4"/>
        <v>1616393.9168854493</v>
      </c>
      <c r="AL5" s="65">
        <f t="shared" si="4"/>
        <v>1255994.6446053444</v>
      </c>
      <c r="AM5" s="65">
        <f t="shared" si="4"/>
        <v>1251723.9024573555</v>
      </c>
      <c r="AN5" s="65">
        <f t="shared" si="4"/>
        <v>1247534.6358502982</v>
      </c>
      <c r="AO5" s="65">
        <f t="shared" si="4"/>
        <v>1243425.1627050557</v>
      </c>
      <c r="AP5" s="65">
        <f t="shared" si="4"/>
        <v>1239393.8394666354</v>
      </c>
      <c r="AQ5" s="65">
        <f t="shared" si="4"/>
        <v>1235439.0601252138</v>
      </c>
      <c r="AR5" s="65">
        <f t="shared" si="4"/>
        <v>1231559.2552631944</v>
      </c>
      <c r="AS5" s="65">
        <f t="shared" si="4"/>
        <v>1227752.8911310595</v>
      </c>
      <c r="AT5" s="65">
        <f t="shared" si="4"/>
        <v>1224018.4687479967</v>
      </c>
      <c r="AU5" s="65">
        <f t="shared" si="4"/>
        <v>1220354.5230284201</v>
      </c>
      <c r="AV5" s="65">
        <f t="shared" si="4"/>
        <v>1216759.6219329953</v>
      </c>
      <c r="AW5" s="65">
        <f t="shared" si="4"/>
        <v>1213232.365644692</v>
      </c>
      <c r="AX5" s="65">
        <f t="shared" si="4"/>
        <v>1427020.5834462105</v>
      </c>
      <c r="AY5" s="65">
        <f t="shared" si="4"/>
        <v>1427498.2011283147</v>
      </c>
      <c r="AZ5" s="65">
        <f t="shared" si="4"/>
        <v>1427996.4055887174</v>
      </c>
      <c r="BA5" s="65">
        <f t="shared" si="4"/>
        <v>1428514.4321007291</v>
      </c>
      <c r="BB5" s="65">
        <f t="shared" si="4"/>
        <v>1429051.5361882432</v>
      </c>
      <c r="BC5" s="65">
        <f t="shared" si="4"/>
        <v>1429606.9930305681</v>
      </c>
      <c r="BD5" s="65">
        <f t="shared" si="4"/>
        <v>1430180.0968858488</v>
      </c>
      <c r="BE5" s="65">
        <f t="shared" si="4"/>
        <v>1430770.160534567</v>
      </c>
      <c r="BF5" s="65">
        <f t="shared" si="4"/>
        <v>1431376.5147409206</v>
      </c>
      <c r="BG5" s="65">
        <f t="shared" si="4"/>
        <v>1431998.5077327373</v>
      </c>
      <c r="BH5" s="65">
        <f t="shared" si="4"/>
        <v>1432635.5046981978</v>
      </c>
      <c r="BI5" s="65">
        <f t="shared" si="4"/>
        <v>1433286.8872989635</v>
      </c>
    </row>
    <row r="6" spans="1:61" x14ac:dyDescent="0.2">
      <c r="A6" s="64" t="s">
        <v>42</v>
      </c>
      <c r="B6" s="65">
        <f>IF(B3+B4&gt;B1,B3+B4-B1,0)</f>
        <v>0</v>
      </c>
      <c r="C6" s="65">
        <f t="shared" ref="C6:BI6" si="5">IF(C3+C4&gt;C1,C3+C4-C1,0)</f>
        <v>0</v>
      </c>
      <c r="D6" s="65">
        <f t="shared" si="5"/>
        <v>0</v>
      </c>
      <c r="E6" s="65">
        <f t="shared" si="5"/>
        <v>0</v>
      </c>
      <c r="F6" s="65">
        <f t="shared" si="5"/>
        <v>0</v>
      </c>
      <c r="G6" s="65">
        <f t="shared" si="5"/>
        <v>0</v>
      </c>
      <c r="H6" s="65">
        <f t="shared" si="5"/>
        <v>0</v>
      </c>
      <c r="I6" s="65">
        <f t="shared" si="5"/>
        <v>0</v>
      </c>
      <c r="J6" s="65">
        <f t="shared" si="5"/>
        <v>0</v>
      </c>
      <c r="K6" s="65">
        <f t="shared" si="5"/>
        <v>0</v>
      </c>
      <c r="L6" s="65">
        <f t="shared" si="5"/>
        <v>0</v>
      </c>
      <c r="M6" s="65">
        <f t="shared" si="5"/>
        <v>0</v>
      </c>
      <c r="N6" s="65">
        <f t="shared" si="5"/>
        <v>0</v>
      </c>
      <c r="O6" s="65">
        <f t="shared" si="5"/>
        <v>0</v>
      </c>
      <c r="P6" s="65">
        <f t="shared" si="5"/>
        <v>0</v>
      </c>
      <c r="Q6" s="65">
        <f t="shared" si="5"/>
        <v>0</v>
      </c>
      <c r="R6" s="65">
        <f t="shared" si="5"/>
        <v>0</v>
      </c>
      <c r="S6" s="65">
        <f t="shared" si="5"/>
        <v>0</v>
      </c>
      <c r="T6" s="65">
        <f t="shared" si="5"/>
        <v>0</v>
      </c>
      <c r="U6" s="65">
        <f t="shared" si="5"/>
        <v>0</v>
      </c>
      <c r="V6" s="65">
        <f t="shared" si="5"/>
        <v>0</v>
      </c>
      <c r="W6" s="65">
        <f t="shared" si="5"/>
        <v>0</v>
      </c>
      <c r="X6" s="65">
        <f t="shared" si="5"/>
        <v>0</v>
      </c>
      <c r="Y6" s="65">
        <f t="shared" si="5"/>
        <v>0</v>
      </c>
      <c r="Z6" s="65">
        <f t="shared" si="5"/>
        <v>0</v>
      </c>
      <c r="AA6" s="65">
        <f t="shared" si="5"/>
        <v>0</v>
      </c>
      <c r="AB6" s="65">
        <f t="shared" si="5"/>
        <v>0</v>
      </c>
      <c r="AC6" s="65">
        <f t="shared" si="5"/>
        <v>0</v>
      </c>
      <c r="AD6" s="65">
        <f t="shared" si="5"/>
        <v>0</v>
      </c>
      <c r="AE6" s="65">
        <f t="shared" si="5"/>
        <v>0</v>
      </c>
      <c r="AF6" s="65">
        <f t="shared" si="5"/>
        <v>0</v>
      </c>
      <c r="AG6" s="65">
        <f t="shared" si="5"/>
        <v>0</v>
      </c>
      <c r="AH6" s="65">
        <f t="shared" si="5"/>
        <v>0</v>
      </c>
      <c r="AI6" s="65">
        <f t="shared" si="5"/>
        <v>0</v>
      </c>
      <c r="AJ6" s="65">
        <f t="shared" si="5"/>
        <v>0</v>
      </c>
      <c r="AK6" s="65">
        <f t="shared" si="5"/>
        <v>0</v>
      </c>
      <c r="AL6" s="65">
        <f t="shared" si="5"/>
        <v>0</v>
      </c>
      <c r="AM6" s="65">
        <f t="shared" si="5"/>
        <v>0</v>
      </c>
      <c r="AN6" s="65">
        <f t="shared" si="5"/>
        <v>0</v>
      </c>
      <c r="AO6" s="65">
        <f t="shared" si="5"/>
        <v>0</v>
      </c>
      <c r="AP6" s="65">
        <f t="shared" si="5"/>
        <v>0</v>
      </c>
      <c r="AQ6" s="65">
        <f t="shared" si="5"/>
        <v>0</v>
      </c>
      <c r="AR6" s="65">
        <f t="shared" si="5"/>
        <v>0</v>
      </c>
      <c r="AS6" s="65">
        <f t="shared" si="5"/>
        <v>0</v>
      </c>
      <c r="AT6" s="65">
        <f t="shared" si="5"/>
        <v>0</v>
      </c>
      <c r="AU6" s="65">
        <f t="shared" si="5"/>
        <v>0</v>
      </c>
      <c r="AV6" s="65">
        <f t="shared" si="5"/>
        <v>0</v>
      </c>
      <c r="AW6" s="65">
        <f t="shared" si="5"/>
        <v>0</v>
      </c>
      <c r="AX6" s="65">
        <f t="shared" si="5"/>
        <v>0</v>
      </c>
      <c r="AY6" s="65">
        <f t="shared" si="5"/>
        <v>0</v>
      </c>
      <c r="AZ6" s="65">
        <f t="shared" si="5"/>
        <v>0</v>
      </c>
      <c r="BA6" s="65">
        <f t="shared" si="5"/>
        <v>0</v>
      </c>
      <c r="BB6" s="65">
        <f t="shared" si="5"/>
        <v>0</v>
      </c>
      <c r="BC6" s="65">
        <f t="shared" si="5"/>
        <v>0</v>
      </c>
      <c r="BD6" s="65">
        <f t="shared" si="5"/>
        <v>0</v>
      </c>
      <c r="BE6" s="65">
        <f t="shared" si="5"/>
        <v>0</v>
      </c>
      <c r="BF6" s="65">
        <f t="shared" si="5"/>
        <v>0</v>
      </c>
      <c r="BG6" s="65">
        <f t="shared" si="5"/>
        <v>0</v>
      </c>
      <c r="BH6" s="65">
        <f t="shared" si="5"/>
        <v>0</v>
      </c>
      <c r="BI6" s="65">
        <f t="shared" si="5"/>
        <v>0</v>
      </c>
    </row>
    <row r="7" spans="1:61" x14ac:dyDescent="0.2">
      <c r="A7" s="66" t="s">
        <v>35</v>
      </c>
      <c r="B7" s="66">
        <f>+B3+B4+B5-B6</f>
        <v>424193109.86666667</v>
      </c>
      <c r="C7" s="66">
        <f t="shared" ref="C7:K7" si="6">+C3+C4+C5-C6</f>
        <v>428402204.3268826</v>
      </c>
      <c r="D7" s="66">
        <f t="shared" si="6"/>
        <v>432627832.40032166</v>
      </c>
      <c r="E7" s="66">
        <f t="shared" si="6"/>
        <v>436870544.54235637</v>
      </c>
      <c r="F7" s="66">
        <f t="shared" si="6"/>
        <v>441130892.70800424</v>
      </c>
      <c r="G7" s="66">
        <f t="shared" si="6"/>
        <v>445409430.41605699</v>
      </c>
      <c r="H7" s="66">
        <f t="shared" si="6"/>
        <v>449706712.81340325</v>
      </c>
      <c r="I7" s="66">
        <f t="shared" si="6"/>
        <v>454023296.73954785</v>
      </c>
      <c r="J7" s="66">
        <f t="shared" si="6"/>
        <v>458359740.79133791</v>
      </c>
      <c r="K7" s="66">
        <f t="shared" si="6"/>
        <v>462716605.38790059</v>
      </c>
      <c r="L7" s="66">
        <f>+L3+L4+L5-L6</f>
        <v>467094452.83580041</v>
      </c>
      <c r="M7" s="66">
        <f>+M3+M4+M5-M6</f>
        <v>471493847.39442307</v>
      </c>
      <c r="N7" s="66">
        <f t="shared" ref="N7:BI7" si="7">+N3+N4+N5-N6</f>
        <v>475149695.59036642</v>
      </c>
      <c r="O7" s="66">
        <f t="shared" si="7"/>
        <v>478811640.57434726</v>
      </c>
      <c r="P7" s="66">
        <f t="shared" si="7"/>
        <v>482479984.64226234</v>
      </c>
      <c r="Q7" s="66">
        <f t="shared" si="7"/>
        <v>486155028.63689291</v>
      </c>
      <c r="R7" s="66">
        <f t="shared" si="7"/>
        <v>489837071.99200583</v>
      </c>
      <c r="S7" s="66">
        <f t="shared" si="7"/>
        <v>493526412.77593064</v>
      </c>
      <c r="T7" s="66">
        <f t="shared" si="7"/>
        <v>497223347.7346251</v>
      </c>
      <c r="U7" s="66">
        <f t="shared" si="7"/>
        <v>500928172.33423674</v>
      </c>
      <c r="V7" s="66">
        <f t="shared" si="7"/>
        <v>504641180.80316961</v>
      </c>
      <c r="W7" s="66">
        <f t="shared" si="7"/>
        <v>508362666.17366815</v>
      </c>
      <c r="X7" s="66">
        <f t="shared" si="7"/>
        <v>512092920.3229242</v>
      </c>
      <c r="Y7" s="66">
        <f t="shared" si="7"/>
        <v>515832234.01371908</v>
      </c>
      <c r="Z7" s="66">
        <f t="shared" si="7"/>
        <v>519225905.70611906</v>
      </c>
      <c r="AA7" s="66">
        <f t="shared" si="7"/>
        <v>522624794.39493459</v>
      </c>
      <c r="AB7" s="66">
        <f t="shared" si="7"/>
        <v>526029091.88051081</v>
      </c>
      <c r="AC7" s="66">
        <f t="shared" si="7"/>
        <v>529438988.19135165</v>
      </c>
      <c r="AD7" s="66">
        <f t="shared" si="7"/>
        <v>532854671.62791777</v>
      </c>
      <c r="AE7" s="66">
        <f t="shared" si="7"/>
        <v>536276328.80556172</v>
      </c>
      <c r="AF7" s="66">
        <f t="shared" si="7"/>
        <v>539704144.69662237</v>
      </c>
      <c r="AG7" s="66">
        <f t="shared" si="7"/>
        <v>543138302.67169583</v>
      </c>
      <c r="AH7" s="66">
        <f t="shared" si="7"/>
        <v>546578984.54010499</v>
      </c>
      <c r="AI7" s="66">
        <f t="shared" si="7"/>
        <v>550026370.5895834</v>
      </c>
      <c r="AJ7" s="66">
        <f t="shared" si="7"/>
        <v>553480639.62519348</v>
      </c>
      <c r="AK7" s="66">
        <f t="shared" si="7"/>
        <v>556941969.00749624</v>
      </c>
      <c r="AL7" s="66">
        <f t="shared" si="7"/>
        <v>560054436.88212657</v>
      </c>
      <c r="AM7" s="66">
        <f t="shared" si="7"/>
        <v>563173008.90752435</v>
      </c>
      <c r="AN7" s="66">
        <f t="shared" si="7"/>
        <v>566297786.90639973</v>
      </c>
      <c r="AO7" s="66">
        <f t="shared" si="7"/>
        <v>569428871.35879278</v>
      </c>
      <c r="AP7" s="66">
        <f t="shared" si="7"/>
        <v>572566361.43612206</v>
      </c>
      <c r="AQ7" s="66">
        <f t="shared" si="7"/>
        <v>575710355.03436768</v>
      </c>
      <c r="AR7" s="66">
        <f t="shared" si="7"/>
        <v>578860948.8064121</v>
      </c>
      <c r="AS7" s="66">
        <f t="shared" si="7"/>
        <v>582018238.19356453</v>
      </c>
      <c r="AT7" s="66">
        <f t="shared" si="7"/>
        <v>585182317.45629108</v>
      </c>
      <c r="AU7" s="66">
        <f t="shared" si="7"/>
        <v>588353279.7041738</v>
      </c>
      <c r="AV7" s="66">
        <f t="shared" si="7"/>
        <v>591531216.92512071</v>
      </c>
      <c r="AW7" s="66">
        <f t="shared" si="7"/>
        <v>594716220.01384914</v>
      </c>
      <c r="AX7" s="66">
        <f t="shared" si="7"/>
        <v>598125627.99734151</v>
      </c>
      <c r="AY7" s="66">
        <f t="shared" si="7"/>
        <v>601546878.2917943</v>
      </c>
      <c r="AZ7" s="66">
        <f t="shared" si="7"/>
        <v>604980030.95835567</v>
      </c>
      <c r="BA7" s="66">
        <f t="shared" si="7"/>
        <v>608425145.49365091</v>
      </c>
      <c r="BB7" s="66">
        <f t="shared" si="7"/>
        <v>611882280.84815133</v>
      </c>
      <c r="BC7" s="66">
        <f t="shared" si="7"/>
        <v>615351495.44400907</v>
      </c>
      <c r="BD7" s="66">
        <f t="shared" si="7"/>
        <v>618832847.19237494</v>
      </c>
      <c r="BE7" s="66">
        <f t="shared" si="7"/>
        <v>622326393.51021743</v>
      </c>
      <c r="BF7" s="66">
        <f t="shared" si="7"/>
        <v>625832191.33665907</v>
      </c>
      <c r="BG7" s="66">
        <f t="shared" si="7"/>
        <v>629350297.14884734</v>
      </c>
      <c r="BH7" s="66">
        <f t="shared" si="7"/>
        <v>632880766.97737503</v>
      </c>
      <c r="BI7" s="66">
        <f t="shared" si="7"/>
        <v>636423656.42126524</v>
      </c>
    </row>
    <row r="8" spans="1:61" ht="13.5" thickBot="1" x14ac:dyDescent="0.25">
      <c r="A8" s="69"/>
      <c r="B8" s="70">
        <f>+B19-'FLUJO DE CARTERA'!C135</f>
        <v>0</v>
      </c>
      <c r="C8" s="70">
        <f>+C19-'FLUJO DE CARTERA'!D135</f>
        <v>0</v>
      </c>
      <c r="D8" s="70">
        <f>+D19-'FLUJO DE CARTERA'!E135</f>
        <v>0</v>
      </c>
      <c r="E8" s="70">
        <f>+E19-'FLUJO DE CARTERA'!F135</f>
        <v>0</v>
      </c>
      <c r="F8" s="70">
        <f>+F19-'FLUJO DE CARTERA'!G135</f>
        <v>0</v>
      </c>
      <c r="G8" s="70">
        <f>+G19-'FLUJO DE CARTERA'!H135</f>
        <v>0</v>
      </c>
      <c r="H8" s="70">
        <f>+H19-'FLUJO DE CARTERA'!I135</f>
        <v>0</v>
      </c>
      <c r="I8" s="70">
        <f>+I19-'FLUJO DE CARTERA'!J135</f>
        <v>0</v>
      </c>
      <c r="J8" s="70">
        <f>+J19-'FLUJO DE CARTERA'!K135</f>
        <v>0</v>
      </c>
      <c r="K8" s="70">
        <f>+K19-'FLUJO DE CARTERA'!L135</f>
        <v>0</v>
      </c>
      <c r="L8" s="70">
        <f>+L19-'FLUJO DE CARTERA'!M135</f>
        <v>0</v>
      </c>
      <c r="M8" s="70">
        <f>+M19-'FLUJO DE CARTERA'!N135</f>
        <v>0</v>
      </c>
      <c r="N8" s="70">
        <f>+N19-'FLUJO DE CARTERA'!O135</f>
        <v>0</v>
      </c>
      <c r="O8" s="70">
        <f>+O19-'FLUJO DE CARTERA'!P135</f>
        <v>0</v>
      </c>
      <c r="P8" s="70">
        <f>+P19-'FLUJO DE CARTERA'!Q135</f>
        <v>0</v>
      </c>
      <c r="Q8" s="70">
        <f>+Q19-'FLUJO DE CARTERA'!R135</f>
        <v>0</v>
      </c>
      <c r="R8" s="70">
        <f>+R19-'FLUJO DE CARTERA'!S135</f>
        <v>0</v>
      </c>
      <c r="S8" s="70">
        <f>+S19-'FLUJO DE CARTERA'!T135</f>
        <v>0</v>
      </c>
      <c r="T8" s="70">
        <f>+T19-'FLUJO DE CARTERA'!U135</f>
        <v>0</v>
      </c>
      <c r="U8" s="70">
        <f>+U19-'FLUJO DE CARTERA'!V135</f>
        <v>0</v>
      </c>
      <c r="V8" s="70">
        <f>+V19-'FLUJO DE CARTERA'!W135</f>
        <v>0</v>
      </c>
      <c r="W8" s="70">
        <f>+W19-'FLUJO DE CARTERA'!X135</f>
        <v>0</v>
      </c>
      <c r="X8" s="70">
        <f>+X19-'FLUJO DE CARTERA'!Y135</f>
        <v>0</v>
      </c>
      <c r="Y8" s="70">
        <f>+Y19-'FLUJO DE CARTERA'!Z135</f>
        <v>0</v>
      </c>
      <c r="Z8" s="70">
        <f>+Z19-'FLUJO DE CARTERA'!AA135</f>
        <v>0</v>
      </c>
      <c r="AA8" s="70">
        <f>+AA19-'FLUJO DE CARTERA'!AB135</f>
        <v>0</v>
      </c>
      <c r="AB8" s="70">
        <f>+AB19-'FLUJO DE CARTERA'!AC135</f>
        <v>0</v>
      </c>
      <c r="AC8" s="70">
        <f>+AC19-'FLUJO DE CARTERA'!AD135</f>
        <v>0</v>
      </c>
      <c r="AD8" s="70">
        <f>+AD19-'FLUJO DE CARTERA'!AE135</f>
        <v>0</v>
      </c>
      <c r="AE8" s="70">
        <f>+AE19-'FLUJO DE CARTERA'!AF135</f>
        <v>0</v>
      </c>
      <c r="AF8" s="70">
        <f>+AF19-'FLUJO DE CARTERA'!AG135</f>
        <v>0</v>
      </c>
      <c r="AG8" s="70">
        <f>+AG19-'FLUJO DE CARTERA'!AH135</f>
        <v>0</v>
      </c>
      <c r="AH8" s="70">
        <f>+AH19-'FLUJO DE CARTERA'!AI135</f>
        <v>0</v>
      </c>
      <c r="AI8" s="70">
        <f>+AI19-'FLUJO DE CARTERA'!AJ135</f>
        <v>0</v>
      </c>
      <c r="AJ8" s="70">
        <f>+AJ19-'FLUJO DE CARTERA'!AK135</f>
        <v>0</v>
      </c>
      <c r="AK8" s="70">
        <f>+AK19-'FLUJO DE CARTERA'!AL135</f>
        <v>0</v>
      </c>
      <c r="AL8" s="70">
        <f>+AL19-'FLUJO DE CARTERA'!AM135</f>
        <v>0</v>
      </c>
      <c r="AM8" s="70">
        <f>+AM19-'FLUJO DE CARTERA'!AN135</f>
        <v>0</v>
      </c>
      <c r="AN8" s="70">
        <f>+AN19-'FLUJO DE CARTERA'!AO135</f>
        <v>0</v>
      </c>
      <c r="AO8" s="70">
        <f>+AO19-'FLUJO DE CARTERA'!AP135</f>
        <v>0</v>
      </c>
      <c r="AP8" s="70">
        <f>+AP19-'FLUJO DE CARTERA'!AQ135</f>
        <v>0</v>
      </c>
      <c r="AQ8" s="70">
        <f>+AQ19-'FLUJO DE CARTERA'!AR135</f>
        <v>0</v>
      </c>
      <c r="AR8" s="70">
        <f>+AR19-'FLUJO DE CARTERA'!AS135</f>
        <v>0</v>
      </c>
      <c r="AS8" s="70">
        <f>+AS19-'FLUJO DE CARTERA'!AT135</f>
        <v>0</v>
      </c>
      <c r="AT8" s="70">
        <f>+AT19-'FLUJO DE CARTERA'!AU135</f>
        <v>0</v>
      </c>
      <c r="AU8" s="70">
        <f>+AU19-'FLUJO DE CARTERA'!AV135</f>
        <v>0</v>
      </c>
      <c r="AV8" s="70">
        <f>+AV19-'FLUJO DE CARTERA'!AW135</f>
        <v>0</v>
      </c>
      <c r="AW8" s="70">
        <f>+AW19-'FLUJO DE CARTERA'!AX135</f>
        <v>0</v>
      </c>
      <c r="AX8" s="70">
        <f>+AX19-'FLUJO DE CARTERA'!AY135</f>
        <v>0</v>
      </c>
      <c r="AY8" s="70">
        <f>+AY19-'FLUJO DE CARTERA'!AZ135</f>
        <v>0</v>
      </c>
      <c r="AZ8" s="70">
        <f>+AZ19-'FLUJO DE CARTERA'!BA135</f>
        <v>0</v>
      </c>
      <c r="BA8" s="70">
        <f>+BA19-'FLUJO DE CARTERA'!BB135</f>
        <v>0</v>
      </c>
      <c r="BB8" s="70">
        <f>+BB19-'FLUJO DE CARTERA'!BC135</f>
        <v>0</v>
      </c>
      <c r="BC8" s="70">
        <f>+BC19-'FLUJO DE CARTERA'!BD135</f>
        <v>0</v>
      </c>
      <c r="BD8" s="70">
        <f>+BD19-'FLUJO DE CARTERA'!BE135</f>
        <v>0</v>
      </c>
      <c r="BE8" s="70">
        <f>+BE19-'FLUJO DE CARTERA'!BF135</f>
        <v>0</v>
      </c>
      <c r="BF8" s="70">
        <f>+BF19-'FLUJO DE CARTERA'!BG135</f>
        <v>0</v>
      </c>
      <c r="BG8" s="70">
        <f>+BG19-'FLUJO DE CARTERA'!BH135</f>
        <v>0</v>
      </c>
      <c r="BH8" s="70">
        <f>+BH19-'FLUJO DE CARTERA'!BI135</f>
        <v>0</v>
      </c>
      <c r="BI8" s="70">
        <f>+BI19-'FLUJO DE CARTERA'!BJ135</f>
        <v>0</v>
      </c>
    </row>
    <row r="9" spans="1:61" x14ac:dyDescent="0.2">
      <c r="A9" s="47" t="s">
        <v>44</v>
      </c>
      <c r="B9" s="40">
        <f t="shared" ref="B9:AG9" si="8">+B$2</f>
        <v>44957</v>
      </c>
      <c r="C9" s="40">
        <f t="shared" si="8"/>
        <v>44985</v>
      </c>
      <c r="D9" s="40">
        <f t="shared" si="8"/>
        <v>45016</v>
      </c>
      <c r="E9" s="40">
        <f t="shared" si="8"/>
        <v>45046</v>
      </c>
      <c r="F9" s="40">
        <f t="shared" si="8"/>
        <v>45077</v>
      </c>
      <c r="G9" s="40">
        <f t="shared" si="8"/>
        <v>45107</v>
      </c>
      <c r="H9" s="40">
        <f t="shared" si="8"/>
        <v>45138</v>
      </c>
      <c r="I9" s="40">
        <f t="shared" si="8"/>
        <v>45169</v>
      </c>
      <c r="J9" s="40">
        <f t="shared" si="8"/>
        <v>45199</v>
      </c>
      <c r="K9" s="40">
        <f t="shared" si="8"/>
        <v>45230</v>
      </c>
      <c r="L9" s="40">
        <f t="shared" si="8"/>
        <v>45260</v>
      </c>
      <c r="M9" s="40">
        <f t="shared" si="8"/>
        <v>45291</v>
      </c>
      <c r="N9" s="40">
        <f t="shared" si="8"/>
        <v>45322</v>
      </c>
      <c r="O9" s="40">
        <f t="shared" si="8"/>
        <v>45351</v>
      </c>
      <c r="P9" s="40">
        <f t="shared" si="8"/>
        <v>45382</v>
      </c>
      <c r="Q9" s="40">
        <f t="shared" si="8"/>
        <v>45412</v>
      </c>
      <c r="R9" s="40">
        <f t="shared" si="8"/>
        <v>45443</v>
      </c>
      <c r="S9" s="40">
        <f t="shared" si="8"/>
        <v>45473</v>
      </c>
      <c r="T9" s="40">
        <f t="shared" si="8"/>
        <v>45504</v>
      </c>
      <c r="U9" s="40">
        <f t="shared" si="8"/>
        <v>45535</v>
      </c>
      <c r="V9" s="40">
        <f t="shared" si="8"/>
        <v>45565</v>
      </c>
      <c r="W9" s="40">
        <f t="shared" si="8"/>
        <v>45596</v>
      </c>
      <c r="X9" s="40">
        <f t="shared" si="8"/>
        <v>45626</v>
      </c>
      <c r="Y9" s="40">
        <f t="shared" si="8"/>
        <v>45657</v>
      </c>
      <c r="Z9" s="40">
        <f t="shared" si="8"/>
        <v>45688</v>
      </c>
      <c r="AA9" s="40">
        <f t="shared" si="8"/>
        <v>45716</v>
      </c>
      <c r="AB9" s="40">
        <f t="shared" si="8"/>
        <v>45747</v>
      </c>
      <c r="AC9" s="40">
        <f t="shared" si="8"/>
        <v>45777</v>
      </c>
      <c r="AD9" s="40">
        <f t="shared" si="8"/>
        <v>45808</v>
      </c>
      <c r="AE9" s="40">
        <f t="shared" si="8"/>
        <v>45838</v>
      </c>
      <c r="AF9" s="40">
        <f t="shared" si="8"/>
        <v>45869</v>
      </c>
      <c r="AG9" s="40">
        <f t="shared" si="8"/>
        <v>45900</v>
      </c>
      <c r="AH9" s="40">
        <f t="shared" ref="AH9:BI9" si="9">+AH$2</f>
        <v>45930</v>
      </c>
      <c r="AI9" s="40">
        <f t="shared" si="9"/>
        <v>45961</v>
      </c>
      <c r="AJ9" s="40">
        <f t="shared" si="9"/>
        <v>45991</v>
      </c>
      <c r="AK9" s="40">
        <f t="shared" si="9"/>
        <v>46022</v>
      </c>
      <c r="AL9" s="40">
        <f t="shared" si="9"/>
        <v>46053</v>
      </c>
      <c r="AM9" s="40">
        <f t="shared" si="9"/>
        <v>46081</v>
      </c>
      <c r="AN9" s="40">
        <f t="shared" si="9"/>
        <v>46112</v>
      </c>
      <c r="AO9" s="40">
        <f t="shared" si="9"/>
        <v>46142</v>
      </c>
      <c r="AP9" s="40">
        <f t="shared" si="9"/>
        <v>46173</v>
      </c>
      <c r="AQ9" s="40">
        <f t="shared" si="9"/>
        <v>46203</v>
      </c>
      <c r="AR9" s="40">
        <f t="shared" si="9"/>
        <v>46234</v>
      </c>
      <c r="AS9" s="40">
        <f t="shared" si="9"/>
        <v>46265</v>
      </c>
      <c r="AT9" s="40">
        <f t="shared" si="9"/>
        <v>46295</v>
      </c>
      <c r="AU9" s="40">
        <f t="shared" si="9"/>
        <v>46326</v>
      </c>
      <c r="AV9" s="40">
        <f t="shared" si="9"/>
        <v>46356</v>
      </c>
      <c r="AW9" s="40">
        <f t="shared" si="9"/>
        <v>46387</v>
      </c>
      <c r="AX9" s="40">
        <f t="shared" si="9"/>
        <v>46418</v>
      </c>
      <c r="AY9" s="40">
        <f t="shared" si="9"/>
        <v>46446</v>
      </c>
      <c r="AZ9" s="40">
        <f t="shared" si="9"/>
        <v>46477</v>
      </c>
      <c r="BA9" s="40">
        <f t="shared" si="9"/>
        <v>46507</v>
      </c>
      <c r="BB9" s="40">
        <f t="shared" si="9"/>
        <v>46538</v>
      </c>
      <c r="BC9" s="40">
        <f t="shared" si="9"/>
        <v>46568</v>
      </c>
      <c r="BD9" s="40">
        <f t="shared" si="9"/>
        <v>46599</v>
      </c>
      <c r="BE9" s="40">
        <f t="shared" si="9"/>
        <v>46630</v>
      </c>
      <c r="BF9" s="40">
        <f t="shared" si="9"/>
        <v>46660</v>
      </c>
      <c r="BG9" s="40">
        <f t="shared" si="9"/>
        <v>46691</v>
      </c>
      <c r="BH9" s="40">
        <f t="shared" si="9"/>
        <v>46721</v>
      </c>
      <c r="BI9" s="40">
        <f t="shared" si="9"/>
        <v>46752</v>
      </c>
    </row>
    <row r="10" spans="1:61" x14ac:dyDescent="0.2">
      <c r="A10" s="64" t="s">
        <v>33</v>
      </c>
      <c r="B10" s="443">
        <f>+'EF. Mensuales'!B5</f>
        <v>13000000000</v>
      </c>
      <c r="C10" s="443">
        <f t="shared" ref="C10:K10" si="10">+B19</f>
        <v>12943603892.418545</v>
      </c>
      <c r="D10" s="443">
        <f t="shared" si="10"/>
        <v>13111397563.169891</v>
      </c>
      <c r="E10" s="443">
        <f t="shared" si="10"/>
        <v>13276316468.341309</v>
      </c>
      <c r="F10" s="443">
        <f t="shared" si="10"/>
        <v>13438472802.484861</v>
      </c>
      <c r="G10" s="443">
        <f t="shared" si="10"/>
        <v>13597970114.289352</v>
      </c>
      <c r="H10" s="443">
        <f t="shared" si="10"/>
        <v>13570934304.791904</v>
      </c>
      <c r="I10" s="443">
        <f t="shared" si="10"/>
        <v>13775794282.106068</v>
      </c>
      <c r="J10" s="443">
        <f t="shared" si="10"/>
        <v>13929191247.012829</v>
      </c>
      <c r="K10" s="443">
        <f t="shared" si="10"/>
        <v>14379262095.172541</v>
      </c>
      <c r="L10" s="443">
        <f t="shared" ref="L10:AQ10" si="11">+K19</f>
        <v>14823319971.114925</v>
      </c>
      <c r="M10" s="443">
        <f t="shared" si="11"/>
        <v>15261561148.405794</v>
      </c>
      <c r="N10" s="65">
        <f t="shared" si="11"/>
        <v>14946699177.607735</v>
      </c>
      <c r="O10" s="65">
        <f t="shared" si="11"/>
        <v>14912246656.617222</v>
      </c>
      <c r="P10" s="65">
        <f t="shared" si="11"/>
        <v>15129257377.39856</v>
      </c>
      <c r="Q10" s="65">
        <f t="shared" si="11"/>
        <v>15343761427.403954</v>
      </c>
      <c r="R10" s="65">
        <f t="shared" si="11"/>
        <v>15460706663.82996</v>
      </c>
      <c r="S10" s="65">
        <f t="shared" si="11"/>
        <v>15671006459.599037</v>
      </c>
      <c r="T10" s="65">
        <f t="shared" si="11"/>
        <v>15878965023.959717</v>
      </c>
      <c r="U10" s="65">
        <f t="shared" si="11"/>
        <v>16133862100.667971</v>
      </c>
      <c r="V10" s="65">
        <f t="shared" si="11"/>
        <v>16336864716.752802</v>
      </c>
      <c r="W10" s="65">
        <f t="shared" si="11"/>
        <v>16872552428.207253</v>
      </c>
      <c r="X10" s="65">
        <f t="shared" si="11"/>
        <v>17298712794.060509</v>
      </c>
      <c r="Y10" s="65">
        <f t="shared" si="11"/>
        <v>17823602739.485889</v>
      </c>
      <c r="Z10" s="65">
        <f t="shared" si="11"/>
        <v>17723663250.581268</v>
      </c>
      <c r="AA10" s="65">
        <f t="shared" si="11"/>
        <v>17689326853.296684</v>
      </c>
      <c r="AB10" s="65">
        <f t="shared" si="11"/>
        <v>17929381762.635456</v>
      </c>
      <c r="AC10" s="65">
        <f t="shared" si="11"/>
        <v>18167070461.745464</v>
      </c>
      <c r="AD10" s="65">
        <f t="shared" si="11"/>
        <v>18283721329.875793</v>
      </c>
      <c r="AE10" s="65">
        <f t="shared" si="11"/>
        <v>18517509112.513519</v>
      </c>
      <c r="AF10" s="65">
        <f t="shared" si="11"/>
        <v>18749040374.168335</v>
      </c>
      <c r="AG10" s="65">
        <f t="shared" si="11"/>
        <v>19027884284.746498</v>
      </c>
      <c r="AH10" s="65">
        <f t="shared" si="11"/>
        <v>19254597632.647598</v>
      </c>
      <c r="AI10" s="65">
        <f t="shared" si="11"/>
        <v>19844176648.066067</v>
      </c>
      <c r="AJ10" s="65">
        <f t="shared" si="11"/>
        <v>20298628014.862278</v>
      </c>
      <c r="AK10" s="65">
        <f t="shared" si="11"/>
        <v>20877133946.085278</v>
      </c>
      <c r="AL10" s="65">
        <f t="shared" si="11"/>
        <v>20770566689.761566</v>
      </c>
      <c r="AM10" s="65">
        <f t="shared" si="11"/>
        <v>20726720827.508202</v>
      </c>
      <c r="AN10" s="65">
        <f t="shared" si="11"/>
        <v>20973989581.336472</v>
      </c>
      <c r="AO10" s="65">
        <f t="shared" si="11"/>
        <v>21219001931.580753</v>
      </c>
      <c r="AP10" s="65">
        <f t="shared" si="11"/>
        <v>21324030423.554604</v>
      </c>
      <c r="AQ10" s="65">
        <f t="shared" si="11"/>
        <v>21565445468.453526</v>
      </c>
      <c r="AR10" s="65">
        <f t="shared" ref="AR10:BI10" si="12">+AQ19</f>
        <v>21804679343.854435</v>
      </c>
      <c r="AS10" s="65">
        <f t="shared" si="12"/>
        <v>22091195618.110062</v>
      </c>
      <c r="AT10" s="65">
        <f t="shared" si="12"/>
        <v>22325738150.569012</v>
      </c>
      <c r="AU10" s="65">
        <f t="shared" si="12"/>
        <v>22945096248.620247</v>
      </c>
      <c r="AV10" s="65">
        <f t="shared" si="12"/>
        <v>23409735799.560211</v>
      </c>
      <c r="AW10" s="65">
        <f t="shared" si="12"/>
        <v>24017769715.80645</v>
      </c>
      <c r="AX10" s="65">
        <f t="shared" si="12"/>
        <v>23896542458.441933</v>
      </c>
      <c r="AY10" s="65">
        <f t="shared" si="12"/>
        <v>23845283924.068039</v>
      </c>
      <c r="AZ10" s="65">
        <f t="shared" si="12"/>
        <v>24102735162.219479</v>
      </c>
      <c r="BA10" s="65">
        <f t="shared" si="12"/>
        <v>24357921431.141502</v>
      </c>
      <c r="BB10" s="65">
        <f t="shared" si="12"/>
        <v>24453431032.405525</v>
      </c>
      <c r="BC10" s="65">
        <f t="shared" si="12"/>
        <v>24705114101.999302</v>
      </c>
      <c r="BD10" s="65">
        <f t="shared" si="12"/>
        <v>24954594349.536987</v>
      </c>
      <c r="BE10" s="65">
        <f t="shared" si="12"/>
        <v>25250900655.000996</v>
      </c>
      <c r="BF10" s="65">
        <f t="shared" si="12"/>
        <v>25495642501.970268</v>
      </c>
      <c r="BG10" s="65">
        <f t="shared" si="12"/>
        <v>26148383344.635994</v>
      </c>
      <c r="BH10" s="65">
        <f t="shared" si="12"/>
        <v>26794647944.327724</v>
      </c>
      <c r="BI10" s="65">
        <f t="shared" si="12"/>
        <v>27434609720.811741</v>
      </c>
    </row>
    <row r="11" spans="1:61" x14ac:dyDescent="0.2">
      <c r="A11" s="64" t="s">
        <v>34</v>
      </c>
      <c r="B11" s="443">
        <f>+'FLUJO DE CARTERA'!C223</f>
        <v>158161333.33333331</v>
      </c>
      <c r="C11" s="443">
        <f>+'FLUJO DE CARTERA'!D223</f>
        <v>157371096.52545083</v>
      </c>
      <c r="D11" s="443">
        <f>+'FLUJO DE CARTERA'!E223</f>
        <v>159205579.08934551</v>
      </c>
      <c r="E11" s="443">
        <f>+'FLUJO DE CARTERA'!F223</f>
        <v>161013841.50931129</v>
      </c>
      <c r="F11" s="443">
        <f>+'FLUJO DE CARTERA'!G223</f>
        <v>162796540.11938581</v>
      </c>
      <c r="G11" s="443">
        <f>+'FLUJO DE CARTERA'!H223</f>
        <v>164554293.18689969</v>
      </c>
      <c r="H11" s="443">
        <f>+'FLUJO DE CARTERA'!I223</f>
        <v>163466813.51155743</v>
      </c>
      <c r="I11" s="443">
        <f>+'FLUJO DE CARTERA'!J223</f>
        <v>165796551.7224544</v>
      </c>
      <c r="J11" s="443">
        <f>+'FLUJO DE CARTERA'!K223</f>
        <v>167511633.84533125</v>
      </c>
      <c r="K11" s="443">
        <f>+'FLUJO DE CARTERA'!L223</f>
        <v>172700380.20872408</v>
      </c>
      <c r="L11" s="443">
        <f>+'FLUJO DE CARTERA'!M223</f>
        <v>177828162.456119</v>
      </c>
      <c r="M11" s="443">
        <f>+'FLUJO DE CARTERA'!N223</f>
        <v>182896189.42885071</v>
      </c>
      <c r="N11" s="65">
        <f>+'FLUJO DE CARTERA'!O223</f>
        <v>195997466.59407961</v>
      </c>
      <c r="O11" s="65">
        <f>+'FLUJO DE CARTERA'!P223</f>
        <v>195616413.54873887</v>
      </c>
      <c r="P11" s="65">
        <f>+'FLUJO DE CARTERA'!Q223</f>
        <v>198445747.1811766</v>
      </c>
      <c r="Q11" s="65">
        <f>+'FLUJO DE CARTERA'!R223</f>
        <v>201245485.42012236</v>
      </c>
      <c r="R11" s="65">
        <f>+'FLUJO DE CARTERA'!S223</f>
        <v>202335789.09349111</v>
      </c>
      <c r="S11" s="65">
        <f>+'FLUJO DE CARTERA'!T223</f>
        <v>205093545.18265289</v>
      </c>
      <c r="T11" s="65">
        <f>+'FLUJO DE CARTERA'!U223</f>
        <v>207822837.23651877</v>
      </c>
      <c r="U11" s="65">
        <f>+'FLUJO DE CARTERA'!V223</f>
        <v>211168411.38751063</v>
      </c>
      <c r="V11" s="65">
        <f>+'FLUJO DE CARTERA'!W223</f>
        <v>213836982.0055303</v>
      </c>
      <c r="W11" s="65">
        <f>+'FLUJO DE CARTERA'!X223</f>
        <v>220760758.41222125</v>
      </c>
      <c r="X11" s="65">
        <f>+'FLUJO DE CARTERA'!Y223</f>
        <v>225788259.35190755</v>
      </c>
      <c r="Y11" s="65">
        <f>+'FLUJO DE CARTERA'!Z223</f>
        <v>232601397.8508777</v>
      </c>
      <c r="Z11" s="65">
        <f>+'FLUJO DE CARTERA'!AA223</f>
        <v>251930595.40578648</v>
      </c>
      <c r="AA11" s="65">
        <f>+'FLUJO DE CARTERA'!AB223</f>
        <v>251606168.42479056</v>
      </c>
      <c r="AB11" s="65">
        <f>+'FLUJO DE CARTERA'!AC223</f>
        <v>255080869.08614218</v>
      </c>
      <c r="AC11" s="65">
        <f>+'FLUJO DE CARTERA'!AD223</f>
        <v>258523488.92779732</v>
      </c>
      <c r="AD11" s="65">
        <f>+'FLUJO DE CARTERA'!AE223</f>
        <v>259560197.57210517</v>
      </c>
      <c r="AE11" s="65">
        <f>+'FLUJO DE CARTERA'!AF223</f>
        <v>262960453.4497239</v>
      </c>
      <c r="AF11" s="65">
        <f>+'FLUJO DE CARTERA'!AG223</f>
        <v>266329480.78513044</v>
      </c>
      <c r="AG11" s="65">
        <f>+'FLUJO DE CARTERA'!AH223</f>
        <v>270371288.63062364</v>
      </c>
      <c r="AH11" s="65">
        <f>+'FLUJO DE CARTERA'!AI223</f>
        <v>273673794.80592442</v>
      </c>
      <c r="AI11" s="65">
        <f>+'FLUJO DE CARTERA'!AJ223</f>
        <v>282012778.59409148</v>
      </c>
      <c r="AJ11" s="65">
        <f>+'FLUJO DE CARTERA'!AK223</f>
        <v>287698279.66916615</v>
      </c>
      <c r="AK11" s="65">
        <f>+'FLUJO DE CARTERA'!AL223</f>
        <v>295918035.75537831</v>
      </c>
      <c r="AL11" s="65">
        <f>+'FLUJO DE CARTERA'!AM223</f>
        <v>294653237.94123697</v>
      </c>
      <c r="AM11" s="65">
        <f>+'FLUJO DE CARTERA'!AN223</f>
        <v>294229701.67949843</v>
      </c>
      <c r="AN11" s="65">
        <f>+'FLUJO DE CARTERA'!AO223</f>
        <v>297835778.73520255</v>
      </c>
      <c r="AO11" s="65">
        <f>+'FLUJO DE CARTERA'!AP223</f>
        <v>301410141.71294379</v>
      </c>
      <c r="AP11" s="65">
        <f>+'FLUJO DE CARTERA'!AQ223</f>
        <v>302198010.77625263</v>
      </c>
      <c r="AQ11" s="65">
        <f>+'FLUJO DE CARTERA'!AR223</f>
        <v>305732967.39467204</v>
      </c>
      <c r="AR11" s="65">
        <f>+'FLUJO DE CARTERA'!AS223</f>
        <v>309236844.34056312</v>
      </c>
      <c r="AS11" s="65">
        <f>+'FLUJO DE CARTERA'!AT223</f>
        <v>313411092.97475582</v>
      </c>
      <c r="AT11" s="65">
        <f>+'FLUJO DE CARTERA'!AU223</f>
        <v>316848594.18108428</v>
      </c>
      <c r="AU11" s="65">
        <f>+'FLUJO DE CARTERA'!AV223</f>
        <v>325626538.18249691</v>
      </c>
      <c r="AV11" s="65">
        <f>+'FLUJO DE CARTERA'!AW223</f>
        <v>331360197.31877041</v>
      </c>
      <c r="AW11" s="65">
        <f>+'FLUJO DE CARTERA'!AX223</f>
        <v>340016000.27050656</v>
      </c>
      <c r="AX11" s="65">
        <f>+'FLUJO DE CARTERA'!AY223</f>
        <v>338572891.55357134</v>
      </c>
      <c r="AY11" s="65">
        <f>+'FLUJO DE CARTERA'!AZ223</f>
        <v>338071292.23234451</v>
      </c>
      <c r="AZ11" s="65">
        <f>+'FLUJO DE CARTERA'!BA223</f>
        <v>341842594.10783917</v>
      </c>
      <c r="BA11" s="65">
        <f>+'FLUJO DE CARTERA'!BB223</f>
        <v>345581628.8734805</v>
      </c>
      <c r="BB11" s="65">
        <f>+'FLUJO DE CARTERA'!BC223</f>
        <v>346139984.70025778</v>
      </c>
      <c r="BC11" s="65">
        <f>+'FLUJO DE CARTERA'!BD223</f>
        <v>349840911.46443039</v>
      </c>
      <c r="BD11" s="65">
        <f>+'FLUJO DE CARTERA'!BE223</f>
        <v>353510101.24940354</v>
      </c>
      <c r="BE11" s="65">
        <f>+'FLUJO DE CARTERA'!BF223</f>
        <v>357842076.49917305</v>
      </c>
      <c r="BF11" s="65">
        <f>+'FLUJO DE CARTERA'!BG223</f>
        <v>361443555.90074164</v>
      </c>
      <c r="BG11" s="65">
        <f>+'FLUJO DE CARTERA'!BH223</f>
        <v>370706971.35788709</v>
      </c>
      <c r="BH11" s="65">
        <f>+'FLUJO DE CARTERA'!BI223</f>
        <v>379892978.58959877</v>
      </c>
      <c r="BI11" s="65">
        <f>+'FLUJO DE CARTERA'!BJ223</f>
        <v>389002771.44591439</v>
      </c>
    </row>
    <row r="12" spans="1:61" x14ac:dyDescent="0.2">
      <c r="A12" s="64" t="s">
        <v>11</v>
      </c>
      <c r="B12" s="443">
        <f>+'FLUJO DE CARTERA'!C146</f>
        <v>307500000</v>
      </c>
      <c r="C12" s="443">
        <f>+'FLUJO DE CARTERA'!D146</f>
        <v>615000000</v>
      </c>
      <c r="D12" s="443">
        <f>+'FLUJO DE CARTERA'!E146</f>
        <v>615000000</v>
      </c>
      <c r="E12" s="443">
        <f>+'FLUJO DE CARTERA'!F146</f>
        <v>615000000</v>
      </c>
      <c r="F12" s="443">
        <f>+'FLUJO DE CARTERA'!G146</f>
        <v>615000000</v>
      </c>
      <c r="G12" s="443">
        <f>+'FLUJO DE CARTERA'!H146</f>
        <v>615000000</v>
      </c>
      <c r="H12" s="443">
        <f>+'FLUJO DE CARTERA'!I146</f>
        <v>615000000</v>
      </c>
      <c r="I12" s="443">
        <f>+'FLUJO DE CARTERA'!J146</f>
        <v>615000000</v>
      </c>
      <c r="J12" s="443">
        <f>+'FLUJO DE CARTERA'!K146</f>
        <v>1025000000</v>
      </c>
      <c r="K12" s="443">
        <f>+'FLUJO DE CARTERA'!L146</f>
        <v>1025000000</v>
      </c>
      <c r="L12" s="443">
        <f>+'FLUJO DE CARTERA'!M146</f>
        <v>1025000000</v>
      </c>
      <c r="M12" s="443">
        <f>+'FLUJO DE CARTERA'!N146</f>
        <v>205000000</v>
      </c>
      <c r="N12" s="65">
        <f>+'FLUJO DE CARTERA'!O146</f>
        <v>344400000.00000006</v>
      </c>
      <c r="O12" s="65">
        <f>+'FLUJO DE CARTERA'!P146</f>
        <v>688800000.00000012</v>
      </c>
      <c r="P12" s="65">
        <f>+'FLUJO DE CARTERA'!Q146</f>
        <v>688800000.00000012</v>
      </c>
      <c r="Q12" s="65">
        <f>+'FLUJO DE CARTERA'!R146</f>
        <v>688800000.00000012</v>
      </c>
      <c r="R12" s="65">
        <f>+'FLUJO DE CARTERA'!S146</f>
        <v>688800000.00000012</v>
      </c>
      <c r="S12" s="65">
        <f>+'FLUJO DE CARTERA'!T146</f>
        <v>688800000.00000012</v>
      </c>
      <c r="T12" s="65">
        <f>+'FLUJO DE CARTERA'!U146</f>
        <v>688800000.00000012</v>
      </c>
      <c r="U12" s="65">
        <f>+'FLUJO DE CARTERA'!V146</f>
        <v>688800000.00000012</v>
      </c>
      <c r="V12" s="65">
        <f>+'FLUJO DE CARTERA'!W146</f>
        <v>1148000000</v>
      </c>
      <c r="W12" s="65">
        <f>+'FLUJO DE CARTERA'!X146</f>
        <v>1148000000</v>
      </c>
      <c r="X12" s="65">
        <f>+'FLUJO DE CARTERA'!Y146</f>
        <v>1148000000</v>
      </c>
      <c r="Y12" s="65">
        <f>+'FLUJO DE CARTERA'!Z146</f>
        <v>229600000.00000003</v>
      </c>
      <c r="Z12" s="65">
        <f>+'FLUJO DE CARTERA'!AA146</f>
        <v>375396000.00000012</v>
      </c>
      <c r="AA12" s="65">
        <f>+'FLUJO DE CARTERA'!AB146</f>
        <v>750792000.00000024</v>
      </c>
      <c r="AB12" s="65">
        <f>+'FLUJO DE CARTERA'!AC146</f>
        <v>750792000.00000024</v>
      </c>
      <c r="AC12" s="65">
        <f>+'FLUJO DE CARTERA'!AD146</f>
        <v>750792000.00000024</v>
      </c>
      <c r="AD12" s="65">
        <f>+'FLUJO DE CARTERA'!AE146</f>
        <v>750792000.00000024</v>
      </c>
      <c r="AE12" s="65">
        <f>+'FLUJO DE CARTERA'!AF146</f>
        <v>750792000.00000024</v>
      </c>
      <c r="AF12" s="65">
        <f>+'FLUJO DE CARTERA'!AG146</f>
        <v>750792000.00000024</v>
      </c>
      <c r="AG12" s="65">
        <f>+'FLUJO DE CARTERA'!AH146</f>
        <v>750792000.00000024</v>
      </c>
      <c r="AH12" s="65">
        <f>+'FLUJO DE CARTERA'!AI146</f>
        <v>1251320000</v>
      </c>
      <c r="AI12" s="65">
        <f>+'FLUJO DE CARTERA'!AJ146</f>
        <v>1251320000</v>
      </c>
      <c r="AJ12" s="65">
        <f>+'FLUJO DE CARTERA'!AK146</f>
        <v>1251320000</v>
      </c>
      <c r="AK12" s="65">
        <f>+'FLUJO DE CARTERA'!AL146</f>
        <v>250264000.00000006</v>
      </c>
      <c r="AL12" s="65">
        <f>+'FLUJO DE CARTERA'!AM146</f>
        <v>397919760.00000012</v>
      </c>
      <c r="AM12" s="65">
        <f>+'FLUJO DE CARTERA'!AN146</f>
        <v>795839520.00000024</v>
      </c>
      <c r="AN12" s="65">
        <f>+'FLUJO DE CARTERA'!AO146</f>
        <v>795839520.00000024</v>
      </c>
      <c r="AO12" s="65">
        <f>+'FLUJO DE CARTERA'!AP146</f>
        <v>795839520.00000024</v>
      </c>
      <c r="AP12" s="65">
        <f>+'FLUJO DE CARTERA'!AQ146</f>
        <v>795839520.00000024</v>
      </c>
      <c r="AQ12" s="65">
        <f>+'FLUJO DE CARTERA'!AR146</f>
        <v>795839520.00000024</v>
      </c>
      <c r="AR12" s="65">
        <f>+'FLUJO DE CARTERA'!AS146</f>
        <v>795839520.00000024</v>
      </c>
      <c r="AS12" s="65">
        <f>+'FLUJO DE CARTERA'!AT146</f>
        <v>795839520.00000024</v>
      </c>
      <c r="AT12" s="65">
        <f>+'FLUJO DE CARTERA'!AU146</f>
        <v>1326399200</v>
      </c>
      <c r="AU12" s="65">
        <f>+'FLUJO DE CARTERA'!AV146</f>
        <v>1326399200</v>
      </c>
      <c r="AV12" s="65">
        <f>+'FLUJO DE CARTERA'!AW146</f>
        <v>1326399200</v>
      </c>
      <c r="AW12" s="65">
        <f>+'FLUJO DE CARTERA'!AX146</f>
        <v>265279840.00000009</v>
      </c>
      <c r="AX12" s="65">
        <f>+'FLUJO DE CARTERA'!AY146</f>
        <v>421794945.60000014</v>
      </c>
      <c r="AY12" s="65">
        <f>+'FLUJO DE CARTERA'!AZ146</f>
        <v>843589891.20000029</v>
      </c>
      <c r="AZ12" s="65">
        <f>+'FLUJO DE CARTERA'!BA146</f>
        <v>843589891.20000029</v>
      </c>
      <c r="BA12" s="65">
        <f>+'FLUJO DE CARTERA'!BB146</f>
        <v>843589891.20000029</v>
      </c>
      <c r="BB12" s="65">
        <f>+'FLUJO DE CARTERA'!BC146</f>
        <v>843589891.20000029</v>
      </c>
      <c r="BC12" s="65">
        <f>+'FLUJO DE CARTERA'!BD146</f>
        <v>843589891.20000029</v>
      </c>
      <c r="BD12" s="65">
        <f>+'FLUJO DE CARTERA'!BE146</f>
        <v>843589891.20000029</v>
      </c>
      <c r="BE12" s="65">
        <f>+'FLUJO DE CARTERA'!BF146</f>
        <v>843589891.20000029</v>
      </c>
      <c r="BF12" s="65">
        <f>+'FLUJO DE CARTERA'!BG146</f>
        <v>1405983152</v>
      </c>
      <c r="BG12" s="65">
        <f>+'FLUJO DE CARTERA'!BH146</f>
        <v>1405983152</v>
      </c>
      <c r="BH12" s="65">
        <f>+'FLUJO DE CARTERA'!BI146</f>
        <v>1405983152</v>
      </c>
      <c r="BI12" s="65">
        <f>+'FLUJO DE CARTERA'!BJ146</f>
        <v>281196630.4000001</v>
      </c>
    </row>
    <row r="13" spans="1:61" x14ac:dyDescent="0.2">
      <c r="A13" s="64" t="s">
        <v>136</v>
      </c>
      <c r="B13" s="443">
        <f>+'FLUJO DE CARTERA'!C157</f>
        <v>83250000</v>
      </c>
      <c r="C13" s="443">
        <f>+'FLUJO DE CARTERA'!D157</f>
        <v>166500000</v>
      </c>
      <c r="D13" s="443">
        <f>+'FLUJO DE CARTERA'!E157</f>
        <v>166500000</v>
      </c>
      <c r="E13" s="443">
        <f>+'FLUJO DE CARTERA'!F157</f>
        <v>166500000</v>
      </c>
      <c r="F13" s="443">
        <f>+'FLUJO DE CARTERA'!G157</f>
        <v>166500000</v>
      </c>
      <c r="G13" s="443">
        <f>+'FLUJO DE CARTERA'!H157</f>
        <v>166500000</v>
      </c>
      <c r="H13" s="443">
        <f>+'FLUJO DE CARTERA'!I157</f>
        <v>166500000</v>
      </c>
      <c r="I13" s="443">
        <f>+'FLUJO DE CARTERA'!J157</f>
        <v>166500000</v>
      </c>
      <c r="J13" s="443">
        <f>+'FLUJO DE CARTERA'!K157</f>
        <v>277500000</v>
      </c>
      <c r="K13" s="443">
        <f>+'FLUJO DE CARTERA'!L157</f>
        <v>277500000</v>
      </c>
      <c r="L13" s="443">
        <f>+'FLUJO DE CARTERA'!M157</f>
        <v>277500000</v>
      </c>
      <c r="M13" s="443">
        <f>+'FLUJO DE CARTERA'!N157</f>
        <v>55500000</v>
      </c>
      <c r="N13" s="65">
        <f>+'FLUJO DE CARTERA'!O157</f>
        <v>93240000.000000015</v>
      </c>
      <c r="O13" s="65">
        <f>+'FLUJO DE CARTERA'!P157</f>
        <v>186480000.00000003</v>
      </c>
      <c r="P13" s="65">
        <f>+'FLUJO DE CARTERA'!Q157</f>
        <v>186480000.00000003</v>
      </c>
      <c r="Q13" s="65">
        <f>+'FLUJO DE CARTERA'!R157</f>
        <v>186480000.00000003</v>
      </c>
      <c r="R13" s="65">
        <f>+'FLUJO DE CARTERA'!S157</f>
        <v>186480000.00000003</v>
      </c>
      <c r="S13" s="65">
        <f>+'FLUJO DE CARTERA'!T157</f>
        <v>186480000.00000003</v>
      </c>
      <c r="T13" s="65">
        <f>+'FLUJO DE CARTERA'!U157</f>
        <v>186480000.00000003</v>
      </c>
      <c r="U13" s="65">
        <f>+'FLUJO DE CARTERA'!V157</f>
        <v>186480000.00000003</v>
      </c>
      <c r="V13" s="65">
        <f>+'FLUJO DE CARTERA'!W157</f>
        <v>310800000.00000006</v>
      </c>
      <c r="W13" s="65">
        <f>+'FLUJO DE CARTERA'!X157</f>
        <v>310800000.00000006</v>
      </c>
      <c r="X13" s="65">
        <f>+'FLUJO DE CARTERA'!Y157</f>
        <v>310800000.00000006</v>
      </c>
      <c r="Y13" s="65">
        <f>+'FLUJO DE CARTERA'!Z157</f>
        <v>62160000</v>
      </c>
      <c r="Z13" s="65">
        <f>+'FLUJO DE CARTERA'!AA157</f>
        <v>101631600.00000003</v>
      </c>
      <c r="AA13" s="65">
        <f>+'FLUJO DE CARTERA'!AB157</f>
        <v>203263200.00000006</v>
      </c>
      <c r="AB13" s="65">
        <f>+'FLUJO DE CARTERA'!AC157</f>
        <v>203263200.00000006</v>
      </c>
      <c r="AC13" s="65">
        <f>+'FLUJO DE CARTERA'!AD157</f>
        <v>203263200.00000006</v>
      </c>
      <c r="AD13" s="65">
        <f>+'FLUJO DE CARTERA'!AE157</f>
        <v>203263200.00000006</v>
      </c>
      <c r="AE13" s="65">
        <f>+'FLUJO DE CARTERA'!AF157</f>
        <v>203263200.00000006</v>
      </c>
      <c r="AF13" s="65">
        <f>+'FLUJO DE CARTERA'!AG157</f>
        <v>203263200.00000006</v>
      </c>
      <c r="AG13" s="65">
        <f>+'FLUJO DE CARTERA'!AH157</f>
        <v>203263200.00000006</v>
      </c>
      <c r="AH13" s="65">
        <f>+'FLUJO DE CARTERA'!AI157</f>
        <v>338772000.00000012</v>
      </c>
      <c r="AI13" s="65">
        <f>+'FLUJO DE CARTERA'!AJ157</f>
        <v>338772000.00000012</v>
      </c>
      <c r="AJ13" s="65">
        <f>+'FLUJO DE CARTERA'!AK157</f>
        <v>338772000.00000012</v>
      </c>
      <c r="AK13" s="65">
        <f>+'FLUJO DE CARTERA'!AL157</f>
        <v>67754400</v>
      </c>
      <c r="AL13" s="65">
        <f>+'FLUJO DE CARTERA'!AM157</f>
        <v>107729496.00000004</v>
      </c>
      <c r="AM13" s="65">
        <f>+'FLUJO DE CARTERA'!AN157</f>
        <v>215458992.00000009</v>
      </c>
      <c r="AN13" s="65">
        <f>+'FLUJO DE CARTERA'!AO157</f>
        <v>215458992.00000009</v>
      </c>
      <c r="AO13" s="65">
        <f>+'FLUJO DE CARTERA'!AP157</f>
        <v>215458992.00000009</v>
      </c>
      <c r="AP13" s="65">
        <f>+'FLUJO DE CARTERA'!AQ157</f>
        <v>215458992.00000009</v>
      </c>
      <c r="AQ13" s="65">
        <f>+'FLUJO DE CARTERA'!AR157</f>
        <v>215458992.00000009</v>
      </c>
      <c r="AR13" s="65">
        <f>+'FLUJO DE CARTERA'!AS157</f>
        <v>215458992.00000009</v>
      </c>
      <c r="AS13" s="65">
        <f>+'FLUJO DE CARTERA'!AT157</f>
        <v>215458992.00000009</v>
      </c>
      <c r="AT13" s="65">
        <f>+'FLUJO DE CARTERA'!AU157</f>
        <v>359098320.00000012</v>
      </c>
      <c r="AU13" s="65">
        <f>+'FLUJO DE CARTERA'!AV157</f>
        <v>359098320.00000012</v>
      </c>
      <c r="AV13" s="65">
        <f>+'FLUJO DE CARTERA'!AW157</f>
        <v>359098320.00000012</v>
      </c>
      <c r="AW13" s="65">
        <f>+'FLUJO DE CARTERA'!AX157</f>
        <v>71819664</v>
      </c>
      <c r="AX13" s="65">
        <f>+'FLUJO DE CARTERA'!AY157</f>
        <v>114193265.76000005</v>
      </c>
      <c r="AY13" s="65">
        <f>+'FLUJO DE CARTERA'!AZ157</f>
        <v>228386531.5200001</v>
      </c>
      <c r="AZ13" s="65">
        <f>+'FLUJO DE CARTERA'!BA157</f>
        <v>228386531.5200001</v>
      </c>
      <c r="BA13" s="65">
        <f>+'FLUJO DE CARTERA'!BB157</f>
        <v>228386531.5200001</v>
      </c>
      <c r="BB13" s="65">
        <f>+'FLUJO DE CARTERA'!BC157</f>
        <v>228386531.5200001</v>
      </c>
      <c r="BC13" s="65">
        <f>+'FLUJO DE CARTERA'!BD157</f>
        <v>228386531.5200001</v>
      </c>
      <c r="BD13" s="65">
        <f>+'FLUJO DE CARTERA'!BE157</f>
        <v>228386531.5200001</v>
      </c>
      <c r="BE13" s="65">
        <f>+'FLUJO DE CARTERA'!BF157</f>
        <v>228386531.5200001</v>
      </c>
      <c r="BF13" s="65">
        <f>+'FLUJO DE CARTERA'!BG157</f>
        <v>380644219.20000005</v>
      </c>
      <c r="BG13" s="65">
        <f>+'FLUJO DE CARTERA'!BH157</f>
        <v>380644219.20000005</v>
      </c>
      <c r="BH13" s="65">
        <f>+'FLUJO DE CARTERA'!BI157</f>
        <v>380644219.20000005</v>
      </c>
      <c r="BI13" s="65">
        <f>+'FLUJO DE CARTERA'!BJ157</f>
        <v>76128843.840000004</v>
      </c>
    </row>
    <row r="14" spans="1:61" x14ac:dyDescent="0.2">
      <c r="A14" s="64" t="s">
        <v>72</v>
      </c>
      <c r="B14" s="443">
        <f>+'FLUJO DE CARTERA'!C179</f>
        <v>0</v>
      </c>
      <c r="C14" s="443">
        <f>+'FLUJO DE CARTERA'!D179</f>
        <v>0</v>
      </c>
      <c r="D14" s="443">
        <f>+'FLUJO DE CARTERA'!E179</f>
        <v>0</v>
      </c>
      <c r="E14" s="443">
        <f>+'FLUJO DE CARTERA'!F179</f>
        <v>0</v>
      </c>
      <c r="F14" s="443">
        <f>+'FLUJO DE CARTERA'!G179</f>
        <v>0</v>
      </c>
      <c r="G14" s="443">
        <f>+'FLUJO DE CARTERA'!H179</f>
        <v>0</v>
      </c>
      <c r="H14" s="443">
        <f>+'FLUJO DE CARTERA'!I179</f>
        <v>0</v>
      </c>
      <c r="I14" s="443">
        <f>+'FLUJO DE CARTERA'!J179</f>
        <v>0</v>
      </c>
      <c r="J14" s="443">
        <f>+'FLUJO DE CARTERA'!K179</f>
        <v>0</v>
      </c>
      <c r="K14" s="443">
        <f>+'FLUJO DE CARTERA'!L179</f>
        <v>0</v>
      </c>
      <c r="L14" s="443">
        <f>+'FLUJO DE CARTERA'!M179</f>
        <v>0</v>
      </c>
      <c r="M14" s="443">
        <f>+'FLUJO DE CARTERA'!N179</f>
        <v>0</v>
      </c>
      <c r="N14" s="65">
        <f>+'FLUJO DE CARTERA'!O179</f>
        <v>0</v>
      </c>
      <c r="O14" s="65">
        <f>+'FLUJO DE CARTERA'!P179</f>
        <v>0</v>
      </c>
      <c r="P14" s="65">
        <f>+'FLUJO DE CARTERA'!Q179</f>
        <v>0</v>
      </c>
      <c r="Q14" s="65">
        <f>+'FLUJO DE CARTERA'!R179</f>
        <v>0</v>
      </c>
      <c r="R14" s="65">
        <f>+'FLUJO DE CARTERA'!S179</f>
        <v>0</v>
      </c>
      <c r="S14" s="65">
        <f>+'FLUJO DE CARTERA'!T179</f>
        <v>0</v>
      </c>
      <c r="T14" s="65">
        <f>+'FLUJO DE CARTERA'!U179</f>
        <v>0</v>
      </c>
      <c r="U14" s="65">
        <f>+'FLUJO DE CARTERA'!V179</f>
        <v>0</v>
      </c>
      <c r="V14" s="65">
        <f>+'FLUJO DE CARTERA'!W179</f>
        <v>0</v>
      </c>
      <c r="W14" s="65">
        <f>+'FLUJO DE CARTERA'!X179</f>
        <v>0</v>
      </c>
      <c r="X14" s="65">
        <f>+'FLUJO DE CARTERA'!Y179</f>
        <v>0</v>
      </c>
      <c r="Y14" s="65">
        <f>+'FLUJO DE CARTERA'!Z179</f>
        <v>0</v>
      </c>
      <c r="Z14" s="65">
        <f>+'FLUJO DE CARTERA'!AA179</f>
        <v>0</v>
      </c>
      <c r="AA14" s="65">
        <f>+'FLUJO DE CARTERA'!AB179</f>
        <v>0</v>
      </c>
      <c r="AB14" s="65">
        <f>+'FLUJO DE CARTERA'!AC179</f>
        <v>0</v>
      </c>
      <c r="AC14" s="65">
        <f>+'FLUJO DE CARTERA'!AD179</f>
        <v>0</v>
      </c>
      <c r="AD14" s="65">
        <f>+'FLUJO DE CARTERA'!AE179</f>
        <v>0</v>
      </c>
      <c r="AE14" s="65">
        <f>+'FLUJO DE CARTERA'!AF179</f>
        <v>0</v>
      </c>
      <c r="AF14" s="65">
        <f>+'FLUJO DE CARTERA'!AG179</f>
        <v>0</v>
      </c>
      <c r="AG14" s="65">
        <f>+'FLUJO DE CARTERA'!AH179</f>
        <v>0</v>
      </c>
      <c r="AH14" s="65">
        <f>+'FLUJO DE CARTERA'!AI179</f>
        <v>0</v>
      </c>
      <c r="AI14" s="65">
        <f>+'FLUJO DE CARTERA'!AJ179</f>
        <v>0</v>
      </c>
      <c r="AJ14" s="65">
        <f>+'FLUJO DE CARTERA'!AK179</f>
        <v>0</v>
      </c>
      <c r="AK14" s="65">
        <f>+'FLUJO DE CARTERA'!AL179</f>
        <v>0</v>
      </c>
      <c r="AL14" s="65">
        <f>+'FLUJO DE CARTERA'!AM179</f>
        <v>0</v>
      </c>
      <c r="AM14" s="65">
        <f>+'FLUJO DE CARTERA'!AN179</f>
        <v>0</v>
      </c>
      <c r="AN14" s="65">
        <f>+'FLUJO DE CARTERA'!AO179</f>
        <v>0</v>
      </c>
      <c r="AO14" s="65">
        <f>+'FLUJO DE CARTERA'!AP179</f>
        <v>0</v>
      </c>
      <c r="AP14" s="65">
        <f>+'FLUJO DE CARTERA'!AQ179</f>
        <v>0</v>
      </c>
      <c r="AQ14" s="65">
        <f>+'FLUJO DE CARTERA'!AR179</f>
        <v>0</v>
      </c>
      <c r="AR14" s="65">
        <f>+'FLUJO DE CARTERA'!AS179</f>
        <v>0</v>
      </c>
      <c r="AS14" s="65">
        <f>+'FLUJO DE CARTERA'!AT179</f>
        <v>0</v>
      </c>
      <c r="AT14" s="65">
        <f>+'FLUJO DE CARTERA'!AU179</f>
        <v>0</v>
      </c>
      <c r="AU14" s="65">
        <f>+'FLUJO DE CARTERA'!AV179</f>
        <v>0</v>
      </c>
      <c r="AV14" s="65">
        <f>+'FLUJO DE CARTERA'!AW179</f>
        <v>0</v>
      </c>
      <c r="AW14" s="65">
        <f>+'FLUJO DE CARTERA'!AX179</f>
        <v>0</v>
      </c>
      <c r="AX14" s="65">
        <f>+'FLUJO DE CARTERA'!AY179</f>
        <v>0</v>
      </c>
      <c r="AY14" s="65">
        <f>+'FLUJO DE CARTERA'!AZ179</f>
        <v>0</v>
      </c>
      <c r="AZ14" s="65">
        <f>+'FLUJO DE CARTERA'!BA179</f>
        <v>0</v>
      </c>
      <c r="BA14" s="65">
        <f>+'FLUJO DE CARTERA'!BB179</f>
        <v>0</v>
      </c>
      <c r="BB14" s="65">
        <f>+'FLUJO DE CARTERA'!BC179</f>
        <v>0</v>
      </c>
      <c r="BC14" s="65">
        <f>+'FLUJO DE CARTERA'!BD179</f>
        <v>0</v>
      </c>
      <c r="BD14" s="65">
        <f>+'FLUJO DE CARTERA'!BE179</f>
        <v>0</v>
      </c>
      <c r="BE14" s="65">
        <f>+'FLUJO DE CARTERA'!BF179</f>
        <v>0</v>
      </c>
      <c r="BF14" s="65">
        <f>+'FLUJO DE CARTERA'!BG179</f>
        <v>0</v>
      </c>
      <c r="BG14" s="65">
        <f>+'FLUJO DE CARTERA'!BH179</f>
        <v>0</v>
      </c>
      <c r="BH14" s="65">
        <f>+'FLUJO DE CARTERA'!BI179</f>
        <v>0</v>
      </c>
      <c r="BI14" s="65">
        <f>+'FLUJO DE CARTERA'!BJ179</f>
        <v>0</v>
      </c>
    </row>
    <row r="15" spans="1:61" x14ac:dyDescent="0.2">
      <c r="A15" s="64" t="s">
        <v>117</v>
      </c>
      <c r="B15" s="443">
        <f>+'FLUJO DE CARTERA'!C190</f>
        <v>93843750</v>
      </c>
      <c r="C15" s="443">
        <f>+'FLUJO DE CARTERA'!D190</f>
        <v>94411067.298311442</v>
      </c>
      <c r="D15" s="443">
        <f>+'FLUJO DE CARTERA'!E190</f>
        <v>94970550.404965848</v>
      </c>
      <c r="E15" s="443">
        <f>+'FLUJO DE CARTERA'!F190</f>
        <v>95522287.620182335</v>
      </c>
      <c r="F15" s="443">
        <f>+'FLUJO DE CARTERA'!G190</f>
        <v>96066366.303638667</v>
      </c>
      <c r="G15" s="443">
        <f>+'FLUJO DE CARTERA'!H190</f>
        <v>96602872.883906558</v>
      </c>
      <c r="H15" s="443">
        <f>+'FLUJO DE CARTERA'!I190</f>
        <v>48565946.433898665</v>
      </c>
      <c r="I15" s="443">
        <f>+'FLUJO DE CARTERA'!J190</f>
        <v>97653510.849620312</v>
      </c>
      <c r="J15" s="443">
        <f>+'FLUJO DE CARTERA'!K190</f>
        <v>98167810.520353734</v>
      </c>
      <c r="K15" s="443">
        <f>+'FLUJO DE CARTERA'!L190</f>
        <v>98674874.676728934</v>
      </c>
      <c r="L15" s="443">
        <f>+'FLUJO DE CARTERA'!M190</f>
        <v>99174785.230229169</v>
      </c>
      <c r="M15" s="443">
        <f>+'FLUJO DE CARTERA'!N190</f>
        <v>49833811.608001761</v>
      </c>
      <c r="N15" s="65">
        <f>+'FLUJO DE CARTERA'!O190</f>
        <v>95384256.001615405</v>
      </c>
      <c r="O15" s="65">
        <f>+'FLUJO DE CARTERA'!P190</f>
        <v>95912268.959479541</v>
      </c>
      <c r="P15" s="65">
        <f>+'FLUJO DE CARTERA'!Q190</f>
        <v>96434101.690354288</v>
      </c>
      <c r="Q15" s="65">
        <f>+'FLUJO DE CARTERA'!R190</f>
        <v>96949843.537558958</v>
      </c>
      <c r="R15" s="65">
        <f>+'FLUJO DE CARTERA'!S190</f>
        <v>97459582.497528374</v>
      </c>
      <c r="S15" s="65">
        <f>+'FLUJO DE CARTERA'!T190</f>
        <v>97963405.240950733</v>
      </c>
      <c r="T15" s="65">
        <f>+'FLUJO DE CARTERA'!U190</f>
        <v>49230698.566780269</v>
      </c>
      <c r="U15" s="65">
        <f>+'FLUJO DE CARTERA'!V190</f>
        <v>98953642.256592065</v>
      </c>
      <c r="V15" s="65">
        <f>+'FLUJO DE CARTERA'!W190</f>
        <v>99440223.426900029</v>
      </c>
      <c r="W15" s="65">
        <f>+'FLUJO DE CARTERA'!X190</f>
        <v>99921222.216752931</v>
      </c>
      <c r="X15" s="65">
        <f>+'FLUJO DE CARTERA'!Y190</f>
        <v>100396718.97330374</v>
      </c>
      <c r="Y15" s="65">
        <f>+'FLUJO DE CARTERA'!Z190</f>
        <v>50433396.418872222</v>
      </c>
      <c r="Z15" s="65">
        <f>+'FLUJO DE CARTERA'!AA190</f>
        <v>96264945.675941557</v>
      </c>
      <c r="AA15" s="65">
        <f>+'FLUJO DE CARTERA'!AB190</f>
        <v>96742659.189180076</v>
      </c>
      <c r="AB15" s="65">
        <f>+'FLUJO DE CARTERA'!AC190</f>
        <v>97216302.913412556</v>
      </c>
      <c r="AC15" s="65">
        <f>+'FLUJO DE CARTERA'!AD190</f>
        <v>97685947.671567723</v>
      </c>
      <c r="AD15" s="65">
        <f>+'FLUJO DE CARTERA'!AE190</f>
        <v>98151662.92459476</v>
      </c>
      <c r="AE15" s="65">
        <f>+'FLUJO DE CARTERA'!AF190</f>
        <v>98613516.800136805</v>
      </c>
      <c r="AF15" s="65">
        <f>+'FLUJO DE CARTERA'!AG190</f>
        <v>49535788.060274132</v>
      </c>
      <c r="AG15" s="65">
        <f>+'FLUJO DE CARTERA'!AH190</f>
        <v>99525906.430273205</v>
      </c>
      <c r="AH15" s="65">
        <f>+'FLUJO DE CARTERA'!AI190</f>
        <v>99976572.022599265</v>
      </c>
      <c r="AI15" s="65">
        <f>+'FLUJO DE CARTERA'!AJ190</f>
        <v>100423635.96580374</v>
      </c>
      <c r="AJ15" s="65">
        <f>+'FLUJO DE CARTERA'!AK190</f>
        <v>100867160.12870592</v>
      </c>
      <c r="AK15" s="65">
        <f>+'FLUJO DE CARTERA'!AL190</f>
        <v>50653602.602820218</v>
      </c>
      <c r="AL15" s="65">
        <f>+'FLUJO DE CARTERA'!AM190</f>
        <v>96388892.28082031</v>
      </c>
      <c r="AM15" s="65">
        <f>+'FLUJO DE CARTERA'!AN190</f>
        <v>96808202.92779848</v>
      </c>
      <c r="AN15" s="65">
        <f>+'FLUJO DE CARTERA'!AO190</f>
        <v>97225774.67167674</v>
      </c>
      <c r="AO15" s="65">
        <f>+'FLUJO DE CARTERA'!AP190</f>
        <v>97641642.269452244</v>
      </c>
      <c r="AP15" s="65">
        <f>+'FLUJO DE CARTERA'!AQ190</f>
        <v>98055839.68055819</v>
      </c>
      <c r="AQ15" s="65">
        <f>+'FLUJO DE CARTERA'!AR190</f>
        <v>98468400.087511197</v>
      </c>
      <c r="AR15" s="65">
        <f>+'FLUJO DE CARTERA'!AS190</f>
        <v>49439677.957981855</v>
      </c>
      <c r="AS15" s="65">
        <f>+'FLUJO DE CARTERA'!AT190</f>
        <v>99288738.854180604</v>
      </c>
      <c r="AT15" s="65">
        <f>+'FLUJO DE CARTERA'!AU190</f>
        <v>99696579.87195769</v>
      </c>
      <c r="AU15" s="65">
        <f>+'FLUJO DE CARTERA'!AV190</f>
        <v>100102909.23900016</v>
      </c>
      <c r="AV15" s="65">
        <f>+'FLUJO DE CARTERA'!AW190</f>
        <v>100507756.54277796</v>
      </c>
      <c r="AW15" s="65">
        <f>+'FLUJO DE CARTERA'!AX190</f>
        <v>50455575.352937028</v>
      </c>
      <c r="AX15" s="65">
        <f>+'FLUJO DE CARTERA'!AY190</f>
        <v>95684613.336017162</v>
      </c>
      <c r="AY15" s="65">
        <f>+'FLUJO DE CARTERA'!AZ190</f>
        <v>96073107.187375247</v>
      </c>
      <c r="AZ15" s="65">
        <f>+'FLUJO DE CARTERA'!BA190</f>
        <v>96461697.860120356</v>
      </c>
      <c r="BA15" s="65">
        <f>+'FLUJO DE CARTERA'!BB190</f>
        <v>96850383.211437702</v>
      </c>
      <c r="BB15" s="65">
        <f>+'FLUJO DE CARTERA'!BC190</f>
        <v>97239161.154444665</v>
      </c>
      <c r="BC15" s="65">
        <f>+'FLUJO DE CARTERA'!BD190</f>
        <v>97628029.656510234</v>
      </c>
      <c r="BD15" s="65">
        <f>+'FLUJO DE CARTERA'!BE190</f>
        <v>49008493.368816055</v>
      </c>
      <c r="BE15" s="65">
        <f>+'FLUJO DE CARTERA'!BF190</f>
        <v>98406030.468867883</v>
      </c>
      <c r="BF15" s="65">
        <f>+'FLUJO DE CARTERA'!BG190</f>
        <v>98795158.970820308</v>
      </c>
      <c r="BG15" s="65">
        <f>+'FLUJO DE CARTERA'!BH190</f>
        <v>99184370.41217193</v>
      </c>
      <c r="BH15" s="65">
        <f>+'FLUJO DE CARTERA'!BI190</f>
        <v>99573663.008269742</v>
      </c>
      <c r="BI15" s="65">
        <f>+'FLUJO DE CARTERA'!BJ190</f>
        <v>49981517.509878293</v>
      </c>
    </row>
    <row r="16" spans="1:61" x14ac:dyDescent="0.2">
      <c r="A16" s="64" t="s">
        <v>63</v>
      </c>
      <c r="B16" s="443">
        <f>+'FLUJO DE CARTERA'!C201</f>
        <v>35667692.307692312</v>
      </c>
      <c r="C16" s="443">
        <f>+'FLUJO DE CARTERA'!D201</f>
        <v>35701206.005723014</v>
      </c>
      <c r="D16" s="443">
        <f>+'FLUJO DE CARTERA'!E201</f>
        <v>35773422.823464677</v>
      </c>
      <c r="E16" s="443">
        <f>+'FLUJO DE CARTERA'!F201</f>
        <v>35841534.498668812</v>
      </c>
      <c r="F16" s="443">
        <f>+'FLUJO DE CARTERA'!G201</f>
        <v>35905870.644024983</v>
      </c>
      <c r="G16" s="443">
        <f>+'FLUJO DE CARTERA'!H201</f>
        <v>35966727.043172389</v>
      </c>
      <c r="H16" s="443">
        <f>+'FLUJO DE CARTERA'!I201</f>
        <v>36080578.653564587</v>
      </c>
      <c r="I16" s="443">
        <f>+'FLUJO DE CARTERA'!J201</f>
        <v>36133900.550057247</v>
      </c>
      <c r="J16" s="443">
        <f>+'FLUJO DE CARTERA'!K201</f>
        <v>36184473.160156205</v>
      </c>
      <c r="K16" s="443">
        <f>+'FLUJO DE CARTERA'!L201</f>
        <v>36269882.925188765</v>
      </c>
      <c r="L16" s="443">
        <f>+'FLUJO DE CARTERA'!M201</f>
        <v>36347360.570162937</v>
      </c>
      <c r="M16" s="443">
        <f>+'FLUJO DE CARTERA'!N201</f>
        <v>36417893.659949355</v>
      </c>
      <c r="N16" s="65">
        <f>+'FLUJO DE CARTERA'!O201</f>
        <v>38045099.568429969</v>
      </c>
      <c r="O16" s="65">
        <f>+'FLUJO DE CARTERA'!P201</f>
        <v>38051277.841490388</v>
      </c>
      <c r="P16" s="65">
        <f>+'FLUJO DE CARTERA'!Q201</f>
        <v>38084360.055142865</v>
      </c>
      <c r="Q16" s="65">
        <f>+'FLUJO DE CARTERA'!R201</f>
        <v>38115471.46986232</v>
      </c>
      <c r="R16" s="65">
        <f>+'FLUJO DE CARTERA'!S201</f>
        <v>38174911.077572614</v>
      </c>
      <c r="S16" s="65">
        <f>+'FLUJO DE CARTERA'!T201</f>
        <v>38201751.637909167</v>
      </c>
      <c r="T16" s="65">
        <f>+'FLUJO DE CARTERA'!U201</f>
        <v>38227059.152599625</v>
      </c>
      <c r="U16" s="65">
        <f>+'FLUJO DE CARTERA'!V201</f>
        <v>38250872.349461243</v>
      </c>
      <c r="V16" s="65">
        <f>+'FLUJO DE CARTERA'!W201</f>
        <v>38273321.124870718</v>
      </c>
      <c r="W16" s="65">
        <f>+'FLUJO DE CARTERA'!X201</f>
        <v>38321639.64413517</v>
      </c>
      <c r="X16" s="65">
        <f>+'FLUJO DE CARTERA'!Y201</f>
        <v>38395720.219612613</v>
      </c>
      <c r="Y16" s="65">
        <f>+'FLUJO DE CARTERA'!Z201</f>
        <v>38433609.506851353</v>
      </c>
      <c r="Z16" s="65">
        <f>+'FLUJO DE CARTERA'!AA201</f>
        <v>39239137.866594389</v>
      </c>
      <c r="AA16" s="65">
        <f>+'FLUJO DE CARTERA'!AB201</f>
        <v>39234657.320856452</v>
      </c>
      <c r="AB16" s="65">
        <f>+'FLUJO DE CARTERA'!AC201</f>
        <v>39250182.014305197</v>
      </c>
      <c r="AC16" s="65">
        <f>+'FLUJO DE CARTERA'!AD201</f>
        <v>39264758.855181426</v>
      </c>
      <c r="AD16" s="65">
        <f>+'FLUJO DE CARTERA'!AE201</f>
        <v>39313047.297109812</v>
      </c>
      <c r="AE16" s="65">
        <f>+'FLUJO DE CARTERA'!AF201</f>
        <v>39325034.318733692</v>
      </c>
      <c r="AF16" s="65">
        <f>+'FLUJO DE CARTERA'!AG201</f>
        <v>39336291.159294397</v>
      </c>
      <c r="AG16" s="65">
        <f>+'FLUJO DE CARTERA'!AH201</f>
        <v>39346840.150932059</v>
      </c>
      <c r="AH16" s="65">
        <f>+'FLUJO DE CARTERA'!AI201</f>
        <v>39356706.335214287</v>
      </c>
      <c r="AI16" s="65">
        <f>+'FLUJO DE CARTERA'!AJ201</f>
        <v>39386882.681345351</v>
      </c>
      <c r="AJ16" s="65">
        <f>+'FLUJO DE CARTERA'!AK201</f>
        <v>39448539.836782433</v>
      </c>
      <c r="AK16" s="65">
        <f>+'FLUJO DE CARTERA'!AL201</f>
        <v>39471261.621733636</v>
      </c>
      <c r="AL16" s="65">
        <f>+'FLUJO DE CARTERA'!AM201</f>
        <v>39435206.856801674</v>
      </c>
      <c r="AM16" s="65">
        <f>+'FLUJO DE CARTERA'!AN201</f>
        <v>39426288.566904247</v>
      </c>
      <c r="AN16" s="65">
        <f>+'FLUJO DE CARTERA'!AO201</f>
        <v>39432730.602957033</v>
      </c>
      <c r="AO16" s="65">
        <f>+'FLUJO DE CARTERA'!AP201</f>
        <v>39438741.575508878</v>
      </c>
      <c r="AP16" s="65">
        <f>+'FLUJO DE CARTERA'!AQ201</f>
        <v>39479954.700131506</v>
      </c>
      <c r="AQ16" s="65">
        <f>+'FLUJO DE CARTERA'!AR201</f>
        <v>39484312.745999083</v>
      </c>
      <c r="AR16" s="65">
        <f>+'FLUJO DE CARTERA'!AS201</f>
        <v>39488348.155335367</v>
      </c>
      <c r="AS16" s="65">
        <f>+'FLUJO DE CARTERA'!AT201</f>
        <v>39492073.098507553</v>
      </c>
      <c r="AT16" s="65">
        <f>+'FLUJO DE CARTERA'!AU201</f>
        <v>39495472.456098482</v>
      </c>
      <c r="AU16" s="65">
        <f>+'FLUJO DE CARTERA'!AV201</f>
        <v>39515170.893805422</v>
      </c>
      <c r="AV16" s="65">
        <f>+'FLUJO DE CARTERA'!AW201</f>
        <v>39568143.923554227</v>
      </c>
      <c r="AW16" s="65">
        <f>+'FLUJO DE CARTERA'!AX201</f>
        <v>39582324.308214463</v>
      </c>
      <c r="AX16" s="65">
        <f>+'FLUJO DE CARTERA'!AY201</f>
        <v>39423236.328824565</v>
      </c>
      <c r="AY16" s="65">
        <f>+'FLUJO DE CARTERA'!AZ201</f>
        <v>39412333.693719029</v>
      </c>
      <c r="AZ16" s="65">
        <f>+'FLUJO DE CARTERA'!BA201</f>
        <v>39413973.79267025</v>
      </c>
      <c r="BA16" s="65">
        <f>+'FLUJO DE CARTERA'!BB201</f>
        <v>39415411.545486711</v>
      </c>
      <c r="BB16" s="65">
        <f>+'FLUJO DE CARTERA'!BC201</f>
        <v>39452755.170224428</v>
      </c>
      <c r="BC16" s="65">
        <f>+'FLUJO DE CARTERA'!BD201</f>
        <v>39452987.567364998</v>
      </c>
      <c r="BD16" s="65">
        <f>+'FLUJO DE CARTERA'!BE201</f>
        <v>39453082.68593251</v>
      </c>
      <c r="BE16" s="65">
        <f>+'FLUJO DE CARTERA'!BF201</f>
        <v>39453049.808898613</v>
      </c>
      <c r="BF16" s="65">
        <f>+'FLUJO DE CARTERA'!BG201</f>
        <v>39452860.890123837</v>
      </c>
      <c r="BG16" s="65">
        <f>+'FLUJO DE CARTERA'!BH201</f>
        <v>39466396.231970794</v>
      </c>
      <c r="BH16" s="65">
        <f>+'FLUJO DE CARTERA'!BI201</f>
        <v>39478238.204423264</v>
      </c>
      <c r="BI16" s="65">
        <f>+'FLUJO DE CARTERA'!BJ201</f>
        <v>39488587.637374178</v>
      </c>
    </row>
    <row r="17" spans="1:61" x14ac:dyDescent="0.2">
      <c r="A17" s="64" t="s">
        <v>78</v>
      </c>
      <c r="B17" s="443">
        <f>+'FLUJO DE CARTERA'!C212</f>
        <v>23000000</v>
      </c>
      <c r="C17" s="443">
        <f>+'FLUJO DE CARTERA'!D212</f>
        <v>23000000.000000004</v>
      </c>
      <c r="D17" s="443">
        <f>+'FLUJO DE CARTERA'!E212</f>
        <v>22999999.999999996</v>
      </c>
      <c r="E17" s="443">
        <f>+'FLUJO DE CARTERA'!F212</f>
        <v>23000000</v>
      </c>
      <c r="F17" s="443">
        <f>+'FLUJO DE CARTERA'!G212</f>
        <v>23000000</v>
      </c>
      <c r="G17" s="443">
        <f>+'FLUJO DE CARTERA'!H212</f>
        <v>23000000.000000004</v>
      </c>
      <c r="H17" s="443">
        <f>+'FLUJO DE CARTERA'!I212</f>
        <v>23000000.000000004</v>
      </c>
      <c r="I17" s="443">
        <f>+'FLUJO DE CARTERA'!J212</f>
        <v>22999999.999999993</v>
      </c>
      <c r="J17" s="443">
        <f>+'FLUJO DE CARTERA'!K212</f>
        <v>23000000</v>
      </c>
      <c r="K17" s="443">
        <f>+'FLUJO DE CARTERA'!L212</f>
        <v>23000000.000000004</v>
      </c>
      <c r="L17" s="443">
        <f>+'FLUJO DE CARTERA'!M212</f>
        <v>22999999.999999993</v>
      </c>
      <c r="M17" s="443">
        <f>+'FLUJO DE CARTERA'!N212</f>
        <v>22999999.999999993</v>
      </c>
      <c r="N17" s="65">
        <f>+'FLUJO DE CARTERA'!O212</f>
        <v>25185000</v>
      </c>
      <c r="O17" s="65">
        <f>+'FLUJO DE CARTERA'!P212</f>
        <v>25185000.000000007</v>
      </c>
      <c r="P17" s="65">
        <f>+'FLUJO DE CARTERA'!Q212</f>
        <v>25184999.999999996</v>
      </c>
      <c r="Q17" s="65">
        <f>+'FLUJO DE CARTERA'!R212</f>
        <v>25185000</v>
      </c>
      <c r="R17" s="65">
        <f>+'FLUJO DE CARTERA'!S212</f>
        <v>25185000.000000004</v>
      </c>
      <c r="S17" s="65">
        <f>+'FLUJO DE CARTERA'!T212</f>
        <v>25185000</v>
      </c>
      <c r="T17" s="65">
        <f>+'FLUJO DE CARTERA'!U212</f>
        <v>25185000</v>
      </c>
      <c r="U17" s="65">
        <f>+'FLUJO DE CARTERA'!V212</f>
        <v>25185000.000000004</v>
      </c>
      <c r="V17" s="65">
        <f>+'FLUJO DE CARTERA'!W212</f>
        <v>25185000</v>
      </c>
      <c r="W17" s="65">
        <f>+'FLUJO DE CARTERA'!X212</f>
        <v>25185000</v>
      </c>
      <c r="X17" s="65">
        <f>+'FLUJO DE CARTERA'!Y212</f>
        <v>25185000</v>
      </c>
      <c r="Y17" s="65">
        <f>+'FLUJO DE CARTERA'!Z212</f>
        <v>25185000.000000007</v>
      </c>
      <c r="Z17" s="65">
        <f>+'FLUJO DE CARTERA'!AA212</f>
        <v>27073875</v>
      </c>
      <c r="AA17" s="65">
        <f>+'FLUJO DE CARTERA'!AB212</f>
        <v>27073875.000000007</v>
      </c>
      <c r="AB17" s="65">
        <f>+'FLUJO DE CARTERA'!AC212</f>
        <v>27073874.999999996</v>
      </c>
      <c r="AC17" s="65">
        <f>+'FLUJO DE CARTERA'!AD212</f>
        <v>27073874.999999996</v>
      </c>
      <c r="AD17" s="65">
        <f>+'FLUJO DE CARTERA'!AE212</f>
        <v>27073874.999999996</v>
      </c>
      <c r="AE17" s="65">
        <f>+'FLUJO DE CARTERA'!AF212</f>
        <v>27073875.000000004</v>
      </c>
      <c r="AF17" s="65">
        <f>+'FLUJO DE CARTERA'!AG212</f>
        <v>27073874.999999996</v>
      </c>
      <c r="AG17" s="65">
        <f>+'FLUJO DE CARTERA'!AH212</f>
        <v>27073875.000000004</v>
      </c>
      <c r="AH17" s="65">
        <f>+'FLUJO DE CARTERA'!AI212</f>
        <v>27073875</v>
      </c>
      <c r="AI17" s="65">
        <f>+'FLUJO DE CARTERA'!AJ212</f>
        <v>27073875</v>
      </c>
      <c r="AJ17" s="65">
        <f>+'FLUJO DE CARTERA'!AK212</f>
        <v>27073875</v>
      </c>
      <c r="AK17" s="65">
        <f>+'FLUJO DE CARTERA'!AL212</f>
        <v>27073875.000000004</v>
      </c>
      <c r="AL17" s="65">
        <f>+'FLUJO DE CARTERA'!AM212</f>
        <v>28562938.124999993</v>
      </c>
      <c r="AM17" s="65">
        <f>+'FLUJO DE CARTERA'!AN212</f>
        <v>28562938.124999993</v>
      </c>
      <c r="AN17" s="65">
        <f>+'FLUJO DE CARTERA'!AO212</f>
        <v>28562938.124999996</v>
      </c>
      <c r="AO17" s="65">
        <f>+'FLUJO DE CARTERA'!AP212</f>
        <v>28562938.124999996</v>
      </c>
      <c r="AP17" s="65">
        <f>+'FLUJO DE CARTERA'!AQ212</f>
        <v>28562938.125</v>
      </c>
      <c r="AQ17" s="65">
        <f>+'FLUJO DE CARTERA'!AR212</f>
        <v>28562938.125000004</v>
      </c>
      <c r="AR17" s="65">
        <f>+'FLUJO DE CARTERA'!AS212</f>
        <v>28562938.125</v>
      </c>
      <c r="AS17" s="65">
        <f>+'FLUJO DE CARTERA'!AT212</f>
        <v>28562938.125</v>
      </c>
      <c r="AT17" s="65">
        <f>+'FLUJO DE CARTERA'!AU212</f>
        <v>28562938.125000004</v>
      </c>
      <c r="AU17" s="65">
        <f>+'FLUJO DE CARTERA'!AV212</f>
        <v>28562938.125</v>
      </c>
      <c r="AV17" s="65">
        <f>+'FLUJO DE CARTERA'!AW212</f>
        <v>28562938.124999993</v>
      </c>
      <c r="AW17" s="65">
        <f>+'FLUJO DE CARTERA'!AX212</f>
        <v>28562938.125000004</v>
      </c>
      <c r="AX17" s="65">
        <f>+'FLUJO DE CARTERA'!AY212</f>
        <v>30133899.721874997</v>
      </c>
      <c r="AY17" s="65">
        <f>+'FLUJO DE CARTERA'!AZ212</f>
        <v>30133899.721874997</v>
      </c>
      <c r="AZ17" s="65">
        <f>+'FLUJO DE CARTERA'!BA212</f>
        <v>30133899.721875004</v>
      </c>
      <c r="BA17" s="65">
        <f>+'FLUJO DE CARTERA'!BB212</f>
        <v>30133899.721875001</v>
      </c>
      <c r="BB17" s="65">
        <f>+'FLUJO DE CARTERA'!BC212</f>
        <v>30133899.721875004</v>
      </c>
      <c r="BC17" s="65">
        <f>+'FLUJO DE CARTERA'!BD212</f>
        <v>30133899.721874993</v>
      </c>
      <c r="BD17" s="65">
        <f>+'FLUJO DE CARTERA'!BE212</f>
        <v>30133899.721875008</v>
      </c>
      <c r="BE17" s="65">
        <f>+'FLUJO DE CARTERA'!BF212</f>
        <v>30133899.721874997</v>
      </c>
      <c r="BF17" s="65">
        <f>+'FLUJO DE CARTERA'!BG212</f>
        <v>30133899.721875004</v>
      </c>
      <c r="BG17" s="65">
        <f>+'FLUJO DE CARTERA'!BH212</f>
        <v>30133899.721875004</v>
      </c>
      <c r="BH17" s="65">
        <f>+'FLUJO DE CARTERA'!BI212</f>
        <v>30133899.721875001</v>
      </c>
      <c r="BI17" s="65">
        <f>+'FLUJO DE CARTERA'!BJ212</f>
        <v>30133899.721875001</v>
      </c>
    </row>
    <row r="18" spans="1:61" x14ac:dyDescent="0.2">
      <c r="A18" s="64" t="s">
        <v>26</v>
      </c>
      <c r="B18" s="443">
        <f>+'FLUJO DE CARTERA'!C168</f>
        <v>286295998.60709608</v>
      </c>
      <c r="C18" s="443">
        <f>+'FLUJO DE CARTERA'!D168</f>
        <v>284965152.47007084</v>
      </c>
      <c r="D18" s="443">
        <f>+'FLUJO DE CARTERA'!E168</f>
        <v>289042700.68949747</v>
      </c>
      <c r="E18" s="443">
        <f>+'FLUJO DE CARTERA'!F168</f>
        <v>292993685.24690819</v>
      </c>
      <c r="F18" s="443">
        <f>+'FLUJO DE CARTERA'!G168</f>
        <v>296826991.36723232</v>
      </c>
      <c r="G18" s="449">
        <f>+'FLUJO DE CARTERA'!H168</f>
        <v>484520502.75726837</v>
      </c>
      <c r="H18" s="443">
        <f>+'FLUJO DE CARTERA'!I168</f>
        <v>299460311.10992938</v>
      </c>
      <c r="I18" s="443">
        <f>+'FLUJO DE CARTERA'!J168</f>
        <v>304112175.41601563</v>
      </c>
      <c r="J18" s="443">
        <f>+'FLUJO DE CARTERA'!K168</f>
        <v>307588502.00510889</v>
      </c>
      <c r="K18" s="443">
        <f>+'FLUJO DE CARTERA'!L168</f>
        <v>318197746.66442329</v>
      </c>
      <c r="L18" s="443">
        <f>+'FLUJO DE CARTERA'!M168</f>
        <v>328564839.36485809</v>
      </c>
      <c r="M18" s="443">
        <f>+'FLUJO DE CARTERA'!N168</f>
        <v>538006454.95895791</v>
      </c>
      <c r="N18" s="65">
        <f>+'FLUJO DE CARTERA'!O168</f>
        <v>322995632.01454663</v>
      </c>
      <c r="O18" s="65">
        <f>+'FLUJO DE CARTERA'!P168</f>
        <v>321777145.96643108</v>
      </c>
      <c r="P18" s="65">
        <f>+'FLUJO DE CARTERA'!Q168</f>
        <v>326558235.43028659</v>
      </c>
      <c r="Q18" s="65">
        <f>+'FLUJO DE CARTERA'!R168</f>
        <v>426369933.98669434</v>
      </c>
      <c r="R18" s="65">
        <f>+'FLUJO DE CARTERA'!S168</f>
        <v>333536499.74931157</v>
      </c>
      <c r="S18" s="65">
        <f>+'FLUJO DE CARTERA'!T168</f>
        <v>338104823.9431141</v>
      </c>
      <c r="T18" s="65">
        <f>+'FLUJO DE CARTERA'!U168</f>
        <v>342603002.80888557</v>
      </c>
      <c r="U18" s="65">
        <f>+'FLUJO DE CARTERA'!V168</f>
        <v>348096280.69662541</v>
      </c>
      <c r="V18" s="65">
        <f>+'FLUJO DE CARTERA'!W168</f>
        <v>352450725.99930912</v>
      </c>
      <c r="W18" s="65">
        <f>+'FLUJO DE CARTERA'!X168</f>
        <v>468372530.69808084</v>
      </c>
      <c r="X18" s="65">
        <f>+'FLUJO DE CARTERA'!Y168</f>
        <v>374120874.73361033</v>
      </c>
      <c r="Y18" s="65">
        <f>+'FLUJO DE CARTERA'!Z168</f>
        <v>385928880.82977355</v>
      </c>
      <c r="Z18" s="65">
        <f>+'FLUJO DE CARTERA'!AA168</f>
        <v>397453434.14783156</v>
      </c>
      <c r="AA18" s="65">
        <f>+'FLUJO DE CARTERA'!AB168</f>
        <v>396028867.5759818</v>
      </c>
      <c r="AB18" s="65">
        <f>+'FLUJO DE CARTERA'!AC168</f>
        <v>401380610.04841709</v>
      </c>
      <c r="AC18" s="65">
        <f>+'FLUJO DE CARTERA'!AD168</f>
        <v>525376839.27072078</v>
      </c>
      <c r="AD18" s="65">
        <f>+'FLUJO DE CARTERA'!AE168</f>
        <v>408762629.71267343</v>
      </c>
      <c r="AE18" s="65">
        <f>+'FLUJO DE CARTERA'!AF168</f>
        <v>413945565.67603636</v>
      </c>
      <c r="AF18" s="65">
        <f>+'FLUJO DE CARTERA'!AG168</f>
        <v>419068415.9873988</v>
      </c>
      <c r="AG18" s="65">
        <f>+'FLUJO DE CARTERA'!AH168</f>
        <v>425240119.14831865</v>
      </c>
      <c r="AH18" s="65">
        <f>+'FLUJO DE CARTERA'!AI168</f>
        <v>430235626.02964109</v>
      </c>
      <c r="AI18" s="65">
        <f>+'FLUJO DE CARTERA'!AJ168</f>
        <v>573225018.15073204</v>
      </c>
      <c r="AJ18" s="65">
        <f>+'FLUJO DE CARTERA'!AK168</f>
        <v>454350773.48067832</v>
      </c>
      <c r="AK18" s="65">
        <f>+'FLUJO DE CARTERA'!AL168</f>
        <v>467796152.85453719</v>
      </c>
      <c r="AL18" s="65">
        <f>+'FLUJO DE CARTERA'!AM168</f>
        <v>464302326.93198168</v>
      </c>
      <c r="AM18" s="65">
        <f>+'FLUJO DE CARTERA'!AN168</f>
        <v>462544046.23152447</v>
      </c>
      <c r="AN18" s="65">
        <f>+'FLUJO DE CARTERA'!AO168</f>
        <v>467982513.0912863</v>
      </c>
      <c r="AO18" s="65">
        <f>+'FLUJO DE CARTERA'!AP168</f>
        <v>611118855.76913381</v>
      </c>
      <c r="AP18" s="65">
        <f>+'FLUJO DE CARTERA'!AQ168</f>
        <v>475064761.37164098</v>
      </c>
      <c r="AQ18" s="65">
        <f>+'FLUJO DE CARTERA'!AR168</f>
        <v>480363969.03525442</v>
      </c>
      <c r="AR18" s="65">
        <f>+'FLUJO DE CARTERA'!AS168</f>
        <v>485610133.84662026</v>
      </c>
      <c r="AS18" s="65">
        <f>+'FLUJO DE CARTERA'!AT168</f>
        <v>491905338.43811506</v>
      </c>
      <c r="AT18" s="65">
        <f>+'FLUJO DE CARTERA'!AU168</f>
        <v>497036385.67679405</v>
      </c>
      <c r="AU18" s="65">
        <f>+'FLUJO DE CARTERA'!AV168</f>
        <v>660106848.98472404</v>
      </c>
      <c r="AV18" s="65">
        <f>+'FLUJO DE CARTERA'!AW168</f>
        <v>521988322.4812023</v>
      </c>
      <c r="AW18" s="65">
        <f>+'FLUJO DE CARTERA'!AX168</f>
        <v>536102595.84887218</v>
      </c>
      <c r="AX18" s="65">
        <f>+'FLUJO DE CARTERA'!AY168</f>
        <v>532191356.38074875</v>
      </c>
      <c r="AY18" s="65">
        <f>+'FLUJO DE CARTERA'!AZ168</f>
        <v>530204073.15793884</v>
      </c>
      <c r="AZ18" s="65">
        <f>+'FLUJO DE CARTERA'!BA168</f>
        <v>535850113.49114728</v>
      </c>
      <c r="BA18" s="65">
        <f>+'FLUJO DE CARTERA'!BB168</f>
        <v>698875692.81065929</v>
      </c>
      <c r="BB18" s="65">
        <f>+'FLUJO DE CARTERA'!BC168</f>
        <v>542834458.73993516</v>
      </c>
      <c r="BC18" s="65">
        <f>+'FLUJO DE CARTERA'!BD168</f>
        <v>548349106.66099501</v>
      </c>
      <c r="BD18" s="65">
        <f>+'FLUJO DE CARTERA'!BE168</f>
        <v>553811679.68877196</v>
      </c>
      <c r="BE18" s="65">
        <f>+'FLUJO DE CARTERA'!BF168</f>
        <v>560310609.21025991</v>
      </c>
      <c r="BF18" s="65">
        <f>+'FLUJO DE CARTERA'!BG168</f>
        <v>565659726.45219612</v>
      </c>
      <c r="BG18" s="65">
        <f>+'FLUJO DE CARTERA'!BH168</f>
        <v>580996638.10013974</v>
      </c>
      <c r="BH18" s="65">
        <f>+'FLUJO DE CARTERA'!BI168</f>
        <v>596084333.9710145</v>
      </c>
      <c r="BI18" s="65">
        <f>+'FLUJO DE CARTERA'!BJ168</f>
        <v>610936403.09010029</v>
      </c>
    </row>
    <row r="19" spans="1:61" x14ac:dyDescent="0.2">
      <c r="A19" s="66" t="s">
        <v>35</v>
      </c>
      <c r="B19" s="66">
        <f>+SUM(B10:B12)-SUM(B14:B18)-B13</f>
        <v>12943603892.418545</v>
      </c>
      <c r="C19" s="66">
        <f t="shared" ref="C19:BI19" si="13">+SUM(C10:C12)-SUM(C14:C18)-C13</f>
        <v>13111397563.169891</v>
      </c>
      <c r="D19" s="66">
        <f t="shared" si="13"/>
        <v>13276316468.341309</v>
      </c>
      <c r="E19" s="66">
        <f t="shared" si="13"/>
        <v>13438472802.484861</v>
      </c>
      <c r="F19" s="66">
        <f t="shared" si="13"/>
        <v>13597970114.289352</v>
      </c>
      <c r="G19" s="66">
        <f t="shared" si="13"/>
        <v>13570934304.791904</v>
      </c>
      <c r="H19" s="66">
        <f t="shared" si="13"/>
        <v>13775794282.106068</v>
      </c>
      <c r="I19" s="66">
        <f t="shared" si="13"/>
        <v>13929191247.012829</v>
      </c>
      <c r="J19" s="66">
        <f t="shared" si="13"/>
        <v>14379262095.172541</v>
      </c>
      <c r="K19" s="66">
        <f t="shared" si="13"/>
        <v>14823319971.114925</v>
      </c>
      <c r="L19" s="66">
        <f t="shared" si="13"/>
        <v>15261561148.405794</v>
      </c>
      <c r="M19" s="66">
        <f t="shared" si="13"/>
        <v>14946699177.607735</v>
      </c>
      <c r="N19" s="66">
        <f t="shared" si="13"/>
        <v>14912246656.617222</v>
      </c>
      <c r="O19" s="66">
        <f t="shared" si="13"/>
        <v>15129257377.39856</v>
      </c>
      <c r="P19" s="66">
        <f t="shared" si="13"/>
        <v>15343761427.403954</v>
      </c>
      <c r="Q19" s="66">
        <f t="shared" si="13"/>
        <v>15460706663.82996</v>
      </c>
      <c r="R19" s="66">
        <f t="shared" si="13"/>
        <v>15671006459.599037</v>
      </c>
      <c r="S19" s="66">
        <f t="shared" si="13"/>
        <v>15878965023.959717</v>
      </c>
      <c r="T19" s="66">
        <f t="shared" si="13"/>
        <v>16133862100.667971</v>
      </c>
      <c r="U19" s="66">
        <f t="shared" si="13"/>
        <v>16336864716.752802</v>
      </c>
      <c r="V19" s="66">
        <f t="shared" si="13"/>
        <v>16872552428.207253</v>
      </c>
      <c r="W19" s="66">
        <f t="shared" si="13"/>
        <v>17298712794.060509</v>
      </c>
      <c r="X19" s="66">
        <f t="shared" si="13"/>
        <v>17823602739.485889</v>
      </c>
      <c r="Y19" s="66">
        <f t="shared" si="13"/>
        <v>17723663250.581268</v>
      </c>
      <c r="Z19" s="66">
        <f t="shared" si="13"/>
        <v>17689326853.296684</v>
      </c>
      <c r="AA19" s="66">
        <f t="shared" si="13"/>
        <v>17929381762.635456</v>
      </c>
      <c r="AB19" s="66">
        <f t="shared" si="13"/>
        <v>18167070461.745464</v>
      </c>
      <c r="AC19" s="66">
        <f t="shared" si="13"/>
        <v>18283721329.875793</v>
      </c>
      <c r="AD19" s="66">
        <f t="shared" si="13"/>
        <v>18517509112.513519</v>
      </c>
      <c r="AE19" s="66">
        <f t="shared" si="13"/>
        <v>18749040374.168335</v>
      </c>
      <c r="AF19" s="66">
        <f t="shared" si="13"/>
        <v>19027884284.746498</v>
      </c>
      <c r="AG19" s="66">
        <f t="shared" si="13"/>
        <v>19254597632.647598</v>
      </c>
      <c r="AH19" s="66">
        <f t="shared" si="13"/>
        <v>19844176648.066067</v>
      </c>
      <c r="AI19" s="66">
        <f t="shared" si="13"/>
        <v>20298628014.862278</v>
      </c>
      <c r="AJ19" s="66">
        <f t="shared" si="13"/>
        <v>20877133946.085278</v>
      </c>
      <c r="AK19" s="66">
        <f t="shared" si="13"/>
        <v>20770566689.761566</v>
      </c>
      <c r="AL19" s="66">
        <f t="shared" si="13"/>
        <v>20726720827.508202</v>
      </c>
      <c r="AM19" s="66">
        <f t="shared" si="13"/>
        <v>20973989581.336472</v>
      </c>
      <c r="AN19" s="66">
        <f t="shared" si="13"/>
        <v>21219001931.580753</v>
      </c>
      <c r="AO19" s="66">
        <f t="shared" si="13"/>
        <v>21324030423.554604</v>
      </c>
      <c r="AP19" s="66">
        <f t="shared" si="13"/>
        <v>21565445468.453526</v>
      </c>
      <c r="AQ19" s="66">
        <f t="shared" si="13"/>
        <v>21804679343.854435</v>
      </c>
      <c r="AR19" s="66">
        <f t="shared" si="13"/>
        <v>22091195618.110062</v>
      </c>
      <c r="AS19" s="66">
        <f t="shared" si="13"/>
        <v>22325738150.569012</v>
      </c>
      <c r="AT19" s="66">
        <f t="shared" si="13"/>
        <v>22945096248.620247</v>
      </c>
      <c r="AU19" s="66">
        <f t="shared" si="13"/>
        <v>23409735799.560211</v>
      </c>
      <c r="AV19" s="66">
        <f t="shared" si="13"/>
        <v>24017769715.80645</v>
      </c>
      <c r="AW19" s="66">
        <f t="shared" si="13"/>
        <v>23896542458.441933</v>
      </c>
      <c r="AX19" s="66">
        <f t="shared" si="13"/>
        <v>23845283924.068039</v>
      </c>
      <c r="AY19" s="66">
        <f t="shared" si="13"/>
        <v>24102735162.219479</v>
      </c>
      <c r="AZ19" s="66">
        <f t="shared" si="13"/>
        <v>24357921431.141502</v>
      </c>
      <c r="BA19" s="66">
        <f t="shared" si="13"/>
        <v>24453431032.405525</v>
      </c>
      <c r="BB19" s="66">
        <f t="shared" si="13"/>
        <v>24705114101.999302</v>
      </c>
      <c r="BC19" s="66">
        <f t="shared" si="13"/>
        <v>24954594349.536987</v>
      </c>
      <c r="BD19" s="66">
        <f t="shared" si="13"/>
        <v>25250900655.000996</v>
      </c>
      <c r="BE19" s="66">
        <f t="shared" si="13"/>
        <v>25495642501.970268</v>
      </c>
      <c r="BF19" s="66">
        <f t="shared" si="13"/>
        <v>26148383344.635994</v>
      </c>
      <c r="BG19" s="66">
        <f t="shared" si="13"/>
        <v>26794647944.327724</v>
      </c>
      <c r="BH19" s="66">
        <f t="shared" si="13"/>
        <v>27434609720.811741</v>
      </c>
      <c r="BI19" s="66">
        <f t="shared" si="13"/>
        <v>27298139870.858429</v>
      </c>
    </row>
    <row r="20" spans="1:61" x14ac:dyDescent="0.2">
      <c r="A20" s="94" t="s">
        <v>194</v>
      </c>
      <c r="B20" s="234">
        <f>+B11/B10</f>
        <v>1.2166256410256409E-2</v>
      </c>
      <c r="C20" s="234">
        <f t="shared" ref="C20:BI20" si="14">+C11/C10</f>
        <v>1.2158213263743939E-2</v>
      </c>
      <c r="D20" s="234">
        <f t="shared" si="14"/>
        <v>1.2142533114590036E-2</v>
      </c>
      <c r="E20" s="234">
        <f t="shared" si="14"/>
        <v>1.2127900226939057E-2</v>
      </c>
      <c r="F20" s="234">
        <f t="shared" si="14"/>
        <v>1.2114214353976567E-2</v>
      </c>
      <c r="G20" s="234">
        <f t="shared" si="14"/>
        <v>1.2101386589604187E-2</v>
      </c>
      <c r="H20" s="234">
        <f t="shared" si="14"/>
        <v>1.2045361788674875E-2</v>
      </c>
      <c r="I20" s="234">
        <f t="shared" si="14"/>
        <v>1.203535333986616E-2</v>
      </c>
      <c r="J20" s="234">
        <f t="shared" si="14"/>
        <v>1.202594112427416E-2</v>
      </c>
      <c r="K20" s="234">
        <f t="shared" si="14"/>
        <v>1.2010378492697737E-2</v>
      </c>
      <c r="L20" s="234">
        <f t="shared" si="14"/>
        <v>1.1996513790610955E-2</v>
      </c>
      <c r="M20" s="234">
        <f t="shared" si="14"/>
        <v>1.1984107500559065E-2</v>
      </c>
      <c r="N20" s="234">
        <f t="shared" si="14"/>
        <v>1.311309368477232E-2</v>
      </c>
      <c r="O20" s="234">
        <f t="shared" si="14"/>
        <v>1.3117836503994201E-2</v>
      </c>
      <c r="P20" s="234">
        <f t="shared" si="14"/>
        <v>1.3116687900202732E-2</v>
      </c>
      <c r="Q20" s="234">
        <f t="shared" si="14"/>
        <v>1.3115785615689903E-2</v>
      </c>
      <c r="R20" s="234">
        <f t="shared" si="14"/>
        <v>1.308709837738866E-2</v>
      </c>
      <c r="S20" s="234">
        <f t="shared" si="14"/>
        <v>1.3087452022395534E-2</v>
      </c>
      <c r="T20" s="234">
        <f t="shared" si="14"/>
        <v>1.3087933434133496E-2</v>
      </c>
      <c r="U20" s="234">
        <f t="shared" si="14"/>
        <v>1.308852214490961E-2</v>
      </c>
      <c r="V20" s="234">
        <f t="shared" si="14"/>
        <v>1.3089230137668276E-2</v>
      </c>
      <c r="W20" s="234">
        <f t="shared" si="14"/>
        <v>1.3084016739705434E-2</v>
      </c>
      <c r="X20" s="234">
        <f t="shared" si="14"/>
        <v>1.3052315628329968E-2</v>
      </c>
      <c r="Y20" s="234">
        <f t="shared" si="14"/>
        <v>1.3050189754037737E-2</v>
      </c>
      <c r="Z20" s="234">
        <f t="shared" si="14"/>
        <v>1.4214363692422566E-2</v>
      </c>
      <c r="AA20" s="234">
        <f t="shared" si="14"/>
        <v>1.4223614641271655E-2</v>
      </c>
      <c r="AB20" s="234">
        <f t="shared" si="14"/>
        <v>1.4226975166412409E-2</v>
      </c>
      <c r="AC20" s="234">
        <f t="shared" si="14"/>
        <v>1.423033446543691E-2</v>
      </c>
      <c r="AD20" s="234">
        <f t="shared" si="14"/>
        <v>1.4196245550296211E-2</v>
      </c>
      <c r="AE20" s="234">
        <f t="shared" si="14"/>
        <v>1.4200638533614866E-2</v>
      </c>
      <c r="AF20" s="234">
        <f t="shared" si="14"/>
        <v>1.4204965985996187E-2</v>
      </c>
      <c r="AG20" s="234">
        <f t="shared" si="14"/>
        <v>1.4209214465707252E-2</v>
      </c>
      <c r="AH20" s="234">
        <f t="shared" si="14"/>
        <v>1.4213425802359547E-2</v>
      </c>
      <c r="AI20" s="234">
        <f t="shared" si="14"/>
        <v>1.4211362033081645E-2</v>
      </c>
      <c r="AJ20" s="234">
        <f t="shared" si="14"/>
        <v>1.4173286956070076E-2</v>
      </c>
      <c r="AK20" s="234">
        <f t="shared" si="14"/>
        <v>1.417426532394628E-2</v>
      </c>
      <c r="AL20" s="234">
        <f t="shared" si="14"/>
        <v>1.4186095273292681E-2</v>
      </c>
      <c r="AM20" s="234">
        <f t="shared" si="14"/>
        <v>1.419567060936147E-2</v>
      </c>
      <c r="AN20" s="234">
        <f t="shared" si="14"/>
        <v>1.4200244430379103E-2</v>
      </c>
      <c r="AO20" s="234">
        <f t="shared" si="14"/>
        <v>1.4204727568470023E-2</v>
      </c>
      <c r="AP20" s="234">
        <f t="shared" si="14"/>
        <v>1.4171711668655452E-2</v>
      </c>
      <c r="AQ20" s="234">
        <f t="shared" si="14"/>
        <v>1.4176983630683905E-2</v>
      </c>
      <c r="AR20" s="234">
        <f t="shared" si="14"/>
        <v>1.4182132168236647E-2</v>
      </c>
      <c r="AS20" s="234">
        <f t="shared" si="14"/>
        <v>1.4187149414304479E-2</v>
      </c>
      <c r="AT20" s="234">
        <f t="shared" si="14"/>
        <v>1.4192076967139778E-2</v>
      </c>
      <c r="AU20" s="234">
        <f t="shared" si="14"/>
        <v>1.4191552506652822E-2</v>
      </c>
      <c r="AV20" s="234">
        <f t="shared" si="14"/>
        <v>1.4154802948480757E-2</v>
      </c>
      <c r="AW20" s="234">
        <f t="shared" si="14"/>
        <v>1.4156851543411085E-2</v>
      </c>
      <c r="AX20" s="234">
        <f t="shared" si="14"/>
        <v>1.4168279454752823E-2</v>
      </c>
      <c r="AY20" s="234">
        <f t="shared" si="14"/>
        <v>1.4177700433716163E-2</v>
      </c>
      <c r="AZ20" s="234">
        <f t="shared" si="14"/>
        <v>1.4182730375084987E-2</v>
      </c>
      <c r="BA20" s="234">
        <f t="shared" si="14"/>
        <v>1.4187648558208083E-2</v>
      </c>
      <c r="BB20" s="234">
        <f t="shared" si="14"/>
        <v>1.4155068229139516E-2</v>
      </c>
      <c r="BC20" s="234">
        <f t="shared" si="14"/>
        <v>1.4160667707101136E-2</v>
      </c>
      <c r="BD20" s="234">
        <f t="shared" si="14"/>
        <v>1.4166132949220336E-2</v>
      </c>
      <c r="BE20" s="234">
        <f t="shared" si="14"/>
        <v>1.4171457936820231E-2</v>
      </c>
      <c r="BF20" s="234">
        <f t="shared" si="14"/>
        <v>1.4176679637424701E-2</v>
      </c>
      <c r="BG20" s="234">
        <f t="shared" si="14"/>
        <v>1.4177051272040988E-2</v>
      </c>
      <c r="BH20" s="234">
        <f t="shared" si="14"/>
        <v>1.4177942527138894E-2</v>
      </c>
      <c r="BI20" s="234">
        <f t="shared" si="14"/>
        <v>1.4179271198118014E-2</v>
      </c>
    </row>
    <row r="21" spans="1:61" x14ac:dyDescent="0.2">
      <c r="A21" s="94" t="s">
        <v>69</v>
      </c>
      <c r="B21" s="94">
        <f>+B50</f>
        <v>1600</v>
      </c>
      <c r="C21" s="94">
        <f t="shared" ref="C21:BI21" si="15">+C50</f>
        <v>1599</v>
      </c>
      <c r="D21" s="94">
        <f t="shared" si="15"/>
        <v>1598</v>
      </c>
      <c r="E21" s="94">
        <f t="shared" si="15"/>
        <v>1597</v>
      </c>
      <c r="F21" s="94">
        <f t="shared" si="15"/>
        <v>1596</v>
      </c>
      <c r="G21" s="94">
        <f t="shared" si="15"/>
        <v>1595</v>
      </c>
      <c r="H21" s="94">
        <f t="shared" si="15"/>
        <v>1594</v>
      </c>
      <c r="I21" s="94">
        <f t="shared" si="15"/>
        <v>1593</v>
      </c>
      <c r="J21" s="94">
        <f t="shared" si="15"/>
        <v>1592</v>
      </c>
      <c r="K21" s="94">
        <f t="shared" si="15"/>
        <v>1591</v>
      </c>
      <c r="L21" s="94">
        <f t="shared" si="15"/>
        <v>1590</v>
      </c>
      <c r="M21" s="94">
        <f t="shared" si="15"/>
        <v>1589</v>
      </c>
      <c r="N21" s="94">
        <f t="shared" si="15"/>
        <v>1588</v>
      </c>
      <c r="O21" s="94">
        <f t="shared" si="15"/>
        <v>1589</v>
      </c>
      <c r="P21" s="94">
        <f t="shared" si="15"/>
        <v>1590</v>
      </c>
      <c r="Q21" s="94">
        <f t="shared" si="15"/>
        <v>1591</v>
      </c>
      <c r="R21" s="94">
        <f t="shared" si="15"/>
        <v>1592</v>
      </c>
      <c r="S21" s="94">
        <f t="shared" si="15"/>
        <v>1593</v>
      </c>
      <c r="T21" s="94">
        <f t="shared" si="15"/>
        <v>1594</v>
      </c>
      <c r="U21" s="94">
        <f t="shared" si="15"/>
        <v>1595</v>
      </c>
      <c r="V21" s="94">
        <f t="shared" si="15"/>
        <v>1596</v>
      </c>
      <c r="W21" s="94">
        <f t="shared" si="15"/>
        <v>1597</v>
      </c>
      <c r="X21" s="94">
        <f t="shared" si="15"/>
        <v>1598</v>
      </c>
      <c r="Y21" s="94">
        <f t="shared" si="15"/>
        <v>1599</v>
      </c>
      <c r="Z21" s="94">
        <f t="shared" si="15"/>
        <v>1600</v>
      </c>
      <c r="AA21" s="94">
        <f t="shared" si="15"/>
        <v>1603</v>
      </c>
      <c r="AB21" s="94">
        <f t="shared" si="15"/>
        <v>1606</v>
      </c>
      <c r="AC21" s="94">
        <f t="shared" si="15"/>
        <v>1609</v>
      </c>
      <c r="AD21" s="94">
        <f t="shared" si="15"/>
        <v>1612</v>
      </c>
      <c r="AE21" s="94">
        <f t="shared" si="15"/>
        <v>1615</v>
      </c>
      <c r="AF21" s="94">
        <f t="shared" si="15"/>
        <v>1618</v>
      </c>
      <c r="AG21" s="94">
        <f t="shared" si="15"/>
        <v>1621</v>
      </c>
      <c r="AH21" s="94">
        <f t="shared" si="15"/>
        <v>1624</v>
      </c>
      <c r="AI21" s="94">
        <f t="shared" si="15"/>
        <v>1627</v>
      </c>
      <c r="AJ21" s="94">
        <f t="shared" si="15"/>
        <v>1630</v>
      </c>
      <c r="AK21" s="94">
        <f t="shared" si="15"/>
        <v>1633</v>
      </c>
      <c r="AL21" s="94">
        <f t="shared" si="15"/>
        <v>1636</v>
      </c>
      <c r="AM21" s="94">
        <f t="shared" si="15"/>
        <v>1641</v>
      </c>
      <c r="AN21" s="94">
        <f t="shared" si="15"/>
        <v>1646</v>
      </c>
      <c r="AO21" s="94">
        <f t="shared" si="15"/>
        <v>1651</v>
      </c>
      <c r="AP21" s="94">
        <f t="shared" si="15"/>
        <v>1656</v>
      </c>
      <c r="AQ21" s="94">
        <f t="shared" si="15"/>
        <v>1661</v>
      </c>
      <c r="AR21" s="94">
        <f t="shared" si="15"/>
        <v>1666</v>
      </c>
      <c r="AS21" s="94">
        <f t="shared" si="15"/>
        <v>1671</v>
      </c>
      <c r="AT21" s="94">
        <f t="shared" si="15"/>
        <v>1676</v>
      </c>
      <c r="AU21" s="94">
        <f t="shared" si="15"/>
        <v>1681</v>
      </c>
      <c r="AV21" s="94">
        <f t="shared" si="15"/>
        <v>1686</v>
      </c>
      <c r="AW21" s="94">
        <f t="shared" si="15"/>
        <v>1691</v>
      </c>
      <c r="AX21" s="94">
        <f t="shared" si="15"/>
        <v>1696</v>
      </c>
      <c r="AY21" s="94">
        <f t="shared" si="15"/>
        <v>1703</v>
      </c>
      <c r="AZ21" s="94">
        <f t="shared" si="15"/>
        <v>1710</v>
      </c>
      <c r="BA21" s="94">
        <f t="shared" si="15"/>
        <v>1717</v>
      </c>
      <c r="BB21" s="94">
        <f t="shared" si="15"/>
        <v>1724</v>
      </c>
      <c r="BC21" s="94">
        <f t="shared" si="15"/>
        <v>1731</v>
      </c>
      <c r="BD21" s="94">
        <f t="shared" si="15"/>
        <v>1738</v>
      </c>
      <c r="BE21" s="94">
        <f t="shared" si="15"/>
        <v>1745</v>
      </c>
      <c r="BF21" s="94">
        <f t="shared" si="15"/>
        <v>1752</v>
      </c>
      <c r="BG21" s="94">
        <f t="shared" si="15"/>
        <v>1759</v>
      </c>
      <c r="BH21" s="94">
        <f t="shared" si="15"/>
        <v>1766</v>
      </c>
      <c r="BI21" s="94">
        <f t="shared" si="15"/>
        <v>1773</v>
      </c>
    </row>
    <row r="22" spans="1:61" x14ac:dyDescent="0.2">
      <c r="A22" s="143" t="s">
        <v>1460</v>
      </c>
      <c r="B22" s="294">
        <f>+B19*PARÁMETROS!$C$5</f>
        <v>388308116.7725563</v>
      </c>
      <c r="C22" s="294">
        <f>+C19*PARÁMETROS!$C$5</f>
        <v>393341926.89509672</v>
      </c>
      <c r="D22" s="294">
        <f>+D19*PARÁMETROS!$C$5</f>
        <v>398289494.05023926</v>
      </c>
      <c r="E22" s="294">
        <f>+E19*PARÁMETROS!$C$5</f>
        <v>403154184.0745458</v>
      </c>
      <c r="F22" s="294">
        <f>+F19*PARÁMETROS!$C$5</f>
        <v>407939103.42868054</v>
      </c>
      <c r="G22" s="294">
        <f>+G19*PARÁMETROS!$C$5</f>
        <v>407128029.1437571</v>
      </c>
      <c r="H22" s="294">
        <f>+H19*PARÁMETROS!$C$5</f>
        <v>413273828.46318203</v>
      </c>
      <c r="I22" s="294">
        <f>+I19*PARÁMETROS!$C$5</f>
        <v>417875737.41038483</v>
      </c>
      <c r="J22" s="294">
        <f>+J19*PARÁMETROS!$C$5</f>
        <v>431377862.85517621</v>
      </c>
      <c r="K22" s="294">
        <f>+K19*PARÁMETROS!$C$5</f>
        <v>444699599.13344777</v>
      </c>
      <c r="L22" s="294">
        <f>+L19*PARÁMETROS!$C$5</f>
        <v>457846834.45217383</v>
      </c>
      <c r="M22" s="294">
        <f>+M19*PARÁMETROS!$C$5</f>
        <v>448400975.32823205</v>
      </c>
      <c r="N22" s="294">
        <f>+N19*PARÁMETROS!$D$5</f>
        <v>447367399.69851667</v>
      </c>
      <c r="O22" s="294">
        <f>+O19*PARÁMETROS!$D$5</f>
        <v>453877721.32195675</v>
      </c>
      <c r="P22" s="294">
        <f>+P19*PARÁMETROS!$D$5</f>
        <v>460312842.82211858</v>
      </c>
      <c r="Q22" s="294">
        <f>+Q19*PARÁMETROS!$D$5</f>
        <v>463821199.91489875</v>
      </c>
      <c r="R22" s="294">
        <f>+R19*PARÁMETROS!$D$5</f>
        <v>470130193.78797108</v>
      </c>
      <c r="S22" s="294">
        <f>+S19*PARÁMETROS!$D$5</f>
        <v>476368950.71879148</v>
      </c>
      <c r="T22" s="294">
        <f>+T19*PARÁMETROS!$D$5</f>
        <v>484015863.02003908</v>
      </c>
      <c r="U22" s="294">
        <f>+U19*PARÁMETROS!$D$5</f>
        <v>490105941.50258404</v>
      </c>
      <c r="V22" s="294">
        <f>+V19*PARÁMETROS!$D$5</f>
        <v>506176572.84621757</v>
      </c>
      <c r="W22" s="294">
        <f>+W19*PARÁMETROS!$D$5</f>
        <v>518961383.82181525</v>
      </c>
      <c r="X22" s="294">
        <f>+X19*PARÁMETROS!$D$5</f>
        <v>534708082.18457669</v>
      </c>
      <c r="Y22" s="294">
        <f>+Y19*PARÁMETROS!$D$5</f>
        <v>531709897.51743805</v>
      </c>
      <c r="Z22" s="294">
        <f>+Z19*PARÁMETROS!$E$5</f>
        <v>530679805.5989005</v>
      </c>
      <c r="AA22" s="294">
        <f>+AA19*PARÁMETROS!$E$5</f>
        <v>537881452.87906361</v>
      </c>
      <c r="AB22" s="294">
        <f>+AB19*PARÁMETROS!$E$5</f>
        <v>545012113.85236394</v>
      </c>
      <c r="AC22" s="294">
        <f>+AC19*PARÁMETROS!$E$5</f>
        <v>548511639.89627373</v>
      </c>
      <c r="AD22" s="294">
        <f>+AD19*PARÁMETROS!$E$5</f>
        <v>555525273.37540555</v>
      </c>
      <c r="AE22" s="294">
        <f>+AE19*PARÁMETROS!$E$5</f>
        <v>562471211.22504997</v>
      </c>
      <c r="AF22" s="294">
        <f>+AF19*PARÁMETROS!$E$5</f>
        <v>570836528.54239488</v>
      </c>
      <c r="AG22" s="294">
        <f>+AG19*PARÁMETROS!$E$5</f>
        <v>577637928.97942793</v>
      </c>
      <c r="AH22" s="294">
        <f>+AH19*PARÁMETROS!$E$5</f>
        <v>595325299.44198203</v>
      </c>
      <c r="AI22" s="294">
        <f>+AI19*PARÁMETROS!$E$5</f>
        <v>608958840.44586837</v>
      </c>
      <c r="AJ22" s="294">
        <f>+AJ19*PARÁMETROS!$E$5</f>
        <v>626314018.38255835</v>
      </c>
      <c r="AK22" s="294">
        <f>+AK19*PARÁMETROS!$E$5</f>
        <v>623117000.69284701</v>
      </c>
      <c r="AL22" s="294">
        <f>+AL19*PARÁMETROS!$F$5</f>
        <v>621801624.82524598</v>
      </c>
      <c r="AM22" s="294">
        <f>+AM19*PARÁMETROS!$F$5</f>
        <v>629219687.44009411</v>
      </c>
      <c r="AN22" s="294">
        <f>+AN19*PARÁMETROS!$F$5</f>
        <v>636570057.94742262</v>
      </c>
      <c r="AO22" s="294">
        <f>+AO19*PARÁMETROS!$F$5</f>
        <v>639720912.7066381</v>
      </c>
      <c r="AP22" s="294">
        <f>+AP19*PARÁMETROS!$F$5</f>
        <v>646963364.05360579</v>
      </c>
      <c r="AQ22" s="294">
        <f>+AQ19*PARÁMETROS!$F$5</f>
        <v>654140380.31563306</v>
      </c>
      <c r="AR22" s="294">
        <f>+AR19*PARÁMETROS!$F$5</f>
        <v>662735868.54330182</v>
      </c>
      <c r="AS22" s="294">
        <f>+AS19*PARÁMETROS!$F$5</f>
        <v>669772144.51707029</v>
      </c>
      <c r="AT22" s="294">
        <f>+AT19*PARÁMETROS!$F$5</f>
        <v>688352887.45860744</v>
      </c>
      <c r="AU22" s="294">
        <f>+AU19*PARÁMETROS!$F$5</f>
        <v>702292073.98680627</v>
      </c>
      <c r="AV22" s="294">
        <f>+AV19*PARÁMETROS!$F$5</f>
        <v>720533091.47419345</v>
      </c>
      <c r="AW22" s="294">
        <f>+AW19*PARÁMETROS!$F$5</f>
        <v>716896273.75325799</v>
      </c>
      <c r="AX22" s="294">
        <f>+AX19*PARÁMETROS!$G$5</f>
        <v>715358517.72204113</v>
      </c>
      <c r="AY22" s="294">
        <f>+AY19*PARÁMETROS!$G$5</f>
        <v>723082054.8665843</v>
      </c>
      <c r="AZ22" s="294">
        <f>+AZ19*PARÁMETROS!$G$5</f>
        <v>730737642.93424499</v>
      </c>
      <c r="BA22" s="294">
        <f>+BA19*PARÁMETROS!$G$5</f>
        <v>733602930.9721657</v>
      </c>
      <c r="BB22" s="294">
        <f>+BB19*PARÁMETROS!$G$5</f>
        <v>741153423.05997908</v>
      </c>
      <c r="BC22" s="294">
        <f>+BC19*PARÁMETROS!$G$5</f>
        <v>748637830.48610961</v>
      </c>
      <c r="BD22" s="294">
        <f>+BD19*PARÁMETROS!$G$5</f>
        <v>757527019.6500299</v>
      </c>
      <c r="BE22" s="294">
        <f>+BE19*PARÁMETROS!$G$5</f>
        <v>764869275.05910802</v>
      </c>
      <c r="BF22" s="294">
        <f>+BF19*PARÁMETROS!$G$5</f>
        <v>784451500.33907974</v>
      </c>
      <c r="BG22" s="294">
        <f>+BG19*PARÁMETROS!$G$5</f>
        <v>803839438.32983172</v>
      </c>
      <c r="BH22" s="294">
        <f>+BH19*PARÁMETROS!$G$5</f>
        <v>823038291.62435222</v>
      </c>
      <c r="BI22" s="294">
        <f>+BI19*PARÁMETROS!$G$5</f>
        <v>818944196.12575281</v>
      </c>
    </row>
    <row r="23" spans="1:61" x14ac:dyDescent="0.2">
      <c r="A23" s="1" t="s">
        <v>1456</v>
      </c>
      <c r="B23" s="282">
        <v>0.01</v>
      </c>
      <c r="C23" s="282">
        <f>+B23+0.02%</f>
        <v>1.0200000000000001E-2</v>
      </c>
      <c r="D23" s="282">
        <f t="shared" ref="D23:BI23" si="16">+C23+0.02%</f>
        <v>1.0400000000000001E-2</v>
      </c>
      <c r="E23" s="282">
        <f t="shared" si="16"/>
        <v>1.0600000000000002E-2</v>
      </c>
      <c r="F23" s="282">
        <f t="shared" si="16"/>
        <v>1.0800000000000002E-2</v>
      </c>
      <c r="G23" s="282">
        <f t="shared" si="16"/>
        <v>1.1000000000000003E-2</v>
      </c>
      <c r="H23" s="282">
        <f t="shared" si="16"/>
        <v>1.1200000000000003E-2</v>
      </c>
      <c r="I23" s="282">
        <f t="shared" si="16"/>
        <v>1.1400000000000004E-2</v>
      </c>
      <c r="J23" s="282">
        <f t="shared" si="16"/>
        <v>1.1600000000000004E-2</v>
      </c>
      <c r="K23" s="282">
        <f t="shared" si="16"/>
        <v>1.1800000000000005E-2</v>
      </c>
      <c r="L23" s="282">
        <f t="shared" si="16"/>
        <v>1.2000000000000005E-2</v>
      </c>
      <c r="M23" s="282">
        <f t="shared" si="16"/>
        <v>1.2200000000000006E-2</v>
      </c>
      <c r="N23" s="282">
        <f t="shared" si="16"/>
        <v>1.2400000000000007E-2</v>
      </c>
      <c r="O23" s="282">
        <f t="shared" si="16"/>
        <v>1.2600000000000007E-2</v>
      </c>
      <c r="P23" s="282">
        <f t="shared" si="16"/>
        <v>1.2800000000000008E-2</v>
      </c>
      <c r="Q23" s="282">
        <f t="shared" si="16"/>
        <v>1.3000000000000008E-2</v>
      </c>
      <c r="R23" s="282">
        <f t="shared" si="16"/>
        <v>1.3200000000000009E-2</v>
      </c>
      <c r="S23" s="282">
        <f t="shared" si="16"/>
        <v>1.3400000000000009E-2</v>
      </c>
      <c r="T23" s="282">
        <f t="shared" si="16"/>
        <v>1.360000000000001E-2</v>
      </c>
      <c r="U23" s="282">
        <f t="shared" si="16"/>
        <v>1.380000000000001E-2</v>
      </c>
      <c r="V23" s="282">
        <f t="shared" si="16"/>
        <v>1.4000000000000011E-2</v>
      </c>
      <c r="W23" s="282">
        <f t="shared" si="16"/>
        <v>1.4200000000000011E-2</v>
      </c>
      <c r="X23" s="282">
        <f t="shared" si="16"/>
        <v>1.4400000000000012E-2</v>
      </c>
      <c r="Y23" s="282">
        <f t="shared" si="16"/>
        <v>1.4600000000000012E-2</v>
      </c>
      <c r="Z23" s="282">
        <f t="shared" si="16"/>
        <v>1.4800000000000013E-2</v>
      </c>
      <c r="AA23" s="282">
        <f t="shared" si="16"/>
        <v>1.5000000000000013E-2</v>
      </c>
      <c r="AB23" s="282">
        <f t="shared" si="16"/>
        <v>1.5200000000000014E-2</v>
      </c>
      <c r="AC23" s="282">
        <f t="shared" si="16"/>
        <v>1.5400000000000014E-2</v>
      </c>
      <c r="AD23" s="282">
        <f t="shared" si="16"/>
        <v>1.5600000000000015E-2</v>
      </c>
      <c r="AE23" s="282">
        <f t="shared" si="16"/>
        <v>1.5800000000000015E-2</v>
      </c>
      <c r="AF23" s="282">
        <f t="shared" si="16"/>
        <v>1.6000000000000014E-2</v>
      </c>
      <c r="AG23" s="282">
        <f t="shared" si="16"/>
        <v>1.6200000000000013E-2</v>
      </c>
      <c r="AH23" s="282">
        <f t="shared" si="16"/>
        <v>1.6400000000000012E-2</v>
      </c>
      <c r="AI23" s="282">
        <f t="shared" si="16"/>
        <v>1.6600000000000011E-2</v>
      </c>
      <c r="AJ23" s="282">
        <f t="shared" si="16"/>
        <v>1.6800000000000009E-2</v>
      </c>
      <c r="AK23" s="282">
        <f t="shared" si="16"/>
        <v>1.7000000000000008E-2</v>
      </c>
      <c r="AL23" s="282">
        <f t="shared" si="16"/>
        <v>1.7200000000000007E-2</v>
      </c>
      <c r="AM23" s="282">
        <f t="shared" si="16"/>
        <v>1.7400000000000006E-2</v>
      </c>
      <c r="AN23" s="282">
        <f t="shared" si="16"/>
        <v>1.7600000000000005E-2</v>
      </c>
      <c r="AO23" s="282">
        <f t="shared" si="16"/>
        <v>1.7800000000000003E-2</v>
      </c>
      <c r="AP23" s="282">
        <f t="shared" si="16"/>
        <v>1.8000000000000002E-2</v>
      </c>
      <c r="AQ23" s="282">
        <f t="shared" si="16"/>
        <v>1.8200000000000001E-2</v>
      </c>
      <c r="AR23" s="282">
        <f t="shared" si="16"/>
        <v>1.84E-2</v>
      </c>
      <c r="AS23" s="282">
        <f t="shared" si="16"/>
        <v>1.8599999999999998E-2</v>
      </c>
      <c r="AT23" s="282">
        <f t="shared" si="16"/>
        <v>1.8799999999999997E-2</v>
      </c>
      <c r="AU23" s="282">
        <f t="shared" si="16"/>
        <v>1.8999999999999996E-2</v>
      </c>
      <c r="AV23" s="282">
        <f t="shared" si="16"/>
        <v>1.9199999999999995E-2</v>
      </c>
      <c r="AW23" s="282">
        <f t="shared" si="16"/>
        <v>1.9399999999999994E-2</v>
      </c>
      <c r="AX23" s="282">
        <f t="shared" si="16"/>
        <v>1.9599999999999992E-2</v>
      </c>
      <c r="AY23" s="282">
        <f t="shared" si="16"/>
        <v>1.9799999999999991E-2</v>
      </c>
      <c r="AZ23" s="282">
        <f t="shared" si="16"/>
        <v>1.999999999999999E-2</v>
      </c>
      <c r="BA23" s="282">
        <f t="shared" si="16"/>
        <v>2.0199999999999989E-2</v>
      </c>
      <c r="BB23" s="282">
        <f t="shared" si="16"/>
        <v>2.0399999999999988E-2</v>
      </c>
      <c r="BC23" s="282">
        <f t="shared" si="16"/>
        <v>2.0599999999999986E-2</v>
      </c>
      <c r="BD23" s="282">
        <f t="shared" si="16"/>
        <v>2.0799999999999985E-2</v>
      </c>
      <c r="BE23" s="282">
        <f t="shared" si="16"/>
        <v>2.0999999999999984E-2</v>
      </c>
      <c r="BF23" s="282">
        <f t="shared" si="16"/>
        <v>2.1199999999999983E-2</v>
      </c>
      <c r="BG23" s="282">
        <f t="shared" si="16"/>
        <v>2.1399999999999982E-2</v>
      </c>
      <c r="BH23" s="282">
        <f t="shared" si="16"/>
        <v>2.159999999999998E-2</v>
      </c>
      <c r="BI23" s="282">
        <f t="shared" si="16"/>
        <v>2.1799999999999979E-2</v>
      </c>
    </row>
    <row r="24" spans="1:61" x14ac:dyDescent="0.2">
      <c r="A24" s="1" t="s">
        <v>1477</v>
      </c>
      <c r="B24" s="282">
        <v>0.6</v>
      </c>
      <c r="C24" s="214">
        <f>IF(B24&lt;100%,B24+0.25%,100%)</f>
        <v>0.60249999999999992</v>
      </c>
      <c r="D24" s="214">
        <f t="shared" ref="D24:BI24" si="17">IF(C24&lt;100%,C24+0.25%,100%)</f>
        <v>0.60499999999999987</v>
      </c>
      <c r="E24" s="214">
        <f t="shared" si="17"/>
        <v>0.60749999999999982</v>
      </c>
      <c r="F24" s="214">
        <f t="shared" si="17"/>
        <v>0.60999999999999976</v>
      </c>
      <c r="G24" s="214">
        <f t="shared" si="17"/>
        <v>0.61249999999999971</v>
      </c>
      <c r="H24" s="214">
        <f t="shared" si="17"/>
        <v>0.61499999999999966</v>
      </c>
      <c r="I24" s="214">
        <f t="shared" si="17"/>
        <v>0.6174999999999996</v>
      </c>
      <c r="J24" s="214">
        <f t="shared" si="17"/>
        <v>0.61999999999999955</v>
      </c>
      <c r="K24" s="214">
        <f t="shared" si="17"/>
        <v>0.6224999999999995</v>
      </c>
      <c r="L24" s="214">
        <f t="shared" si="17"/>
        <v>0.62499999999999944</v>
      </c>
      <c r="M24" s="214">
        <f t="shared" si="17"/>
        <v>0.62749999999999939</v>
      </c>
      <c r="N24" s="214">
        <f t="shared" si="17"/>
        <v>0.62999999999999934</v>
      </c>
      <c r="O24" s="214">
        <f t="shared" si="17"/>
        <v>0.63249999999999929</v>
      </c>
      <c r="P24" s="214">
        <f t="shared" si="17"/>
        <v>0.63499999999999923</v>
      </c>
      <c r="Q24" s="214">
        <f t="shared" si="17"/>
        <v>0.63749999999999918</v>
      </c>
      <c r="R24" s="214">
        <f t="shared" si="17"/>
        <v>0.63999999999999913</v>
      </c>
      <c r="S24" s="214">
        <f t="shared" si="17"/>
        <v>0.64249999999999907</v>
      </c>
      <c r="T24" s="214">
        <f t="shared" si="17"/>
        <v>0.64499999999999902</v>
      </c>
      <c r="U24" s="214">
        <f t="shared" si="17"/>
        <v>0.64749999999999897</v>
      </c>
      <c r="V24" s="214">
        <f t="shared" si="17"/>
        <v>0.64999999999999891</v>
      </c>
      <c r="W24" s="214">
        <f t="shared" si="17"/>
        <v>0.65249999999999886</v>
      </c>
      <c r="X24" s="214">
        <f t="shared" si="17"/>
        <v>0.65499999999999881</v>
      </c>
      <c r="Y24" s="214">
        <f t="shared" si="17"/>
        <v>0.65749999999999875</v>
      </c>
      <c r="Z24" s="214">
        <f t="shared" si="17"/>
        <v>0.6599999999999987</v>
      </c>
      <c r="AA24" s="214">
        <f t="shared" si="17"/>
        <v>0.66249999999999865</v>
      </c>
      <c r="AB24" s="214">
        <f t="shared" si="17"/>
        <v>0.66499999999999859</v>
      </c>
      <c r="AC24" s="214">
        <f t="shared" si="17"/>
        <v>0.66749999999999854</v>
      </c>
      <c r="AD24" s="214">
        <f t="shared" si="17"/>
        <v>0.66999999999999849</v>
      </c>
      <c r="AE24" s="214">
        <f t="shared" si="17"/>
        <v>0.67249999999999843</v>
      </c>
      <c r="AF24" s="214">
        <f t="shared" si="17"/>
        <v>0.67499999999999838</v>
      </c>
      <c r="AG24" s="214">
        <f t="shared" si="17"/>
        <v>0.67749999999999833</v>
      </c>
      <c r="AH24" s="214">
        <f t="shared" si="17"/>
        <v>0.67999999999999827</v>
      </c>
      <c r="AI24" s="214">
        <f t="shared" si="17"/>
        <v>0.68249999999999822</v>
      </c>
      <c r="AJ24" s="214">
        <f t="shared" si="17"/>
        <v>0.68499999999999817</v>
      </c>
      <c r="AK24" s="214">
        <f t="shared" si="17"/>
        <v>0.68749999999999811</v>
      </c>
      <c r="AL24" s="214">
        <f t="shared" si="17"/>
        <v>0.68999999999999806</v>
      </c>
      <c r="AM24" s="214">
        <f t="shared" si="17"/>
        <v>0.69249999999999801</v>
      </c>
      <c r="AN24" s="214">
        <f t="shared" si="17"/>
        <v>0.69499999999999795</v>
      </c>
      <c r="AO24" s="214">
        <f t="shared" si="17"/>
        <v>0.6974999999999979</v>
      </c>
      <c r="AP24" s="214">
        <f t="shared" si="17"/>
        <v>0.69999999999999785</v>
      </c>
      <c r="AQ24" s="214">
        <f t="shared" si="17"/>
        <v>0.70249999999999779</v>
      </c>
      <c r="AR24" s="214">
        <f t="shared" si="17"/>
        <v>0.70499999999999774</v>
      </c>
      <c r="AS24" s="214">
        <f t="shared" si="17"/>
        <v>0.70749999999999769</v>
      </c>
      <c r="AT24" s="214">
        <f t="shared" si="17"/>
        <v>0.70999999999999763</v>
      </c>
      <c r="AU24" s="214">
        <f t="shared" si="17"/>
        <v>0.71249999999999758</v>
      </c>
      <c r="AV24" s="214">
        <f t="shared" si="17"/>
        <v>0.71499999999999753</v>
      </c>
      <c r="AW24" s="214">
        <f t="shared" si="17"/>
        <v>0.71749999999999747</v>
      </c>
      <c r="AX24" s="214">
        <f t="shared" si="17"/>
        <v>0.71999999999999742</v>
      </c>
      <c r="AY24" s="214">
        <f t="shared" si="17"/>
        <v>0.72249999999999737</v>
      </c>
      <c r="AZ24" s="214">
        <f t="shared" si="17"/>
        <v>0.72499999999999731</v>
      </c>
      <c r="BA24" s="214">
        <f t="shared" si="17"/>
        <v>0.72749999999999726</v>
      </c>
      <c r="BB24" s="214">
        <f t="shared" si="17"/>
        <v>0.72999999999999721</v>
      </c>
      <c r="BC24" s="214">
        <f t="shared" si="17"/>
        <v>0.73249999999999715</v>
      </c>
      <c r="BD24" s="214">
        <f t="shared" si="17"/>
        <v>0.7349999999999971</v>
      </c>
      <c r="BE24" s="214">
        <f t="shared" si="17"/>
        <v>0.73749999999999705</v>
      </c>
      <c r="BF24" s="214">
        <f t="shared" si="17"/>
        <v>0.73999999999999699</v>
      </c>
      <c r="BG24" s="214">
        <f t="shared" si="17"/>
        <v>0.74249999999999694</v>
      </c>
      <c r="BH24" s="214">
        <f t="shared" si="17"/>
        <v>0.74499999999999689</v>
      </c>
      <c r="BI24" s="214">
        <f t="shared" si="17"/>
        <v>0.74749999999999683</v>
      </c>
    </row>
    <row r="25" spans="1:61" x14ac:dyDescent="0.2">
      <c r="A25" s="3"/>
      <c r="B25" s="331"/>
      <c r="C25" s="331"/>
      <c r="D25" s="331"/>
      <c r="E25" s="331"/>
      <c r="F25" s="331"/>
      <c r="G25" s="331"/>
      <c r="H25" s="331"/>
      <c r="I25" s="331"/>
      <c r="J25" s="331"/>
      <c r="K25" s="331"/>
      <c r="L25" s="331"/>
      <c r="M25" s="331"/>
      <c r="N25" s="331"/>
      <c r="O25" s="331"/>
      <c r="P25" s="331"/>
      <c r="Q25" s="331"/>
      <c r="R25" s="331"/>
      <c r="S25" s="331"/>
      <c r="T25" s="331"/>
      <c r="U25" s="331"/>
      <c r="V25" s="331"/>
      <c r="W25" s="331"/>
      <c r="X25" s="331"/>
      <c r="Y25" s="331"/>
      <c r="Z25" s="331"/>
      <c r="AA25" s="331"/>
      <c r="AB25" s="331"/>
      <c r="AC25" s="331"/>
      <c r="AD25" s="331"/>
      <c r="AE25" s="331"/>
      <c r="AF25" s="331"/>
      <c r="AG25" s="331"/>
      <c r="AH25" s="331"/>
      <c r="AI25" s="331"/>
      <c r="AJ25" s="331"/>
      <c r="AK25" s="331"/>
      <c r="AL25" s="331"/>
      <c r="AM25" s="331"/>
      <c r="AN25" s="331"/>
      <c r="AO25" s="331"/>
      <c r="AP25" s="331"/>
      <c r="AQ25" s="331"/>
      <c r="AR25" s="331"/>
      <c r="AS25" s="331"/>
      <c r="AT25" s="331"/>
      <c r="AU25" s="331"/>
      <c r="AV25" s="331"/>
      <c r="AW25" s="331"/>
      <c r="AX25" s="331"/>
      <c r="AY25" s="331"/>
      <c r="AZ25" s="331"/>
      <c r="BA25" s="331"/>
      <c r="BB25" s="331"/>
      <c r="BC25" s="331"/>
      <c r="BD25" s="331"/>
      <c r="BE25" s="331"/>
      <c r="BF25" s="331"/>
      <c r="BG25" s="331"/>
      <c r="BH25" s="331"/>
      <c r="BI25" s="331"/>
    </row>
    <row r="26" spans="1:61" x14ac:dyDescent="0.2">
      <c r="A26" s="1" t="s">
        <v>1457</v>
      </c>
      <c r="B26" s="215">
        <f t="shared" ref="B26:AG26" si="18">-+B19*B23</f>
        <v>-129436038.92418545</v>
      </c>
      <c r="C26" s="215">
        <f t="shared" si="18"/>
        <v>-133736255.1443329</v>
      </c>
      <c r="D26" s="215">
        <f t="shared" si="18"/>
        <v>-138073691.27074963</v>
      </c>
      <c r="E26" s="215">
        <f t="shared" si="18"/>
        <v>-142447811.70633957</v>
      </c>
      <c r="F26" s="215">
        <f t="shared" si="18"/>
        <v>-146858077.23432505</v>
      </c>
      <c r="G26" s="215">
        <f t="shared" si="18"/>
        <v>-149280277.35271099</v>
      </c>
      <c r="H26" s="215">
        <f t="shared" si="18"/>
        <v>-154288895.95958799</v>
      </c>
      <c r="I26" s="215">
        <f t="shared" si="18"/>
        <v>-158792780.21594632</v>
      </c>
      <c r="J26" s="215">
        <f t="shared" si="18"/>
        <v>-166799440.30400154</v>
      </c>
      <c r="K26" s="215">
        <f t="shared" si="18"/>
        <v>-174915175.6591562</v>
      </c>
      <c r="L26" s="215">
        <f t="shared" si="18"/>
        <v>-183138733.7808696</v>
      </c>
      <c r="M26" s="215">
        <f t="shared" si="18"/>
        <v>-182349729.96681446</v>
      </c>
      <c r="N26" s="215">
        <f t="shared" si="18"/>
        <v>-184911858.54205364</v>
      </c>
      <c r="O26" s="215">
        <f t="shared" si="18"/>
        <v>-190628642.95522195</v>
      </c>
      <c r="P26" s="215">
        <f t="shared" si="18"/>
        <v>-196400146.27077073</v>
      </c>
      <c r="Q26" s="215">
        <f t="shared" si="18"/>
        <v>-200989186.62978959</v>
      </c>
      <c r="R26" s="215">
        <f t="shared" si="18"/>
        <v>-206857285.26670742</v>
      </c>
      <c r="S26" s="215">
        <f t="shared" si="18"/>
        <v>-212778131.32106036</v>
      </c>
      <c r="T26" s="215">
        <f t="shared" si="18"/>
        <v>-219420524.56908455</v>
      </c>
      <c r="U26" s="215">
        <f t="shared" si="18"/>
        <v>-225448733.09118882</v>
      </c>
      <c r="V26" s="215">
        <f t="shared" si="18"/>
        <v>-236215733.99490172</v>
      </c>
      <c r="W26" s="215">
        <f t="shared" si="18"/>
        <v>-245641721.67565942</v>
      </c>
      <c r="X26" s="215">
        <f t="shared" si="18"/>
        <v>-256659879.44859701</v>
      </c>
      <c r="Y26" s="215">
        <f t="shared" si="18"/>
        <v>-258765483.45848674</v>
      </c>
      <c r="Z26" s="215">
        <f t="shared" si="18"/>
        <v>-261802037.42879117</v>
      </c>
      <c r="AA26" s="215">
        <f t="shared" si="18"/>
        <v>-268940726.4395321</v>
      </c>
      <c r="AB26" s="215">
        <f t="shared" si="18"/>
        <v>-276139471.01853132</v>
      </c>
      <c r="AC26" s="215">
        <f t="shared" si="18"/>
        <v>-281569308.48008746</v>
      </c>
      <c r="AD26" s="215">
        <f t="shared" si="18"/>
        <v>-288873142.15521115</v>
      </c>
      <c r="AE26" s="215">
        <f t="shared" si="18"/>
        <v>-296234837.91185999</v>
      </c>
      <c r="AF26" s="215">
        <f t="shared" si="18"/>
        <v>-304446148.55594426</v>
      </c>
      <c r="AG26" s="215">
        <f t="shared" si="18"/>
        <v>-311924481.64889133</v>
      </c>
      <c r="AH26" s="215">
        <f t="shared" ref="AH26:BI26" si="19">-+AH19*AH23</f>
        <v>-325444497.02828372</v>
      </c>
      <c r="AI26" s="215">
        <f t="shared" si="19"/>
        <v>-336957225.04671401</v>
      </c>
      <c r="AJ26" s="215">
        <f t="shared" si="19"/>
        <v>-350735850.29423285</v>
      </c>
      <c r="AK26" s="215">
        <f t="shared" si="19"/>
        <v>-353099633.72594678</v>
      </c>
      <c r="AL26" s="215">
        <f t="shared" si="19"/>
        <v>-356499598.23314118</v>
      </c>
      <c r="AM26" s="215">
        <f t="shared" si="19"/>
        <v>-364947418.71525472</v>
      </c>
      <c r="AN26" s="215">
        <f t="shared" si="19"/>
        <v>-373454433.99582136</v>
      </c>
      <c r="AO26" s="215">
        <f t="shared" si="19"/>
        <v>-379567741.53927201</v>
      </c>
      <c r="AP26" s="215">
        <f t="shared" si="19"/>
        <v>-388178018.43216348</v>
      </c>
      <c r="AQ26" s="215">
        <f t="shared" si="19"/>
        <v>-396845164.05815071</v>
      </c>
      <c r="AR26" s="215">
        <f t="shared" si="19"/>
        <v>-406477999.37322515</v>
      </c>
      <c r="AS26" s="215">
        <f t="shared" si="19"/>
        <v>-415258729.60058361</v>
      </c>
      <c r="AT26" s="215">
        <f t="shared" si="19"/>
        <v>-431367809.4740606</v>
      </c>
      <c r="AU26" s="215">
        <f t="shared" si="19"/>
        <v>-444784980.19164389</v>
      </c>
      <c r="AV26" s="215">
        <f t="shared" si="19"/>
        <v>-461141178.54348373</v>
      </c>
      <c r="AW26" s="215">
        <f t="shared" si="19"/>
        <v>-463592923.69377333</v>
      </c>
      <c r="AX26" s="215">
        <f t="shared" si="19"/>
        <v>-467367564.91173339</v>
      </c>
      <c r="AY26" s="215">
        <f t="shared" si="19"/>
        <v>-477234156.21194547</v>
      </c>
      <c r="AZ26" s="215">
        <f t="shared" si="19"/>
        <v>-487158428.62282979</v>
      </c>
      <c r="BA26" s="215">
        <f t="shared" si="19"/>
        <v>-493959306.85459131</v>
      </c>
      <c r="BB26" s="215">
        <f t="shared" si="19"/>
        <v>-503984327.68078548</v>
      </c>
      <c r="BC26" s="215">
        <f t="shared" si="19"/>
        <v>-514064643.6004616</v>
      </c>
      <c r="BD26" s="215">
        <f t="shared" si="19"/>
        <v>-525218733.62402034</v>
      </c>
      <c r="BE26" s="215">
        <f t="shared" si="19"/>
        <v>-535408492.54137522</v>
      </c>
      <c r="BF26" s="215">
        <f t="shared" si="19"/>
        <v>-554345726.90628266</v>
      </c>
      <c r="BG26" s="215">
        <f t="shared" si="19"/>
        <v>-573405466.00861275</v>
      </c>
      <c r="BH26" s="215">
        <f t="shared" si="19"/>
        <v>-592587569.96953309</v>
      </c>
      <c r="BI26" s="215">
        <f t="shared" si="19"/>
        <v>-595099449.18471313</v>
      </c>
    </row>
    <row r="27" spans="1:61" x14ac:dyDescent="0.2">
      <c r="A27" s="1" t="s">
        <v>1459</v>
      </c>
      <c r="B27" s="215">
        <f>+B22*-B24</f>
        <v>-232984870.06353378</v>
      </c>
      <c r="C27" s="215">
        <f t="shared" ref="C27:BI27" si="20">+C22*-C24</f>
        <v>-236988510.95429575</v>
      </c>
      <c r="D27" s="215">
        <f t="shared" si="20"/>
        <v>-240965143.90039471</v>
      </c>
      <c r="E27" s="215">
        <f t="shared" si="20"/>
        <v>-244916166.82528651</v>
      </c>
      <c r="F27" s="215">
        <f t="shared" si="20"/>
        <v>-248842853.09149504</v>
      </c>
      <c r="G27" s="215">
        <f t="shared" si="20"/>
        <v>-249365917.8505511</v>
      </c>
      <c r="H27" s="215">
        <f t="shared" si="20"/>
        <v>-254163404.5048568</v>
      </c>
      <c r="I27" s="215">
        <f t="shared" si="20"/>
        <v>-258038267.85091248</v>
      </c>
      <c r="J27" s="215">
        <f t="shared" si="20"/>
        <v>-267454274.97020906</v>
      </c>
      <c r="K27" s="215">
        <f t="shared" si="20"/>
        <v>-276825500.46057099</v>
      </c>
      <c r="L27" s="215">
        <f t="shared" si="20"/>
        <v>-286154271.53260839</v>
      </c>
      <c r="M27" s="215">
        <f t="shared" si="20"/>
        <v>-281371612.01846534</v>
      </c>
      <c r="N27" s="215">
        <f t="shared" si="20"/>
        <v>-281841461.81006521</v>
      </c>
      <c r="O27" s="215">
        <f t="shared" si="20"/>
        <v>-287077658.73613733</v>
      </c>
      <c r="P27" s="215">
        <f t="shared" si="20"/>
        <v>-292298655.19204497</v>
      </c>
      <c r="Q27" s="215">
        <f t="shared" si="20"/>
        <v>-295686014.94574755</v>
      </c>
      <c r="R27" s="215">
        <f t="shared" si="20"/>
        <v>-300883324.02430105</v>
      </c>
      <c r="S27" s="215">
        <f t="shared" si="20"/>
        <v>-306067050.83682311</v>
      </c>
      <c r="T27" s="215">
        <f t="shared" si="20"/>
        <v>-312190231.64792472</v>
      </c>
      <c r="U27" s="215">
        <f t="shared" si="20"/>
        <v>-317343597.12292266</v>
      </c>
      <c r="V27" s="215">
        <f t="shared" si="20"/>
        <v>-329014772.35004085</v>
      </c>
      <c r="W27" s="215">
        <f t="shared" si="20"/>
        <v>-338622302.94373387</v>
      </c>
      <c r="X27" s="215">
        <f t="shared" si="20"/>
        <v>-350233793.83089709</v>
      </c>
      <c r="Y27" s="215">
        <f t="shared" si="20"/>
        <v>-349599257.61771488</v>
      </c>
      <c r="Z27" s="215">
        <f t="shared" si="20"/>
        <v>-350248671.69527364</v>
      </c>
      <c r="AA27" s="215">
        <f t="shared" si="20"/>
        <v>-356346462.53237891</v>
      </c>
      <c r="AB27" s="215">
        <f t="shared" si="20"/>
        <v>-362433055.71182126</v>
      </c>
      <c r="AC27" s="215">
        <f t="shared" si="20"/>
        <v>-366131519.63076192</v>
      </c>
      <c r="AD27" s="215">
        <f t="shared" si="20"/>
        <v>-372201933.1615209</v>
      </c>
      <c r="AE27" s="215">
        <f t="shared" si="20"/>
        <v>-378261889.54884523</v>
      </c>
      <c r="AF27" s="215">
        <f t="shared" si="20"/>
        <v>-385314656.76611561</v>
      </c>
      <c r="AG27" s="215">
        <f t="shared" si="20"/>
        <v>-391349696.88356143</v>
      </c>
      <c r="AH27" s="215">
        <f t="shared" si="20"/>
        <v>-404821203.62054676</v>
      </c>
      <c r="AI27" s="215">
        <f t="shared" si="20"/>
        <v>-415614408.60430408</v>
      </c>
      <c r="AJ27" s="215">
        <f t="shared" si="20"/>
        <v>-429025102.59205133</v>
      </c>
      <c r="AK27" s="215">
        <f t="shared" si="20"/>
        <v>-428392937.97633117</v>
      </c>
      <c r="AL27" s="215">
        <f t="shared" si="20"/>
        <v>-429043121.12941849</v>
      </c>
      <c r="AM27" s="215">
        <f t="shared" si="20"/>
        <v>-435734633.55226392</v>
      </c>
      <c r="AN27" s="215">
        <f t="shared" si="20"/>
        <v>-442416190.27345741</v>
      </c>
      <c r="AO27" s="215">
        <f t="shared" si="20"/>
        <v>-446205336.61287874</v>
      </c>
      <c r="AP27" s="215">
        <f t="shared" si="20"/>
        <v>-452874354.83752269</v>
      </c>
      <c r="AQ27" s="215">
        <f t="shared" si="20"/>
        <v>-459533617.17173076</v>
      </c>
      <c r="AR27" s="215">
        <f t="shared" si="20"/>
        <v>-467228787.3230263</v>
      </c>
      <c r="AS27" s="215">
        <f t="shared" si="20"/>
        <v>-473863792.24582571</v>
      </c>
      <c r="AT27" s="215">
        <f t="shared" si="20"/>
        <v>-488730550.09560966</v>
      </c>
      <c r="AU27" s="215">
        <f t="shared" si="20"/>
        <v>-500383102.71559775</v>
      </c>
      <c r="AV27" s="215">
        <f t="shared" si="20"/>
        <v>-515181160.40404654</v>
      </c>
      <c r="AW27" s="215">
        <f t="shared" si="20"/>
        <v>-514373076.41796082</v>
      </c>
      <c r="AX27" s="215">
        <f t="shared" si="20"/>
        <v>-515058132.75986779</v>
      </c>
      <c r="AY27" s="215">
        <f t="shared" si="20"/>
        <v>-522426784.64110523</v>
      </c>
      <c r="AZ27" s="215">
        <f t="shared" si="20"/>
        <v>-529784791.12732565</v>
      </c>
      <c r="BA27" s="215">
        <f t="shared" si="20"/>
        <v>-533696132.28224856</v>
      </c>
      <c r="BB27" s="215">
        <f t="shared" si="20"/>
        <v>-541041998.83378267</v>
      </c>
      <c r="BC27" s="215">
        <f t="shared" si="20"/>
        <v>-548377210.83107316</v>
      </c>
      <c r="BD27" s="215">
        <f t="shared" si="20"/>
        <v>-556782359.44276977</v>
      </c>
      <c r="BE27" s="215">
        <f t="shared" si="20"/>
        <v>-564091090.35608995</v>
      </c>
      <c r="BF27" s="215">
        <f t="shared" si="20"/>
        <v>-580494110.2509166</v>
      </c>
      <c r="BG27" s="215">
        <f t="shared" si="20"/>
        <v>-596850782.95989764</v>
      </c>
      <c r="BH27" s="215">
        <f t="shared" si="20"/>
        <v>-613163527.26013982</v>
      </c>
      <c r="BI27" s="215">
        <f t="shared" si="20"/>
        <v>-612160786.60399759</v>
      </c>
    </row>
    <row r="28" spans="1:61" x14ac:dyDescent="0.2">
      <c r="A28" s="283" t="s">
        <v>1461</v>
      </c>
      <c r="B28" s="284">
        <f>+B26+B27</f>
        <v>-362420908.98771924</v>
      </c>
      <c r="C28" s="284">
        <f t="shared" ref="C28:BI28" si="21">+C26+C27</f>
        <v>-370724766.09862864</v>
      </c>
      <c r="D28" s="284">
        <f t="shared" si="21"/>
        <v>-379038835.17114437</v>
      </c>
      <c r="E28" s="284">
        <f t="shared" si="21"/>
        <v>-387363978.53162611</v>
      </c>
      <c r="F28" s="284">
        <f t="shared" si="21"/>
        <v>-395700930.32582009</v>
      </c>
      <c r="G28" s="284">
        <f t="shared" si="21"/>
        <v>-398646195.20326209</v>
      </c>
      <c r="H28" s="284">
        <f t="shared" si="21"/>
        <v>-408452300.46444476</v>
      </c>
      <c r="I28" s="284">
        <f t="shared" si="21"/>
        <v>-416831048.06685877</v>
      </c>
      <c r="J28" s="284">
        <f t="shared" si="21"/>
        <v>-434253715.27421057</v>
      </c>
      <c r="K28" s="284">
        <f t="shared" si="21"/>
        <v>-451740676.11972719</v>
      </c>
      <c r="L28" s="284">
        <f t="shared" si="21"/>
        <v>-469293005.31347799</v>
      </c>
      <c r="M28" s="284">
        <f t="shared" si="21"/>
        <v>-463721341.9852798</v>
      </c>
      <c r="N28" s="284">
        <f t="shared" si="21"/>
        <v>-466753320.35211885</v>
      </c>
      <c r="O28" s="284">
        <f t="shared" si="21"/>
        <v>-477706301.69135928</v>
      </c>
      <c r="P28" s="284">
        <f t="shared" si="21"/>
        <v>-488698801.4628157</v>
      </c>
      <c r="Q28" s="284">
        <f t="shared" si="21"/>
        <v>-496675201.57553715</v>
      </c>
      <c r="R28" s="284">
        <f t="shared" si="21"/>
        <v>-507740609.29100847</v>
      </c>
      <c r="S28" s="284">
        <f t="shared" si="21"/>
        <v>-518845182.15788347</v>
      </c>
      <c r="T28" s="284">
        <f t="shared" si="21"/>
        <v>-531610756.21700931</v>
      </c>
      <c r="U28" s="284">
        <f t="shared" si="21"/>
        <v>-542792330.21411145</v>
      </c>
      <c r="V28" s="284">
        <f t="shared" si="21"/>
        <v>-565230506.34494257</v>
      </c>
      <c r="W28" s="284">
        <f t="shared" si="21"/>
        <v>-584264024.61939335</v>
      </c>
      <c r="X28" s="284">
        <f t="shared" si="21"/>
        <v>-606893673.27949405</v>
      </c>
      <c r="Y28" s="284">
        <f t="shared" si="21"/>
        <v>-608364741.07620168</v>
      </c>
      <c r="Z28" s="284">
        <f t="shared" si="21"/>
        <v>-612050709.1240648</v>
      </c>
      <c r="AA28" s="284">
        <f t="shared" si="21"/>
        <v>-625287188.97191095</v>
      </c>
      <c r="AB28" s="284">
        <f t="shared" si="21"/>
        <v>-638572526.73035264</v>
      </c>
      <c r="AC28" s="284">
        <f t="shared" si="21"/>
        <v>-647700828.11084938</v>
      </c>
      <c r="AD28" s="284">
        <f t="shared" si="21"/>
        <v>-661075075.31673205</v>
      </c>
      <c r="AE28" s="284">
        <f t="shared" si="21"/>
        <v>-674496727.46070528</v>
      </c>
      <c r="AF28" s="284">
        <f t="shared" si="21"/>
        <v>-689760805.32205987</v>
      </c>
      <c r="AG28" s="284">
        <f t="shared" si="21"/>
        <v>-703274178.53245282</v>
      </c>
      <c r="AH28" s="284">
        <f t="shared" si="21"/>
        <v>-730265700.64883041</v>
      </c>
      <c r="AI28" s="284">
        <f t="shared" si="21"/>
        <v>-752571633.65101814</v>
      </c>
      <c r="AJ28" s="284">
        <f t="shared" si="21"/>
        <v>-779760952.88628411</v>
      </c>
      <c r="AK28" s="284">
        <f t="shared" si="21"/>
        <v>-781492571.7022779</v>
      </c>
      <c r="AL28" s="284">
        <f t="shared" si="21"/>
        <v>-785542719.36255968</v>
      </c>
      <c r="AM28" s="284">
        <f t="shared" si="21"/>
        <v>-800682052.26751864</v>
      </c>
      <c r="AN28" s="284">
        <f t="shared" si="21"/>
        <v>-815870624.26927876</v>
      </c>
      <c r="AO28" s="284">
        <f t="shared" si="21"/>
        <v>-825773078.15215075</v>
      </c>
      <c r="AP28" s="284">
        <f t="shared" si="21"/>
        <v>-841052373.26968622</v>
      </c>
      <c r="AQ28" s="284">
        <f t="shared" si="21"/>
        <v>-856378781.22988153</v>
      </c>
      <c r="AR28" s="284">
        <f t="shared" si="21"/>
        <v>-873706786.69625139</v>
      </c>
      <c r="AS28" s="284">
        <f t="shared" si="21"/>
        <v>-889122521.84640932</v>
      </c>
      <c r="AT28" s="284">
        <f t="shared" si="21"/>
        <v>-920098359.5696702</v>
      </c>
      <c r="AU28" s="284">
        <f t="shared" si="21"/>
        <v>-945168082.90724158</v>
      </c>
      <c r="AV28" s="284">
        <f t="shared" si="21"/>
        <v>-976322338.94753027</v>
      </c>
      <c r="AW28" s="284">
        <f t="shared" si="21"/>
        <v>-977966000.11173415</v>
      </c>
      <c r="AX28" s="284">
        <f t="shared" si="21"/>
        <v>-982425697.67160118</v>
      </c>
      <c r="AY28" s="284">
        <f t="shared" si="21"/>
        <v>-999660940.85305071</v>
      </c>
      <c r="AZ28" s="284">
        <f t="shared" si="21"/>
        <v>-1016943219.7501554</v>
      </c>
      <c r="BA28" s="284">
        <f t="shared" si="21"/>
        <v>-1027655439.1368399</v>
      </c>
      <c r="BB28" s="284">
        <f t="shared" si="21"/>
        <v>-1045026326.5145681</v>
      </c>
      <c r="BC28" s="284">
        <f t="shared" si="21"/>
        <v>-1062441854.4315348</v>
      </c>
      <c r="BD28" s="284">
        <f t="shared" si="21"/>
        <v>-1082001093.0667901</v>
      </c>
      <c r="BE28" s="284">
        <f t="shared" si="21"/>
        <v>-1099499582.8974652</v>
      </c>
      <c r="BF28" s="284">
        <f t="shared" si="21"/>
        <v>-1134839837.1571994</v>
      </c>
      <c r="BG28" s="284">
        <f t="shared" si="21"/>
        <v>-1170256248.9685104</v>
      </c>
      <c r="BH28" s="284">
        <f t="shared" si="21"/>
        <v>-1205751097.2296729</v>
      </c>
      <c r="BI28" s="284">
        <f t="shared" si="21"/>
        <v>-1207260235.7887106</v>
      </c>
    </row>
    <row r="29" spans="1:61" ht="13.5" thickBot="1" x14ac:dyDescent="0.25">
      <c r="B29" s="215"/>
      <c r="C29" s="214"/>
      <c r="D29" s="214"/>
      <c r="E29" s="214"/>
      <c r="F29" s="214"/>
      <c r="G29" s="214"/>
      <c r="H29" s="214"/>
      <c r="I29" s="214"/>
      <c r="J29" s="214"/>
      <c r="K29" s="214"/>
      <c r="L29" s="214"/>
      <c r="M29" s="220"/>
      <c r="N29" s="214"/>
      <c r="O29" s="214"/>
      <c r="P29" s="214"/>
      <c r="Q29" s="214"/>
      <c r="R29" s="214"/>
      <c r="S29" s="214"/>
      <c r="T29" s="214"/>
      <c r="U29" s="214"/>
      <c r="V29" s="214"/>
      <c r="W29" s="214"/>
      <c r="X29" s="214"/>
      <c r="Y29" s="214"/>
      <c r="Z29" s="214"/>
      <c r="AA29" s="214"/>
      <c r="AB29" s="214"/>
      <c r="AC29" s="214"/>
      <c r="AD29" s="214"/>
      <c r="AE29" s="214"/>
      <c r="AF29" s="214"/>
      <c r="AG29" s="214"/>
      <c r="AH29" s="214"/>
      <c r="AI29" s="214"/>
      <c r="AJ29" s="214"/>
      <c r="AK29" s="214"/>
      <c r="AL29" s="214"/>
      <c r="AM29" s="214"/>
      <c r="AN29" s="214"/>
      <c r="AO29" s="214"/>
      <c r="AP29" s="214"/>
      <c r="AQ29" s="214"/>
      <c r="AR29" s="214"/>
      <c r="AS29" s="214"/>
      <c r="AT29" s="214"/>
      <c r="AU29" s="214"/>
      <c r="AV29" s="214"/>
      <c r="AW29" s="214"/>
      <c r="AX29" s="214"/>
      <c r="AY29" s="214"/>
      <c r="AZ29" s="214"/>
      <c r="BA29" s="214"/>
      <c r="BB29" s="214"/>
      <c r="BC29" s="214"/>
      <c r="BD29" s="214"/>
      <c r="BE29" s="214"/>
      <c r="BF29" s="214"/>
      <c r="BG29" s="214"/>
      <c r="BH29" s="214"/>
      <c r="BI29" s="214"/>
    </row>
    <row r="30" spans="1:61" x14ac:dyDescent="0.2">
      <c r="A30" s="47" t="s">
        <v>15</v>
      </c>
      <c r="B30" s="40">
        <f t="shared" ref="B30:K30" si="22">+B$2</f>
        <v>44957</v>
      </c>
      <c r="C30" s="40">
        <f t="shared" si="22"/>
        <v>44985</v>
      </c>
      <c r="D30" s="40">
        <f t="shared" si="22"/>
        <v>45016</v>
      </c>
      <c r="E30" s="40">
        <f t="shared" si="22"/>
        <v>45046</v>
      </c>
      <c r="F30" s="40">
        <f t="shared" si="22"/>
        <v>45077</v>
      </c>
      <c r="G30" s="40">
        <f t="shared" si="22"/>
        <v>45107</v>
      </c>
      <c r="H30" s="40">
        <f t="shared" si="22"/>
        <v>45138</v>
      </c>
      <c r="I30" s="40">
        <f t="shared" si="22"/>
        <v>45169</v>
      </c>
      <c r="J30" s="40">
        <f t="shared" si="22"/>
        <v>45199</v>
      </c>
      <c r="K30" s="40">
        <f t="shared" si="22"/>
        <v>45230</v>
      </c>
      <c r="L30" s="40">
        <f t="shared" ref="L30:AQ30" si="23">+L$2</f>
        <v>45260</v>
      </c>
      <c r="M30" s="40">
        <f t="shared" si="23"/>
        <v>45291</v>
      </c>
      <c r="N30" s="40">
        <f t="shared" si="23"/>
        <v>45322</v>
      </c>
      <c r="O30" s="40">
        <f t="shared" si="23"/>
        <v>45351</v>
      </c>
      <c r="P30" s="40">
        <f t="shared" si="23"/>
        <v>45382</v>
      </c>
      <c r="Q30" s="40">
        <f t="shared" si="23"/>
        <v>45412</v>
      </c>
      <c r="R30" s="40">
        <f t="shared" si="23"/>
        <v>45443</v>
      </c>
      <c r="S30" s="40">
        <f t="shared" si="23"/>
        <v>45473</v>
      </c>
      <c r="T30" s="40">
        <f t="shared" si="23"/>
        <v>45504</v>
      </c>
      <c r="U30" s="40">
        <f t="shared" si="23"/>
        <v>45535</v>
      </c>
      <c r="V30" s="40">
        <f t="shared" si="23"/>
        <v>45565</v>
      </c>
      <c r="W30" s="40">
        <f t="shared" si="23"/>
        <v>45596</v>
      </c>
      <c r="X30" s="40">
        <f t="shared" si="23"/>
        <v>45626</v>
      </c>
      <c r="Y30" s="40">
        <f t="shared" si="23"/>
        <v>45657</v>
      </c>
      <c r="Z30" s="40">
        <f t="shared" si="23"/>
        <v>45688</v>
      </c>
      <c r="AA30" s="40">
        <f t="shared" si="23"/>
        <v>45716</v>
      </c>
      <c r="AB30" s="40">
        <f t="shared" si="23"/>
        <v>45747</v>
      </c>
      <c r="AC30" s="40">
        <f t="shared" si="23"/>
        <v>45777</v>
      </c>
      <c r="AD30" s="40">
        <f t="shared" si="23"/>
        <v>45808</v>
      </c>
      <c r="AE30" s="40">
        <f t="shared" si="23"/>
        <v>45838</v>
      </c>
      <c r="AF30" s="40">
        <f t="shared" si="23"/>
        <v>45869</v>
      </c>
      <c r="AG30" s="40">
        <f t="shared" si="23"/>
        <v>45900</v>
      </c>
      <c r="AH30" s="40">
        <f t="shared" si="23"/>
        <v>45930</v>
      </c>
      <c r="AI30" s="40">
        <f t="shared" si="23"/>
        <v>45961</v>
      </c>
      <c r="AJ30" s="40">
        <f t="shared" si="23"/>
        <v>45991</v>
      </c>
      <c r="AK30" s="40">
        <f t="shared" si="23"/>
        <v>46022</v>
      </c>
      <c r="AL30" s="40">
        <f t="shared" si="23"/>
        <v>46053</v>
      </c>
      <c r="AM30" s="40">
        <f t="shared" si="23"/>
        <v>46081</v>
      </c>
      <c r="AN30" s="40">
        <f t="shared" si="23"/>
        <v>46112</v>
      </c>
      <c r="AO30" s="40">
        <f t="shared" si="23"/>
        <v>46142</v>
      </c>
      <c r="AP30" s="40">
        <f t="shared" si="23"/>
        <v>46173</v>
      </c>
      <c r="AQ30" s="40">
        <f t="shared" si="23"/>
        <v>46203</v>
      </c>
      <c r="AR30" s="40">
        <f t="shared" ref="AR30:BI30" si="24">+AR$2</f>
        <v>46234</v>
      </c>
      <c r="AS30" s="40">
        <f t="shared" si="24"/>
        <v>46265</v>
      </c>
      <c r="AT30" s="40">
        <f t="shared" si="24"/>
        <v>46295</v>
      </c>
      <c r="AU30" s="40">
        <f t="shared" si="24"/>
        <v>46326</v>
      </c>
      <c r="AV30" s="40">
        <f t="shared" si="24"/>
        <v>46356</v>
      </c>
      <c r="AW30" s="40">
        <f t="shared" si="24"/>
        <v>46387</v>
      </c>
      <c r="AX30" s="40">
        <f t="shared" si="24"/>
        <v>46418</v>
      </c>
      <c r="AY30" s="40">
        <f t="shared" si="24"/>
        <v>46446</v>
      </c>
      <c r="AZ30" s="40">
        <f t="shared" si="24"/>
        <v>46477</v>
      </c>
      <c r="BA30" s="40">
        <f t="shared" si="24"/>
        <v>46507</v>
      </c>
      <c r="BB30" s="40">
        <f t="shared" si="24"/>
        <v>46538</v>
      </c>
      <c r="BC30" s="40">
        <f t="shared" si="24"/>
        <v>46568</v>
      </c>
      <c r="BD30" s="40">
        <f t="shared" si="24"/>
        <v>46599</v>
      </c>
      <c r="BE30" s="40">
        <f t="shared" si="24"/>
        <v>46630</v>
      </c>
      <c r="BF30" s="40">
        <f t="shared" si="24"/>
        <v>46660</v>
      </c>
      <c r="BG30" s="40">
        <f t="shared" si="24"/>
        <v>46691</v>
      </c>
      <c r="BH30" s="40">
        <f t="shared" si="24"/>
        <v>46721</v>
      </c>
      <c r="BI30" s="40">
        <f t="shared" si="24"/>
        <v>46752</v>
      </c>
    </row>
    <row r="31" spans="1:61" x14ac:dyDescent="0.2">
      <c r="A31" s="64" t="s">
        <v>33</v>
      </c>
      <c r="B31" s="65">
        <f>+'EF. Mensuales'!B6</f>
        <v>-216224881</v>
      </c>
      <c r="C31" s="65">
        <f t="shared" ref="C31:O31" si="25">+B34</f>
        <v>-716224881</v>
      </c>
      <c r="D31" s="65">
        <f t="shared" si="25"/>
        <v>-724528738.11090946</v>
      </c>
      <c r="E31" s="65">
        <f t="shared" si="25"/>
        <v>-732842807.18342519</v>
      </c>
      <c r="F31" s="65">
        <f t="shared" si="25"/>
        <v>-741167950.54390693</v>
      </c>
      <c r="G31" s="65">
        <f t="shared" si="25"/>
        <v>-749504902.33810091</v>
      </c>
      <c r="H31" s="65">
        <f t="shared" si="25"/>
        <v>-752450167.21554291</v>
      </c>
      <c r="I31" s="65">
        <f t="shared" si="25"/>
        <v>-762256272.47672558</v>
      </c>
      <c r="J31" s="65">
        <f t="shared" si="25"/>
        <v>-770635020.07913959</v>
      </c>
      <c r="K31" s="65">
        <f t="shared" si="25"/>
        <v>-788057687.28649139</v>
      </c>
      <c r="L31" s="65">
        <f t="shared" si="25"/>
        <v>-805544648.13200808</v>
      </c>
      <c r="M31" s="65">
        <f t="shared" si="25"/>
        <v>-823096977.32575893</v>
      </c>
      <c r="N31" s="65">
        <f t="shared" si="25"/>
        <v>-817525313.99756074</v>
      </c>
      <c r="O31" s="65">
        <f t="shared" si="25"/>
        <v>-820557292.36439979</v>
      </c>
      <c r="P31" s="65">
        <f t="shared" ref="P31:BI31" si="26">+O34</f>
        <v>-831510273.70364022</v>
      </c>
      <c r="Q31" s="65">
        <f t="shared" si="26"/>
        <v>-842502773.4750967</v>
      </c>
      <c r="R31" s="65">
        <f t="shared" si="26"/>
        <v>-850479173.58781815</v>
      </c>
      <c r="S31" s="65">
        <f t="shared" si="26"/>
        <v>-861544581.30328941</v>
      </c>
      <c r="T31" s="65">
        <f t="shared" si="26"/>
        <v>-872649154.17016435</v>
      </c>
      <c r="U31" s="65">
        <f t="shared" si="26"/>
        <v>-885414728.22929025</v>
      </c>
      <c r="V31" s="65">
        <f t="shared" si="26"/>
        <v>-896596302.22639239</v>
      </c>
      <c r="W31" s="65">
        <f t="shared" si="26"/>
        <v>-919034478.35722351</v>
      </c>
      <c r="X31" s="65">
        <f t="shared" si="26"/>
        <v>-938067996.63167429</v>
      </c>
      <c r="Y31" s="65">
        <f t="shared" si="26"/>
        <v>-960697645.29177499</v>
      </c>
      <c r="Z31" s="65">
        <f t="shared" si="26"/>
        <v>-962168713.08848262</v>
      </c>
      <c r="AA31" s="65">
        <f t="shared" si="26"/>
        <v>-965854681.13634574</v>
      </c>
      <c r="AB31" s="65">
        <f t="shared" si="26"/>
        <v>-979091160.98419189</v>
      </c>
      <c r="AC31" s="65">
        <f t="shared" si="26"/>
        <v>-992376498.74263358</v>
      </c>
      <c r="AD31" s="65">
        <f t="shared" si="26"/>
        <v>-1001504800.1231303</v>
      </c>
      <c r="AE31" s="65">
        <f t="shared" si="26"/>
        <v>-1014879047.329013</v>
      </c>
      <c r="AF31" s="65">
        <f t="shared" si="26"/>
        <v>-1028300699.4729862</v>
      </c>
      <c r="AG31" s="65">
        <f t="shared" si="26"/>
        <v>-1043564777.3343408</v>
      </c>
      <c r="AH31" s="65">
        <f t="shared" si="26"/>
        <v>-1057078150.5447338</v>
      </c>
      <c r="AI31" s="65">
        <f t="shared" si="26"/>
        <v>-1084069672.6611114</v>
      </c>
      <c r="AJ31" s="65">
        <f t="shared" si="26"/>
        <v>-1106375605.6632991</v>
      </c>
      <c r="AK31" s="65">
        <f t="shared" si="26"/>
        <v>-1133564924.8985651</v>
      </c>
      <c r="AL31" s="65">
        <f t="shared" si="26"/>
        <v>-1135296543.7145588</v>
      </c>
      <c r="AM31" s="65">
        <f t="shared" si="26"/>
        <v>-1139346691.3748407</v>
      </c>
      <c r="AN31" s="65">
        <f t="shared" si="26"/>
        <v>-1154486024.2797997</v>
      </c>
      <c r="AO31" s="65">
        <f t="shared" si="26"/>
        <v>-1169674596.2815599</v>
      </c>
      <c r="AP31" s="65">
        <f t="shared" si="26"/>
        <v>-1179577050.164432</v>
      </c>
      <c r="AQ31" s="65">
        <f t="shared" si="26"/>
        <v>-1194856345.2819676</v>
      </c>
      <c r="AR31" s="65">
        <f t="shared" si="26"/>
        <v>-1210182753.2421629</v>
      </c>
      <c r="AS31" s="65">
        <f t="shared" si="26"/>
        <v>-1227510758.7085328</v>
      </c>
      <c r="AT31" s="65">
        <f t="shared" si="26"/>
        <v>-1242926493.8586907</v>
      </c>
      <c r="AU31" s="65">
        <f t="shared" si="26"/>
        <v>-1273902331.5819516</v>
      </c>
      <c r="AV31" s="65">
        <f t="shared" si="26"/>
        <v>-1298972054.919523</v>
      </c>
      <c r="AW31" s="65">
        <f t="shared" si="26"/>
        <v>-1330126310.9598117</v>
      </c>
      <c r="AX31" s="65">
        <f t="shared" si="26"/>
        <v>-1331769972.1240156</v>
      </c>
      <c r="AY31" s="65">
        <f t="shared" si="26"/>
        <v>-1336229669.6838827</v>
      </c>
      <c r="AZ31" s="65">
        <f t="shared" si="26"/>
        <v>-1353464912.8653321</v>
      </c>
      <c r="BA31" s="65">
        <f t="shared" si="26"/>
        <v>-1370747191.7624369</v>
      </c>
      <c r="BB31" s="65">
        <f t="shared" si="26"/>
        <v>-1381459411.1491213</v>
      </c>
      <c r="BC31" s="65">
        <f t="shared" si="26"/>
        <v>-1398830298.5268495</v>
      </c>
      <c r="BD31" s="65">
        <f t="shared" si="26"/>
        <v>-1416245826.4438162</v>
      </c>
      <c r="BE31" s="65">
        <f t="shared" si="26"/>
        <v>-1435805065.0790715</v>
      </c>
      <c r="BF31" s="65">
        <f t="shared" si="26"/>
        <v>-1453303554.9097466</v>
      </c>
      <c r="BG31" s="65">
        <f t="shared" si="26"/>
        <v>-1488643809.1694808</v>
      </c>
      <c r="BH31" s="65">
        <f t="shared" si="26"/>
        <v>-1524060220.9807918</v>
      </c>
      <c r="BI31" s="65">
        <f t="shared" si="26"/>
        <v>-1559555069.2419543</v>
      </c>
    </row>
    <row r="32" spans="1:61" x14ac:dyDescent="0.2">
      <c r="A32" s="64" t="s">
        <v>43</v>
      </c>
      <c r="B32" s="323">
        <v>-500000000</v>
      </c>
      <c r="C32" s="323">
        <f>+C28-B28</f>
        <v>-8303857.1109094024</v>
      </c>
      <c r="D32" s="323">
        <f t="shared" ref="D32:BI32" si="27">+D28-C28</f>
        <v>-8314069.0725157261</v>
      </c>
      <c r="E32" s="323">
        <f t="shared" si="27"/>
        <v>-8325143.360481739</v>
      </c>
      <c r="F32" s="323">
        <f t="shared" si="27"/>
        <v>-8336951.7941939831</v>
      </c>
      <c r="G32" s="323">
        <f t="shared" si="27"/>
        <v>-2945264.8774420023</v>
      </c>
      <c r="H32" s="323">
        <f t="shared" si="27"/>
        <v>-9806105.2611826658</v>
      </c>
      <c r="I32" s="323">
        <f t="shared" si="27"/>
        <v>-8378747.602414012</v>
      </c>
      <c r="J32" s="323">
        <f t="shared" si="27"/>
        <v>-17422667.207351804</v>
      </c>
      <c r="K32" s="323">
        <f t="shared" si="27"/>
        <v>-17486960.845516622</v>
      </c>
      <c r="L32" s="323">
        <f t="shared" si="27"/>
        <v>-17552329.193750799</v>
      </c>
      <c r="M32" s="323">
        <f t="shared" si="27"/>
        <v>5571663.3281981945</v>
      </c>
      <c r="N32" s="65">
        <f t="shared" si="27"/>
        <v>-3031978.3668390512</v>
      </c>
      <c r="O32" s="65">
        <f t="shared" si="27"/>
        <v>-10952981.339240432</v>
      </c>
      <c r="P32" s="65">
        <f t="shared" si="27"/>
        <v>-10992499.77145642</v>
      </c>
      <c r="Q32" s="65">
        <f t="shared" si="27"/>
        <v>-7976400.1127214432</v>
      </c>
      <c r="R32" s="65">
        <f t="shared" si="27"/>
        <v>-11065407.715471327</v>
      </c>
      <c r="S32" s="65">
        <f t="shared" si="27"/>
        <v>-11104572.866874993</v>
      </c>
      <c r="T32" s="65">
        <f t="shared" si="27"/>
        <v>-12765574.059125841</v>
      </c>
      <c r="U32" s="65">
        <f t="shared" si="27"/>
        <v>-11181573.997102141</v>
      </c>
      <c r="V32" s="65">
        <f t="shared" si="27"/>
        <v>-22438176.130831122</v>
      </c>
      <c r="W32" s="65">
        <f t="shared" si="27"/>
        <v>-19033518.274450779</v>
      </c>
      <c r="X32" s="65">
        <f t="shared" si="27"/>
        <v>-22629648.660100698</v>
      </c>
      <c r="Y32" s="65">
        <f t="shared" si="27"/>
        <v>-1471067.7967076302</v>
      </c>
      <c r="Z32" s="65">
        <f t="shared" si="27"/>
        <v>-3685968.0478631258</v>
      </c>
      <c r="AA32" s="65">
        <f t="shared" si="27"/>
        <v>-13236479.84784615</v>
      </c>
      <c r="AB32" s="65">
        <f t="shared" si="27"/>
        <v>-13285337.758441687</v>
      </c>
      <c r="AC32" s="65">
        <f t="shared" si="27"/>
        <v>-9128301.3804967403</v>
      </c>
      <c r="AD32" s="65">
        <f t="shared" si="27"/>
        <v>-13374247.205882668</v>
      </c>
      <c r="AE32" s="65">
        <f t="shared" si="27"/>
        <v>-13421652.143973231</v>
      </c>
      <c r="AF32" s="65">
        <f t="shared" si="27"/>
        <v>-15264077.861354589</v>
      </c>
      <c r="AG32" s="65">
        <f t="shared" si="27"/>
        <v>-13513373.210392952</v>
      </c>
      <c r="AH32" s="65">
        <f t="shared" si="27"/>
        <v>-26991522.116377592</v>
      </c>
      <c r="AI32" s="65">
        <f t="shared" si="27"/>
        <v>-22305933.002187729</v>
      </c>
      <c r="AJ32" s="65">
        <f t="shared" si="27"/>
        <v>-27189319.23526597</v>
      </c>
      <c r="AK32" s="65">
        <f t="shared" si="27"/>
        <v>-1731618.8159937859</v>
      </c>
      <c r="AL32" s="65">
        <f t="shared" si="27"/>
        <v>-4050147.6602817774</v>
      </c>
      <c r="AM32" s="65">
        <f t="shared" si="27"/>
        <v>-15139332.904958963</v>
      </c>
      <c r="AN32" s="65">
        <f t="shared" si="27"/>
        <v>-15188572.001760125</v>
      </c>
      <c r="AO32" s="65">
        <f t="shared" si="27"/>
        <v>-9902453.8828719854</v>
      </c>
      <c r="AP32" s="65">
        <f t="shared" si="27"/>
        <v>-15279295.117535472</v>
      </c>
      <c r="AQ32" s="65">
        <f t="shared" si="27"/>
        <v>-15326407.960195303</v>
      </c>
      <c r="AR32" s="65">
        <f t="shared" si="27"/>
        <v>-17328005.466369867</v>
      </c>
      <c r="AS32" s="65">
        <f t="shared" si="27"/>
        <v>-15415735.150157928</v>
      </c>
      <c r="AT32" s="65">
        <f t="shared" si="27"/>
        <v>-30975837.72326088</v>
      </c>
      <c r="AU32" s="65">
        <f t="shared" si="27"/>
        <v>-25069723.337571383</v>
      </c>
      <c r="AV32" s="65">
        <f t="shared" si="27"/>
        <v>-31154256.040288687</v>
      </c>
      <c r="AW32" s="65">
        <f t="shared" si="27"/>
        <v>-1643661.1642038822</v>
      </c>
      <c r="AX32" s="65">
        <f t="shared" si="27"/>
        <v>-4459697.5598670244</v>
      </c>
      <c r="AY32" s="65">
        <f t="shared" si="27"/>
        <v>-17235243.181449533</v>
      </c>
      <c r="AZ32" s="65">
        <f t="shared" si="27"/>
        <v>-17282278.89710474</v>
      </c>
      <c r="BA32" s="65">
        <f t="shared" si="27"/>
        <v>-10712219.386684418</v>
      </c>
      <c r="BB32" s="65">
        <f t="shared" si="27"/>
        <v>-17370887.377728224</v>
      </c>
      <c r="BC32" s="65">
        <f t="shared" si="27"/>
        <v>-17415527.916966677</v>
      </c>
      <c r="BD32" s="65">
        <f t="shared" si="27"/>
        <v>-19559238.635255337</v>
      </c>
      <c r="BE32" s="65">
        <f t="shared" si="27"/>
        <v>-17498489.830675125</v>
      </c>
      <c r="BF32" s="65">
        <f t="shared" si="27"/>
        <v>-35340254.259734154</v>
      </c>
      <c r="BG32" s="65">
        <f t="shared" si="27"/>
        <v>-35416411.811311007</v>
      </c>
      <c r="BH32" s="65">
        <f t="shared" si="27"/>
        <v>-35494848.261162519</v>
      </c>
      <c r="BI32" s="65">
        <f t="shared" si="27"/>
        <v>-1509138.5590376854</v>
      </c>
    </row>
    <row r="33" spans="1:71" x14ac:dyDescent="0.2">
      <c r="A33" s="64" t="s">
        <v>42</v>
      </c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</row>
    <row r="34" spans="1:71" x14ac:dyDescent="0.2">
      <c r="A34" s="66" t="s">
        <v>35</v>
      </c>
      <c r="B34" s="66">
        <f>+B31+B32-B33</f>
        <v>-716224881</v>
      </c>
      <c r="C34" s="66">
        <f t="shared" ref="C34:K34" si="28">+C31+C32-C33</f>
        <v>-724528738.11090946</v>
      </c>
      <c r="D34" s="66">
        <f t="shared" si="28"/>
        <v>-732842807.18342519</v>
      </c>
      <c r="E34" s="66">
        <f t="shared" si="28"/>
        <v>-741167950.54390693</v>
      </c>
      <c r="F34" s="66">
        <f t="shared" si="28"/>
        <v>-749504902.33810091</v>
      </c>
      <c r="G34" s="66">
        <f t="shared" si="28"/>
        <v>-752450167.21554291</v>
      </c>
      <c r="H34" s="66">
        <f t="shared" si="28"/>
        <v>-762256272.47672558</v>
      </c>
      <c r="I34" s="66">
        <f t="shared" si="28"/>
        <v>-770635020.07913959</v>
      </c>
      <c r="J34" s="66">
        <f t="shared" si="28"/>
        <v>-788057687.28649139</v>
      </c>
      <c r="K34" s="66">
        <f t="shared" si="28"/>
        <v>-805544648.13200808</v>
      </c>
      <c r="L34" s="66">
        <f>+L31+L32-L33</f>
        <v>-823096977.32575893</v>
      </c>
      <c r="M34" s="66">
        <f>+M31+M32-M33</f>
        <v>-817525313.99756074</v>
      </c>
      <c r="N34" s="66">
        <f t="shared" ref="N34:BI34" si="29">+N31+N32-N33</f>
        <v>-820557292.36439979</v>
      </c>
      <c r="O34" s="66">
        <f t="shared" si="29"/>
        <v>-831510273.70364022</v>
      </c>
      <c r="P34" s="66">
        <f t="shared" si="29"/>
        <v>-842502773.4750967</v>
      </c>
      <c r="Q34" s="66">
        <f t="shared" si="29"/>
        <v>-850479173.58781815</v>
      </c>
      <c r="R34" s="66">
        <f t="shared" si="29"/>
        <v>-861544581.30328941</v>
      </c>
      <c r="S34" s="66">
        <f t="shared" si="29"/>
        <v>-872649154.17016435</v>
      </c>
      <c r="T34" s="66">
        <f t="shared" si="29"/>
        <v>-885414728.22929025</v>
      </c>
      <c r="U34" s="66">
        <f t="shared" si="29"/>
        <v>-896596302.22639239</v>
      </c>
      <c r="V34" s="66">
        <f t="shared" si="29"/>
        <v>-919034478.35722351</v>
      </c>
      <c r="W34" s="66">
        <f t="shared" si="29"/>
        <v>-938067996.63167429</v>
      </c>
      <c r="X34" s="66">
        <f t="shared" si="29"/>
        <v>-960697645.29177499</v>
      </c>
      <c r="Y34" s="66">
        <f t="shared" si="29"/>
        <v>-962168713.08848262</v>
      </c>
      <c r="Z34" s="66">
        <f t="shared" si="29"/>
        <v>-965854681.13634574</v>
      </c>
      <c r="AA34" s="66">
        <f t="shared" si="29"/>
        <v>-979091160.98419189</v>
      </c>
      <c r="AB34" s="66">
        <f t="shared" si="29"/>
        <v>-992376498.74263358</v>
      </c>
      <c r="AC34" s="66">
        <f t="shared" si="29"/>
        <v>-1001504800.1231303</v>
      </c>
      <c r="AD34" s="66">
        <f t="shared" si="29"/>
        <v>-1014879047.329013</v>
      </c>
      <c r="AE34" s="66">
        <f t="shared" si="29"/>
        <v>-1028300699.4729862</v>
      </c>
      <c r="AF34" s="66">
        <f t="shared" si="29"/>
        <v>-1043564777.3343408</v>
      </c>
      <c r="AG34" s="66">
        <f t="shared" si="29"/>
        <v>-1057078150.5447338</v>
      </c>
      <c r="AH34" s="66">
        <f t="shared" si="29"/>
        <v>-1084069672.6611114</v>
      </c>
      <c r="AI34" s="66">
        <f t="shared" si="29"/>
        <v>-1106375605.6632991</v>
      </c>
      <c r="AJ34" s="66">
        <f t="shared" si="29"/>
        <v>-1133564924.8985651</v>
      </c>
      <c r="AK34" s="66">
        <f t="shared" si="29"/>
        <v>-1135296543.7145588</v>
      </c>
      <c r="AL34" s="66">
        <f t="shared" si="29"/>
        <v>-1139346691.3748407</v>
      </c>
      <c r="AM34" s="66">
        <f t="shared" si="29"/>
        <v>-1154486024.2797997</v>
      </c>
      <c r="AN34" s="66">
        <f t="shared" si="29"/>
        <v>-1169674596.2815599</v>
      </c>
      <c r="AO34" s="66">
        <f t="shared" si="29"/>
        <v>-1179577050.164432</v>
      </c>
      <c r="AP34" s="66">
        <f t="shared" si="29"/>
        <v>-1194856345.2819676</v>
      </c>
      <c r="AQ34" s="66">
        <f t="shared" si="29"/>
        <v>-1210182753.2421629</v>
      </c>
      <c r="AR34" s="66">
        <f t="shared" si="29"/>
        <v>-1227510758.7085328</v>
      </c>
      <c r="AS34" s="66">
        <f t="shared" si="29"/>
        <v>-1242926493.8586907</v>
      </c>
      <c r="AT34" s="66">
        <f t="shared" si="29"/>
        <v>-1273902331.5819516</v>
      </c>
      <c r="AU34" s="66">
        <f t="shared" si="29"/>
        <v>-1298972054.919523</v>
      </c>
      <c r="AV34" s="66">
        <f t="shared" si="29"/>
        <v>-1330126310.9598117</v>
      </c>
      <c r="AW34" s="66">
        <f t="shared" si="29"/>
        <v>-1331769972.1240156</v>
      </c>
      <c r="AX34" s="66">
        <f t="shared" si="29"/>
        <v>-1336229669.6838827</v>
      </c>
      <c r="AY34" s="66">
        <f t="shared" si="29"/>
        <v>-1353464912.8653321</v>
      </c>
      <c r="AZ34" s="66">
        <f t="shared" si="29"/>
        <v>-1370747191.7624369</v>
      </c>
      <c r="BA34" s="66">
        <f t="shared" si="29"/>
        <v>-1381459411.1491213</v>
      </c>
      <c r="BB34" s="66">
        <f t="shared" si="29"/>
        <v>-1398830298.5268495</v>
      </c>
      <c r="BC34" s="66">
        <f t="shared" si="29"/>
        <v>-1416245826.4438162</v>
      </c>
      <c r="BD34" s="66">
        <f t="shared" si="29"/>
        <v>-1435805065.0790715</v>
      </c>
      <c r="BE34" s="66">
        <f t="shared" si="29"/>
        <v>-1453303554.9097466</v>
      </c>
      <c r="BF34" s="66">
        <f t="shared" si="29"/>
        <v>-1488643809.1694808</v>
      </c>
      <c r="BG34" s="66">
        <f t="shared" si="29"/>
        <v>-1524060220.9807918</v>
      </c>
      <c r="BH34" s="66">
        <f t="shared" si="29"/>
        <v>-1559555069.2419543</v>
      </c>
      <c r="BI34" s="66">
        <f t="shared" si="29"/>
        <v>-1561064207.800992</v>
      </c>
    </row>
    <row r="35" spans="1:71" x14ac:dyDescent="0.2">
      <c r="A35" s="1" t="s">
        <v>1492</v>
      </c>
      <c r="B35" s="214">
        <f t="shared" ref="B35:AG35" si="30">+B34/B19</f>
        <v>-5.5334270652357825E-2</v>
      </c>
      <c r="C35" s="214">
        <f t="shared" si="30"/>
        <v>-5.5259459155301748E-2</v>
      </c>
      <c r="D35" s="214">
        <f t="shared" si="30"/>
        <v>-5.5199257183343092E-2</v>
      </c>
      <c r="E35" s="214">
        <f t="shared" si="30"/>
        <v>-5.5152691934373686E-2</v>
      </c>
      <c r="F35" s="214">
        <f t="shared" si="30"/>
        <v>-5.5118881424109603E-2</v>
      </c>
      <c r="G35" s="214">
        <f t="shared" si="30"/>
        <v>-5.5445715845065462E-2</v>
      </c>
      <c r="H35" s="214">
        <f t="shared" si="30"/>
        <v>-5.5333017963751889E-2</v>
      </c>
      <c r="I35" s="214">
        <f t="shared" si="30"/>
        <v>-5.5325180508552882E-2</v>
      </c>
      <c r="J35" s="214">
        <f t="shared" si="30"/>
        <v>-5.4805154956530142E-2</v>
      </c>
      <c r="K35" s="214">
        <f t="shared" si="30"/>
        <v>-5.4343065500961428E-2</v>
      </c>
      <c r="L35" s="214">
        <f t="shared" si="30"/>
        <v>-5.3932685478362004E-2</v>
      </c>
      <c r="M35" s="214">
        <f t="shared" si="30"/>
        <v>-5.4696043874511706E-2</v>
      </c>
      <c r="N35" s="214">
        <f t="shared" si="30"/>
        <v>-5.5025732289660213E-2</v>
      </c>
      <c r="O35" s="214">
        <f t="shared" si="30"/>
        <v>-5.4960415634532384E-2</v>
      </c>
      <c r="P35" s="214">
        <f t="shared" si="30"/>
        <v>-5.4908490167892406E-2</v>
      </c>
      <c r="Q35" s="214">
        <f t="shared" si="30"/>
        <v>-5.5009075075300319E-2</v>
      </c>
      <c r="R35" s="214">
        <f t="shared" si="30"/>
        <v>-5.4976978251167992E-2</v>
      </c>
      <c r="S35" s="214">
        <f t="shared" si="30"/>
        <v>-5.4956299283575913E-2</v>
      </c>
      <c r="T35" s="214">
        <f t="shared" si="30"/>
        <v>-5.4879279536710089E-2</v>
      </c>
      <c r="U35" s="214">
        <f t="shared" si="30"/>
        <v>-5.4881785322429016E-2</v>
      </c>
      <c r="V35" s="214">
        <f t="shared" si="30"/>
        <v>-5.4469202704671815E-2</v>
      </c>
      <c r="W35" s="214">
        <f t="shared" si="30"/>
        <v>-5.4227618424519931E-2</v>
      </c>
      <c r="X35" s="214">
        <f t="shared" si="30"/>
        <v>-5.3900306202599176E-2</v>
      </c>
      <c r="Y35" s="214">
        <f t="shared" si="30"/>
        <v>-5.4287237321377517E-2</v>
      </c>
      <c r="Z35" s="214">
        <f t="shared" si="30"/>
        <v>-5.4600985619548521E-2</v>
      </c>
      <c r="AA35" s="214">
        <f t="shared" si="30"/>
        <v>-5.4608194189082533E-2</v>
      </c>
      <c r="AB35" s="214">
        <f t="shared" si="30"/>
        <v>-5.4625015124606255E-2</v>
      </c>
      <c r="AC35" s="214">
        <f t="shared" si="30"/>
        <v>-5.4775763754759316E-2</v>
      </c>
      <c r="AD35" s="214">
        <f t="shared" si="30"/>
        <v>-5.4806455941916687E-2</v>
      </c>
      <c r="AE35" s="214">
        <f t="shared" si="30"/>
        <v>-5.4845510967576616E-2</v>
      </c>
      <c r="AF35" s="214">
        <f t="shared" si="30"/>
        <v>-5.4843973282458075E-2</v>
      </c>
      <c r="AG35" s="214">
        <f t="shared" si="30"/>
        <v>-5.4900038458990143E-2</v>
      </c>
      <c r="AH35" s="214">
        <f t="shared" ref="AH35:BI35" si="31">+AH34/AH19</f>
        <v>-5.4629108170469766E-2</v>
      </c>
      <c r="AI35" s="214">
        <f t="shared" si="31"/>
        <v>-5.4504945105316054E-2</v>
      </c>
      <c r="AJ35" s="214">
        <f t="shared" si="31"/>
        <v>-5.4296960867615769E-2</v>
      </c>
      <c r="AK35" s="214">
        <f t="shared" si="31"/>
        <v>-5.4658910402968469E-2</v>
      </c>
      <c r="AL35" s="214">
        <f t="shared" si="31"/>
        <v>-5.496994439480829E-2</v>
      </c>
      <c r="AM35" s="214">
        <f t="shared" si="31"/>
        <v>-5.5043701619224096E-2</v>
      </c>
      <c r="AN35" s="214">
        <f t="shared" si="31"/>
        <v>-5.5123921476283248E-2</v>
      </c>
      <c r="AO35" s="214">
        <f t="shared" si="31"/>
        <v>-5.531679643738769E-2</v>
      </c>
      <c r="AP35" s="214">
        <f t="shared" si="31"/>
        <v>-5.5406059060075223E-2</v>
      </c>
      <c r="AQ35" s="214">
        <f t="shared" si="31"/>
        <v>-5.5501057096867985E-2</v>
      </c>
      <c r="AR35" s="214">
        <f t="shared" si="31"/>
        <v>-5.556560993476678E-2</v>
      </c>
      <c r="AS35" s="214">
        <f t="shared" si="31"/>
        <v>-5.567235831022288E-2</v>
      </c>
      <c r="AT35" s="214">
        <f t="shared" si="31"/>
        <v>-5.5519589797255915E-2</v>
      </c>
      <c r="AU35" s="214">
        <f t="shared" si="31"/>
        <v>-5.548853972730125E-2</v>
      </c>
      <c r="AV35" s="214">
        <f t="shared" si="31"/>
        <v>-5.5380925318991456E-2</v>
      </c>
      <c r="AW35" s="214">
        <f t="shared" si="31"/>
        <v>-5.5730655363221429E-2</v>
      </c>
      <c r="AX35" s="214">
        <f t="shared" si="31"/>
        <v>-5.6037482042106047E-2</v>
      </c>
      <c r="AY35" s="214">
        <f t="shared" si="31"/>
        <v>-5.615399678733804E-2</v>
      </c>
      <c r="AZ35" s="214">
        <f t="shared" si="31"/>
        <v>-5.6275211973134218E-2</v>
      </c>
      <c r="BA35" s="214">
        <f t="shared" si="31"/>
        <v>-5.6493479762345838E-2</v>
      </c>
      <c r="BB35" s="214">
        <f t="shared" si="31"/>
        <v>-5.6621082288935747E-2</v>
      </c>
      <c r="BC35" s="214">
        <f t="shared" si="31"/>
        <v>-5.6752909168010318E-2</v>
      </c>
      <c r="BD35" s="214">
        <f t="shared" si="31"/>
        <v>-5.6861538710885833E-2</v>
      </c>
      <c r="BE35" s="214">
        <f t="shared" si="31"/>
        <v>-5.7002036908755577E-2</v>
      </c>
      <c r="BF35" s="214">
        <f t="shared" si="31"/>
        <v>-5.6930625100188342E-2</v>
      </c>
      <c r="BG35" s="214">
        <f t="shared" si="31"/>
        <v>-5.6879277688118561E-2</v>
      </c>
      <c r="BH35" s="214">
        <f t="shared" si="31"/>
        <v>-5.6846264084408848E-2</v>
      </c>
      <c r="BI35" s="214">
        <f t="shared" si="31"/>
        <v>-5.7185735555098177E-2</v>
      </c>
    </row>
    <row r="36" spans="1:71" ht="13.5" thickBot="1" x14ac:dyDescent="0.25"/>
    <row r="37" spans="1:71" x14ac:dyDescent="0.2">
      <c r="A37" s="47" t="s">
        <v>118</v>
      </c>
      <c r="B37" s="40">
        <f t="shared" ref="B37:K37" si="32">+B$2</f>
        <v>44957</v>
      </c>
      <c r="C37" s="40">
        <f t="shared" si="32"/>
        <v>44985</v>
      </c>
      <c r="D37" s="40">
        <f t="shared" si="32"/>
        <v>45016</v>
      </c>
      <c r="E37" s="40">
        <f t="shared" si="32"/>
        <v>45046</v>
      </c>
      <c r="F37" s="40">
        <f t="shared" si="32"/>
        <v>45077</v>
      </c>
      <c r="G37" s="40">
        <f t="shared" si="32"/>
        <v>45107</v>
      </c>
      <c r="H37" s="40">
        <f t="shared" si="32"/>
        <v>45138</v>
      </c>
      <c r="I37" s="40">
        <f t="shared" si="32"/>
        <v>45169</v>
      </c>
      <c r="J37" s="40">
        <f t="shared" si="32"/>
        <v>45199</v>
      </c>
      <c r="K37" s="40">
        <f t="shared" si="32"/>
        <v>45230</v>
      </c>
      <c r="L37" s="40">
        <f t="shared" ref="L37:AQ37" si="33">+L$2</f>
        <v>45260</v>
      </c>
      <c r="M37" s="40">
        <f t="shared" si="33"/>
        <v>45291</v>
      </c>
      <c r="N37" s="40">
        <f t="shared" si="33"/>
        <v>45322</v>
      </c>
      <c r="O37" s="40">
        <f t="shared" si="33"/>
        <v>45351</v>
      </c>
      <c r="P37" s="40">
        <f t="shared" si="33"/>
        <v>45382</v>
      </c>
      <c r="Q37" s="40">
        <f t="shared" si="33"/>
        <v>45412</v>
      </c>
      <c r="R37" s="40">
        <f t="shared" si="33"/>
        <v>45443</v>
      </c>
      <c r="S37" s="40">
        <f t="shared" si="33"/>
        <v>45473</v>
      </c>
      <c r="T37" s="40">
        <f t="shared" si="33"/>
        <v>45504</v>
      </c>
      <c r="U37" s="40">
        <f t="shared" si="33"/>
        <v>45535</v>
      </c>
      <c r="V37" s="40">
        <f t="shared" si="33"/>
        <v>45565</v>
      </c>
      <c r="W37" s="40">
        <f t="shared" si="33"/>
        <v>45596</v>
      </c>
      <c r="X37" s="40">
        <f t="shared" si="33"/>
        <v>45626</v>
      </c>
      <c r="Y37" s="40">
        <f t="shared" si="33"/>
        <v>45657</v>
      </c>
      <c r="Z37" s="40">
        <f t="shared" si="33"/>
        <v>45688</v>
      </c>
      <c r="AA37" s="40">
        <f t="shared" si="33"/>
        <v>45716</v>
      </c>
      <c r="AB37" s="40">
        <f t="shared" si="33"/>
        <v>45747</v>
      </c>
      <c r="AC37" s="40">
        <f t="shared" si="33"/>
        <v>45777</v>
      </c>
      <c r="AD37" s="40">
        <f t="shared" si="33"/>
        <v>45808</v>
      </c>
      <c r="AE37" s="40">
        <f t="shared" si="33"/>
        <v>45838</v>
      </c>
      <c r="AF37" s="40">
        <f t="shared" si="33"/>
        <v>45869</v>
      </c>
      <c r="AG37" s="40">
        <f t="shared" si="33"/>
        <v>45900</v>
      </c>
      <c r="AH37" s="40">
        <f t="shared" si="33"/>
        <v>45930</v>
      </c>
      <c r="AI37" s="40">
        <f t="shared" si="33"/>
        <v>45961</v>
      </c>
      <c r="AJ37" s="40">
        <f t="shared" si="33"/>
        <v>45991</v>
      </c>
      <c r="AK37" s="40">
        <f t="shared" si="33"/>
        <v>46022</v>
      </c>
      <c r="AL37" s="40">
        <f t="shared" si="33"/>
        <v>46053</v>
      </c>
      <c r="AM37" s="40">
        <f t="shared" si="33"/>
        <v>46081</v>
      </c>
      <c r="AN37" s="40">
        <f t="shared" si="33"/>
        <v>46112</v>
      </c>
      <c r="AO37" s="40">
        <f t="shared" si="33"/>
        <v>46142</v>
      </c>
      <c r="AP37" s="40">
        <f t="shared" si="33"/>
        <v>46173</v>
      </c>
      <c r="AQ37" s="40">
        <f t="shared" si="33"/>
        <v>46203</v>
      </c>
      <c r="AR37" s="40">
        <f t="shared" ref="AR37:BI37" si="34">+AR$2</f>
        <v>46234</v>
      </c>
      <c r="AS37" s="40">
        <f t="shared" si="34"/>
        <v>46265</v>
      </c>
      <c r="AT37" s="40">
        <f t="shared" si="34"/>
        <v>46295</v>
      </c>
      <c r="AU37" s="40">
        <f t="shared" si="34"/>
        <v>46326</v>
      </c>
      <c r="AV37" s="40">
        <f t="shared" si="34"/>
        <v>46356</v>
      </c>
      <c r="AW37" s="40">
        <f t="shared" si="34"/>
        <v>46387</v>
      </c>
      <c r="AX37" s="40">
        <f t="shared" si="34"/>
        <v>46418</v>
      </c>
      <c r="AY37" s="40">
        <f t="shared" si="34"/>
        <v>46446</v>
      </c>
      <c r="AZ37" s="40">
        <f t="shared" si="34"/>
        <v>46477</v>
      </c>
      <c r="BA37" s="40">
        <f t="shared" si="34"/>
        <v>46507</v>
      </c>
      <c r="BB37" s="40">
        <f t="shared" si="34"/>
        <v>46538</v>
      </c>
      <c r="BC37" s="40">
        <f t="shared" si="34"/>
        <v>46568</v>
      </c>
      <c r="BD37" s="40">
        <f t="shared" si="34"/>
        <v>46599</v>
      </c>
      <c r="BE37" s="40">
        <f t="shared" si="34"/>
        <v>46630</v>
      </c>
      <c r="BF37" s="40">
        <f t="shared" si="34"/>
        <v>46660</v>
      </c>
      <c r="BG37" s="40">
        <f t="shared" si="34"/>
        <v>46691</v>
      </c>
      <c r="BH37" s="40">
        <f t="shared" si="34"/>
        <v>46721</v>
      </c>
      <c r="BI37" s="40">
        <f t="shared" si="34"/>
        <v>46752</v>
      </c>
    </row>
    <row r="38" spans="1:71" x14ac:dyDescent="0.2">
      <c r="A38" s="138" t="s">
        <v>33</v>
      </c>
      <c r="B38" s="65">
        <f>+'EF. Mensuales'!B7</f>
        <v>111375484.26666667</v>
      </c>
      <c r="C38" s="65">
        <f>+B42</f>
        <v>111245484.26666667</v>
      </c>
      <c r="D38" s="65">
        <f t="shared" ref="D38:K38" si="35">+C42</f>
        <v>111115484.26666667</v>
      </c>
      <c r="E38" s="65">
        <f t="shared" si="35"/>
        <v>110985484.26666667</v>
      </c>
      <c r="F38" s="65">
        <f t="shared" si="35"/>
        <v>110855484.26666667</v>
      </c>
      <c r="G38" s="65">
        <f t="shared" si="35"/>
        <v>110725484.26666667</v>
      </c>
      <c r="H38" s="65">
        <f t="shared" si="35"/>
        <v>110595484.26666667</v>
      </c>
      <c r="I38" s="65">
        <f t="shared" si="35"/>
        <v>110465484.26666667</v>
      </c>
      <c r="J38" s="65">
        <f t="shared" si="35"/>
        <v>110335484.26666667</v>
      </c>
      <c r="K38" s="65">
        <f t="shared" si="35"/>
        <v>110205484.26666667</v>
      </c>
      <c r="L38" s="65">
        <f t="shared" ref="L38:AQ38" si="36">+K42</f>
        <v>110075484.26666667</v>
      </c>
      <c r="M38" s="65">
        <f t="shared" si="36"/>
        <v>109945484.26666667</v>
      </c>
      <c r="N38" s="65">
        <f t="shared" si="36"/>
        <v>121315484.26666667</v>
      </c>
      <c r="O38" s="65">
        <f t="shared" si="36"/>
        <v>120993817.59999999</v>
      </c>
      <c r="P38" s="65">
        <f t="shared" si="36"/>
        <v>120672150.93333332</v>
      </c>
      <c r="Q38" s="65">
        <f t="shared" si="36"/>
        <v>120350484.26666665</v>
      </c>
      <c r="R38" s="65">
        <f t="shared" si="36"/>
        <v>120028817.59999998</v>
      </c>
      <c r="S38" s="65">
        <f t="shared" si="36"/>
        <v>119707150.93333331</v>
      </c>
      <c r="T38" s="65">
        <f t="shared" si="36"/>
        <v>119385484.26666664</v>
      </c>
      <c r="U38" s="65">
        <f t="shared" si="36"/>
        <v>119063817.59999996</v>
      </c>
      <c r="V38" s="65">
        <f t="shared" si="36"/>
        <v>118742150.93333329</v>
      </c>
      <c r="W38" s="65">
        <f t="shared" si="36"/>
        <v>118420484.26666662</v>
      </c>
      <c r="X38" s="65">
        <f t="shared" si="36"/>
        <v>118098817.59999995</v>
      </c>
      <c r="Y38" s="65">
        <f t="shared" si="36"/>
        <v>117777150.93333328</v>
      </c>
      <c r="Z38" s="65">
        <f t="shared" si="36"/>
        <v>130047984.26666661</v>
      </c>
      <c r="AA38" s="65">
        <f t="shared" si="36"/>
        <v>129516442.59999993</v>
      </c>
      <c r="AB38" s="65">
        <f t="shared" si="36"/>
        <v>128984900.93333326</v>
      </c>
      <c r="AC38" s="65">
        <f t="shared" si="36"/>
        <v>128453359.26666659</v>
      </c>
      <c r="AD38" s="65">
        <f t="shared" si="36"/>
        <v>127921817.59999992</v>
      </c>
      <c r="AE38" s="65">
        <f t="shared" si="36"/>
        <v>127390275.93333325</v>
      </c>
      <c r="AF38" s="65">
        <f t="shared" si="36"/>
        <v>126858734.26666658</v>
      </c>
      <c r="AG38" s="65">
        <f t="shared" si="36"/>
        <v>126327192.5999999</v>
      </c>
      <c r="AH38" s="65">
        <f t="shared" si="36"/>
        <v>125795650.93333323</v>
      </c>
      <c r="AI38" s="65">
        <f t="shared" si="36"/>
        <v>125264109.26666656</v>
      </c>
      <c r="AJ38" s="65">
        <f t="shared" si="36"/>
        <v>124732567.59999989</v>
      </c>
      <c r="AK38" s="65">
        <f t="shared" si="36"/>
        <v>124201025.93333322</v>
      </c>
      <c r="AL38" s="65">
        <f t="shared" si="36"/>
        <v>137206421.76666653</v>
      </c>
      <c r="AM38" s="65">
        <f t="shared" si="36"/>
        <v>136449264.47499987</v>
      </c>
      <c r="AN38" s="65">
        <f t="shared" si="36"/>
        <v>135692107.18333322</v>
      </c>
      <c r="AO38" s="65">
        <f t="shared" si="36"/>
        <v>134934949.89166656</v>
      </c>
      <c r="AP38" s="65">
        <f t="shared" si="36"/>
        <v>134177792.59999989</v>
      </c>
      <c r="AQ38" s="65">
        <f t="shared" si="36"/>
        <v>133420635.30833322</v>
      </c>
      <c r="AR38" s="65">
        <f t="shared" ref="AR38:BI38" si="37">+AQ42</f>
        <v>132663478.01666655</v>
      </c>
      <c r="AS38" s="65">
        <f t="shared" si="37"/>
        <v>131906320.72499987</v>
      </c>
      <c r="AT38" s="65">
        <f t="shared" si="37"/>
        <v>131149163.4333332</v>
      </c>
      <c r="AU38" s="65">
        <f t="shared" si="37"/>
        <v>130392006.14166653</v>
      </c>
      <c r="AV38" s="65">
        <f t="shared" si="37"/>
        <v>129634848.84999986</v>
      </c>
      <c r="AW38" s="65">
        <f t="shared" si="37"/>
        <v>128877691.55833319</v>
      </c>
      <c r="AX38" s="65">
        <f t="shared" si="37"/>
        <v>142402003.32916653</v>
      </c>
      <c r="AY38" s="65">
        <f t="shared" si="37"/>
        <v>141406821.55312487</v>
      </c>
      <c r="AZ38" s="65">
        <f t="shared" si="37"/>
        <v>140411639.77708322</v>
      </c>
      <c r="BA38" s="65">
        <f t="shared" si="37"/>
        <v>139416458.00104156</v>
      </c>
      <c r="BB38" s="65">
        <f t="shared" si="37"/>
        <v>138421276.2249999</v>
      </c>
      <c r="BC38" s="65">
        <f t="shared" si="37"/>
        <v>137426094.44895825</v>
      </c>
      <c r="BD38" s="65">
        <f t="shared" si="37"/>
        <v>136430912.67291659</v>
      </c>
      <c r="BE38" s="65">
        <f t="shared" si="37"/>
        <v>135435730.89687493</v>
      </c>
      <c r="BF38" s="65">
        <f t="shared" si="37"/>
        <v>134440549.12083328</v>
      </c>
      <c r="BG38" s="65">
        <f t="shared" si="37"/>
        <v>133445367.34479161</v>
      </c>
      <c r="BH38" s="65">
        <f t="shared" si="37"/>
        <v>132450185.56874993</v>
      </c>
      <c r="BI38" s="65">
        <f t="shared" si="37"/>
        <v>131455003.79270826</v>
      </c>
    </row>
    <row r="39" spans="1:71" x14ac:dyDescent="0.2">
      <c r="A39" s="138" t="s">
        <v>20</v>
      </c>
      <c r="B39" s="100">
        <v>130000</v>
      </c>
      <c r="C39" s="100">
        <f>+B39</f>
        <v>130000</v>
      </c>
      <c r="D39" s="100">
        <f t="shared" ref="D39:M39" si="38">+C39</f>
        <v>130000</v>
      </c>
      <c r="E39" s="100">
        <f t="shared" si="38"/>
        <v>130000</v>
      </c>
      <c r="F39" s="100">
        <f t="shared" si="38"/>
        <v>130000</v>
      </c>
      <c r="G39" s="100">
        <f t="shared" si="38"/>
        <v>130000</v>
      </c>
      <c r="H39" s="100">
        <f t="shared" si="38"/>
        <v>130000</v>
      </c>
      <c r="I39" s="100">
        <f t="shared" si="38"/>
        <v>130000</v>
      </c>
      <c r="J39" s="100">
        <f t="shared" si="38"/>
        <v>130000</v>
      </c>
      <c r="K39" s="100">
        <f t="shared" si="38"/>
        <v>130000</v>
      </c>
      <c r="L39" s="100">
        <f t="shared" si="38"/>
        <v>130000</v>
      </c>
      <c r="M39" s="100">
        <f t="shared" si="38"/>
        <v>130000</v>
      </c>
      <c r="N39" s="100">
        <f>+M39+(M41/60)</f>
        <v>321666.66666666663</v>
      </c>
      <c r="O39" s="100">
        <f>+N39</f>
        <v>321666.66666666663</v>
      </c>
      <c r="P39" s="100">
        <f t="shared" ref="P39:Y39" si="39">+O39</f>
        <v>321666.66666666663</v>
      </c>
      <c r="Q39" s="100">
        <f t="shared" si="39"/>
        <v>321666.66666666663</v>
      </c>
      <c r="R39" s="100">
        <f t="shared" si="39"/>
        <v>321666.66666666663</v>
      </c>
      <c r="S39" s="100">
        <f t="shared" si="39"/>
        <v>321666.66666666663</v>
      </c>
      <c r="T39" s="100">
        <f t="shared" si="39"/>
        <v>321666.66666666663</v>
      </c>
      <c r="U39" s="100">
        <f t="shared" si="39"/>
        <v>321666.66666666663</v>
      </c>
      <c r="V39" s="100">
        <f t="shared" si="39"/>
        <v>321666.66666666663</v>
      </c>
      <c r="W39" s="100">
        <f t="shared" si="39"/>
        <v>321666.66666666663</v>
      </c>
      <c r="X39" s="100">
        <f t="shared" si="39"/>
        <v>321666.66666666663</v>
      </c>
      <c r="Y39" s="100">
        <f t="shared" si="39"/>
        <v>321666.66666666663</v>
      </c>
      <c r="Z39" s="100">
        <f>+Y39+(Y41/60)</f>
        <v>531541.66666666663</v>
      </c>
      <c r="AA39" s="100">
        <f>+Z39</f>
        <v>531541.66666666663</v>
      </c>
      <c r="AB39" s="100">
        <f t="shared" ref="AB39:AK39" si="40">+AA39</f>
        <v>531541.66666666663</v>
      </c>
      <c r="AC39" s="100">
        <f t="shared" si="40"/>
        <v>531541.66666666663</v>
      </c>
      <c r="AD39" s="100">
        <f t="shared" si="40"/>
        <v>531541.66666666663</v>
      </c>
      <c r="AE39" s="100">
        <f t="shared" si="40"/>
        <v>531541.66666666663</v>
      </c>
      <c r="AF39" s="100">
        <f t="shared" si="40"/>
        <v>531541.66666666663</v>
      </c>
      <c r="AG39" s="100">
        <f t="shared" si="40"/>
        <v>531541.66666666663</v>
      </c>
      <c r="AH39" s="100">
        <f t="shared" si="40"/>
        <v>531541.66666666663</v>
      </c>
      <c r="AI39" s="100">
        <f t="shared" si="40"/>
        <v>531541.66666666663</v>
      </c>
      <c r="AJ39" s="100">
        <f t="shared" si="40"/>
        <v>531541.66666666663</v>
      </c>
      <c r="AK39" s="100">
        <f t="shared" si="40"/>
        <v>531541.66666666663</v>
      </c>
      <c r="AL39" s="100">
        <f>+AK39+(AK41/60)</f>
        <v>757157.29166666663</v>
      </c>
      <c r="AM39" s="100">
        <f>+AL39</f>
        <v>757157.29166666663</v>
      </c>
      <c r="AN39" s="100">
        <f t="shared" ref="AN39:AW39" si="41">+AM39</f>
        <v>757157.29166666663</v>
      </c>
      <c r="AO39" s="100">
        <f t="shared" si="41"/>
        <v>757157.29166666663</v>
      </c>
      <c r="AP39" s="100">
        <f t="shared" si="41"/>
        <v>757157.29166666663</v>
      </c>
      <c r="AQ39" s="100">
        <f t="shared" si="41"/>
        <v>757157.29166666663</v>
      </c>
      <c r="AR39" s="100">
        <f t="shared" si="41"/>
        <v>757157.29166666663</v>
      </c>
      <c r="AS39" s="100">
        <f t="shared" si="41"/>
        <v>757157.29166666663</v>
      </c>
      <c r="AT39" s="100">
        <f t="shared" si="41"/>
        <v>757157.29166666663</v>
      </c>
      <c r="AU39" s="100">
        <f t="shared" si="41"/>
        <v>757157.29166666663</v>
      </c>
      <c r="AV39" s="100">
        <f t="shared" si="41"/>
        <v>757157.29166666663</v>
      </c>
      <c r="AW39" s="100">
        <f t="shared" si="41"/>
        <v>757157.29166666663</v>
      </c>
      <c r="AX39" s="100">
        <f>+AW39+(AW41/60)</f>
        <v>995181.77604166663</v>
      </c>
      <c r="AY39" s="100">
        <f>+AX39</f>
        <v>995181.77604166663</v>
      </c>
      <c r="AZ39" s="100">
        <f t="shared" ref="AZ39:BI39" si="42">+AY39</f>
        <v>995181.77604166663</v>
      </c>
      <c r="BA39" s="100">
        <f t="shared" si="42"/>
        <v>995181.77604166663</v>
      </c>
      <c r="BB39" s="100">
        <f t="shared" si="42"/>
        <v>995181.77604166663</v>
      </c>
      <c r="BC39" s="100">
        <f t="shared" si="42"/>
        <v>995181.77604166663</v>
      </c>
      <c r="BD39" s="100">
        <f t="shared" si="42"/>
        <v>995181.77604166663</v>
      </c>
      <c r="BE39" s="100">
        <f t="shared" si="42"/>
        <v>995181.77604166663</v>
      </c>
      <c r="BF39" s="100">
        <f t="shared" si="42"/>
        <v>995181.77604166663</v>
      </c>
      <c r="BG39" s="100">
        <f t="shared" si="42"/>
        <v>995181.77604166663</v>
      </c>
      <c r="BH39" s="100">
        <f t="shared" si="42"/>
        <v>995181.77604166663</v>
      </c>
      <c r="BI39" s="100">
        <f t="shared" si="42"/>
        <v>995181.77604166663</v>
      </c>
    </row>
    <row r="40" spans="1:71" x14ac:dyDescent="0.2">
      <c r="A40" s="138" t="s">
        <v>1473</v>
      </c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0"/>
      <c r="AZ40" s="100"/>
      <c r="BA40" s="100"/>
      <c r="BB40" s="100"/>
      <c r="BC40" s="100"/>
      <c r="BD40" s="100"/>
      <c r="BE40" s="100"/>
      <c r="BF40" s="100"/>
      <c r="BG40" s="100"/>
      <c r="BH40" s="100"/>
      <c r="BI40" s="100"/>
    </row>
    <row r="41" spans="1:71" x14ac:dyDescent="0.2">
      <c r="A41" s="138" t="s">
        <v>41</v>
      </c>
      <c r="B41" s="65"/>
      <c r="C41" s="65"/>
      <c r="D41" s="65"/>
      <c r="E41" s="65"/>
      <c r="F41" s="65"/>
      <c r="G41" s="444">
        <v>0</v>
      </c>
      <c r="H41" s="65"/>
      <c r="I41" s="65"/>
      <c r="J41" s="65"/>
      <c r="K41" s="65"/>
      <c r="L41" s="65"/>
      <c r="M41" s="254">
        <f>+PARÁMETROS!C30</f>
        <v>11500000</v>
      </c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>
        <f>+PARÁMETROS!D30</f>
        <v>12592500</v>
      </c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>
        <f>+PARÁMETROS!E30</f>
        <v>13536937.5</v>
      </c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>
        <f>+PARÁMETROS!F30</f>
        <v>14281469.0625</v>
      </c>
      <c r="AX41" s="65"/>
      <c r="AY41" s="65"/>
      <c r="AZ41" s="65"/>
      <c r="BA41" s="65"/>
      <c r="BB41" s="65"/>
      <c r="BC41" s="65"/>
      <c r="BD41" s="65"/>
      <c r="BE41" s="65"/>
      <c r="BF41" s="65"/>
      <c r="BG41" s="65"/>
      <c r="BH41" s="65"/>
      <c r="BI41" s="65">
        <f>+PARÁMETROS!G30</f>
        <v>15066949.8609375</v>
      </c>
      <c r="BJ41" s="2"/>
      <c r="BK41" s="2"/>
      <c r="BL41" s="2"/>
      <c r="BM41" s="2"/>
      <c r="BN41" s="2"/>
      <c r="BO41" s="2"/>
      <c r="BP41" s="2"/>
      <c r="BQ41" s="2"/>
      <c r="BR41" s="2"/>
      <c r="BS41" s="2"/>
    </row>
    <row r="42" spans="1:71" s="82" customFormat="1" ht="13.5" thickBot="1" x14ac:dyDescent="0.25">
      <c r="A42" s="139" t="s">
        <v>35</v>
      </c>
      <c r="B42" s="140">
        <f>+B38-B39+B41-B40</f>
        <v>111245484.26666667</v>
      </c>
      <c r="C42" s="140">
        <f t="shared" ref="C42:BI42" si="43">+C38-C39+C41-C40</f>
        <v>111115484.26666667</v>
      </c>
      <c r="D42" s="140">
        <f t="shared" si="43"/>
        <v>110985484.26666667</v>
      </c>
      <c r="E42" s="140">
        <f t="shared" si="43"/>
        <v>110855484.26666667</v>
      </c>
      <c r="F42" s="140">
        <f t="shared" si="43"/>
        <v>110725484.26666667</v>
      </c>
      <c r="G42" s="140">
        <f t="shared" si="43"/>
        <v>110595484.26666667</v>
      </c>
      <c r="H42" s="140">
        <f t="shared" si="43"/>
        <v>110465484.26666667</v>
      </c>
      <c r="I42" s="140">
        <f t="shared" si="43"/>
        <v>110335484.26666667</v>
      </c>
      <c r="J42" s="140">
        <f t="shared" si="43"/>
        <v>110205484.26666667</v>
      </c>
      <c r="K42" s="140">
        <f t="shared" si="43"/>
        <v>110075484.26666667</v>
      </c>
      <c r="L42" s="140">
        <f t="shared" si="43"/>
        <v>109945484.26666667</v>
      </c>
      <c r="M42" s="140">
        <f t="shared" si="43"/>
        <v>121315484.26666667</v>
      </c>
      <c r="N42" s="140">
        <f t="shared" si="43"/>
        <v>120993817.59999999</v>
      </c>
      <c r="O42" s="140">
        <f t="shared" si="43"/>
        <v>120672150.93333332</v>
      </c>
      <c r="P42" s="140">
        <f t="shared" si="43"/>
        <v>120350484.26666665</v>
      </c>
      <c r="Q42" s="140">
        <f t="shared" si="43"/>
        <v>120028817.59999998</v>
      </c>
      <c r="R42" s="140">
        <f t="shared" si="43"/>
        <v>119707150.93333331</v>
      </c>
      <c r="S42" s="140">
        <f t="shared" si="43"/>
        <v>119385484.26666664</v>
      </c>
      <c r="T42" s="140">
        <f t="shared" si="43"/>
        <v>119063817.59999996</v>
      </c>
      <c r="U42" s="140">
        <f t="shared" si="43"/>
        <v>118742150.93333329</v>
      </c>
      <c r="V42" s="140">
        <f t="shared" si="43"/>
        <v>118420484.26666662</v>
      </c>
      <c r="W42" s="140">
        <f t="shared" si="43"/>
        <v>118098817.59999995</v>
      </c>
      <c r="X42" s="140">
        <f t="shared" si="43"/>
        <v>117777150.93333328</v>
      </c>
      <c r="Y42" s="140">
        <f t="shared" si="43"/>
        <v>130047984.26666661</v>
      </c>
      <c r="Z42" s="140">
        <f t="shared" si="43"/>
        <v>129516442.59999993</v>
      </c>
      <c r="AA42" s="140">
        <f t="shared" si="43"/>
        <v>128984900.93333326</v>
      </c>
      <c r="AB42" s="140">
        <f t="shared" si="43"/>
        <v>128453359.26666659</v>
      </c>
      <c r="AC42" s="140">
        <f t="shared" si="43"/>
        <v>127921817.59999992</v>
      </c>
      <c r="AD42" s="140">
        <f t="shared" si="43"/>
        <v>127390275.93333325</v>
      </c>
      <c r="AE42" s="140">
        <f t="shared" si="43"/>
        <v>126858734.26666658</v>
      </c>
      <c r="AF42" s="140">
        <f t="shared" si="43"/>
        <v>126327192.5999999</v>
      </c>
      <c r="AG42" s="140">
        <f t="shared" si="43"/>
        <v>125795650.93333323</v>
      </c>
      <c r="AH42" s="140">
        <f t="shared" si="43"/>
        <v>125264109.26666656</v>
      </c>
      <c r="AI42" s="140">
        <f t="shared" si="43"/>
        <v>124732567.59999989</v>
      </c>
      <c r="AJ42" s="140">
        <f t="shared" si="43"/>
        <v>124201025.93333322</v>
      </c>
      <c r="AK42" s="140">
        <f t="shared" si="43"/>
        <v>137206421.76666653</v>
      </c>
      <c r="AL42" s="140">
        <f t="shared" si="43"/>
        <v>136449264.47499987</v>
      </c>
      <c r="AM42" s="140">
        <f t="shared" si="43"/>
        <v>135692107.18333322</v>
      </c>
      <c r="AN42" s="140">
        <f t="shared" si="43"/>
        <v>134934949.89166656</v>
      </c>
      <c r="AO42" s="140">
        <f t="shared" si="43"/>
        <v>134177792.59999989</v>
      </c>
      <c r="AP42" s="140">
        <f t="shared" si="43"/>
        <v>133420635.30833322</v>
      </c>
      <c r="AQ42" s="140">
        <f t="shared" si="43"/>
        <v>132663478.01666655</v>
      </c>
      <c r="AR42" s="140">
        <f t="shared" si="43"/>
        <v>131906320.72499987</v>
      </c>
      <c r="AS42" s="140">
        <f t="shared" si="43"/>
        <v>131149163.4333332</v>
      </c>
      <c r="AT42" s="140">
        <f t="shared" si="43"/>
        <v>130392006.14166653</v>
      </c>
      <c r="AU42" s="140">
        <f t="shared" si="43"/>
        <v>129634848.84999986</v>
      </c>
      <c r="AV42" s="140">
        <f t="shared" si="43"/>
        <v>128877691.55833319</v>
      </c>
      <c r="AW42" s="140">
        <f t="shared" si="43"/>
        <v>142402003.32916653</v>
      </c>
      <c r="AX42" s="140">
        <f t="shared" si="43"/>
        <v>141406821.55312487</v>
      </c>
      <c r="AY42" s="140">
        <f t="shared" si="43"/>
        <v>140411639.77708322</v>
      </c>
      <c r="AZ42" s="140">
        <f t="shared" si="43"/>
        <v>139416458.00104156</v>
      </c>
      <c r="BA42" s="140">
        <f t="shared" si="43"/>
        <v>138421276.2249999</v>
      </c>
      <c r="BB42" s="140">
        <f t="shared" si="43"/>
        <v>137426094.44895825</v>
      </c>
      <c r="BC42" s="140">
        <f t="shared" si="43"/>
        <v>136430912.67291659</v>
      </c>
      <c r="BD42" s="140">
        <f t="shared" si="43"/>
        <v>135435730.89687493</v>
      </c>
      <c r="BE42" s="140">
        <f t="shared" si="43"/>
        <v>134440549.12083328</v>
      </c>
      <c r="BF42" s="140">
        <f t="shared" si="43"/>
        <v>133445367.34479161</v>
      </c>
      <c r="BG42" s="140">
        <f t="shared" si="43"/>
        <v>132450185.56874993</v>
      </c>
      <c r="BH42" s="140">
        <f t="shared" si="43"/>
        <v>131455003.79270826</v>
      </c>
      <c r="BI42" s="140">
        <f t="shared" si="43"/>
        <v>145526771.8776041</v>
      </c>
      <c r="BJ42" s="2"/>
      <c r="BK42" s="2"/>
      <c r="BL42" s="2"/>
      <c r="BM42" s="2"/>
      <c r="BN42" s="2"/>
      <c r="BO42" s="2"/>
      <c r="BP42" s="2"/>
      <c r="BQ42" s="2"/>
      <c r="BR42" s="2"/>
      <c r="BS42" s="2"/>
    </row>
    <row r="43" spans="1:71" s="2" customFormat="1" ht="13.5" thickBo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7"/>
      <c r="W43" s="137"/>
      <c r="X43" s="137"/>
      <c r="Y43" s="137"/>
      <c r="Z43" s="137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  <c r="AK43" s="137"/>
      <c r="AL43" s="137"/>
      <c r="AM43" s="137"/>
      <c r="AN43" s="137"/>
      <c r="AO43" s="137"/>
      <c r="AP43" s="137"/>
      <c r="AQ43" s="137"/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  <c r="BF43" s="137"/>
      <c r="BG43" s="137"/>
      <c r="BH43" s="137"/>
      <c r="BI43" s="137"/>
    </row>
    <row r="44" spans="1:71" s="2" customFormat="1" x14ac:dyDescent="0.2">
      <c r="A44" s="47" t="s">
        <v>170</v>
      </c>
      <c r="B44" s="40">
        <f t="shared" ref="B44:BI44" si="44">+B$2</f>
        <v>44957</v>
      </c>
      <c r="C44" s="40">
        <f t="shared" si="44"/>
        <v>44985</v>
      </c>
      <c r="D44" s="40">
        <f t="shared" si="44"/>
        <v>45016</v>
      </c>
      <c r="E44" s="40">
        <f t="shared" si="44"/>
        <v>45046</v>
      </c>
      <c r="F44" s="40">
        <f t="shared" si="44"/>
        <v>45077</v>
      </c>
      <c r="G44" s="40">
        <f t="shared" si="44"/>
        <v>45107</v>
      </c>
      <c r="H44" s="40">
        <f t="shared" si="44"/>
        <v>45138</v>
      </c>
      <c r="I44" s="40">
        <f t="shared" si="44"/>
        <v>45169</v>
      </c>
      <c r="J44" s="40">
        <f t="shared" si="44"/>
        <v>45199</v>
      </c>
      <c r="K44" s="40">
        <f t="shared" si="44"/>
        <v>45230</v>
      </c>
      <c r="L44" s="40">
        <f t="shared" si="44"/>
        <v>45260</v>
      </c>
      <c r="M44" s="40">
        <f t="shared" si="44"/>
        <v>45291</v>
      </c>
      <c r="N44" s="40">
        <f t="shared" si="44"/>
        <v>45322</v>
      </c>
      <c r="O44" s="40">
        <f t="shared" si="44"/>
        <v>45351</v>
      </c>
      <c r="P44" s="40">
        <f t="shared" si="44"/>
        <v>45382</v>
      </c>
      <c r="Q44" s="40">
        <f t="shared" si="44"/>
        <v>45412</v>
      </c>
      <c r="R44" s="40">
        <f t="shared" si="44"/>
        <v>45443</v>
      </c>
      <c r="S44" s="40">
        <f t="shared" si="44"/>
        <v>45473</v>
      </c>
      <c r="T44" s="40">
        <f t="shared" si="44"/>
        <v>45504</v>
      </c>
      <c r="U44" s="40">
        <f t="shared" si="44"/>
        <v>45535</v>
      </c>
      <c r="V44" s="40">
        <f t="shared" si="44"/>
        <v>45565</v>
      </c>
      <c r="W44" s="40">
        <f t="shared" si="44"/>
        <v>45596</v>
      </c>
      <c r="X44" s="40">
        <f t="shared" si="44"/>
        <v>45626</v>
      </c>
      <c r="Y44" s="40">
        <f t="shared" si="44"/>
        <v>45657</v>
      </c>
      <c r="Z44" s="40">
        <f t="shared" si="44"/>
        <v>45688</v>
      </c>
      <c r="AA44" s="40">
        <f t="shared" si="44"/>
        <v>45716</v>
      </c>
      <c r="AB44" s="40">
        <f t="shared" si="44"/>
        <v>45747</v>
      </c>
      <c r="AC44" s="40">
        <f t="shared" si="44"/>
        <v>45777</v>
      </c>
      <c r="AD44" s="40">
        <f t="shared" si="44"/>
        <v>45808</v>
      </c>
      <c r="AE44" s="40">
        <f t="shared" si="44"/>
        <v>45838</v>
      </c>
      <c r="AF44" s="40">
        <f t="shared" si="44"/>
        <v>45869</v>
      </c>
      <c r="AG44" s="40">
        <f t="shared" si="44"/>
        <v>45900</v>
      </c>
      <c r="AH44" s="40">
        <f t="shared" si="44"/>
        <v>45930</v>
      </c>
      <c r="AI44" s="40">
        <f t="shared" si="44"/>
        <v>45961</v>
      </c>
      <c r="AJ44" s="40">
        <f t="shared" si="44"/>
        <v>45991</v>
      </c>
      <c r="AK44" s="40">
        <f t="shared" si="44"/>
        <v>46022</v>
      </c>
      <c r="AL44" s="40">
        <f t="shared" si="44"/>
        <v>46053</v>
      </c>
      <c r="AM44" s="40">
        <f t="shared" si="44"/>
        <v>46081</v>
      </c>
      <c r="AN44" s="40">
        <f t="shared" si="44"/>
        <v>46112</v>
      </c>
      <c r="AO44" s="40">
        <f t="shared" si="44"/>
        <v>46142</v>
      </c>
      <c r="AP44" s="40">
        <f t="shared" si="44"/>
        <v>46173</v>
      </c>
      <c r="AQ44" s="40">
        <f t="shared" si="44"/>
        <v>46203</v>
      </c>
      <c r="AR44" s="40">
        <f t="shared" si="44"/>
        <v>46234</v>
      </c>
      <c r="AS44" s="40">
        <f t="shared" si="44"/>
        <v>46265</v>
      </c>
      <c r="AT44" s="40">
        <f t="shared" si="44"/>
        <v>46295</v>
      </c>
      <c r="AU44" s="40">
        <f t="shared" si="44"/>
        <v>46326</v>
      </c>
      <c r="AV44" s="40">
        <f t="shared" si="44"/>
        <v>46356</v>
      </c>
      <c r="AW44" s="40">
        <f t="shared" si="44"/>
        <v>46387</v>
      </c>
      <c r="AX44" s="40">
        <f t="shared" si="44"/>
        <v>46418</v>
      </c>
      <c r="AY44" s="40">
        <f t="shared" si="44"/>
        <v>46446</v>
      </c>
      <c r="AZ44" s="40">
        <f t="shared" si="44"/>
        <v>46477</v>
      </c>
      <c r="BA44" s="40">
        <f t="shared" si="44"/>
        <v>46507</v>
      </c>
      <c r="BB44" s="40">
        <f t="shared" si="44"/>
        <v>46538</v>
      </c>
      <c r="BC44" s="40">
        <f t="shared" si="44"/>
        <v>46568</v>
      </c>
      <c r="BD44" s="40">
        <f t="shared" si="44"/>
        <v>46599</v>
      </c>
      <c r="BE44" s="40">
        <f t="shared" si="44"/>
        <v>46630</v>
      </c>
      <c r="BF44" s="40">
        <f t="shared" si="44"/>
        <v>46660</v>
      </c>
      <c r="BG44" s="40">
        <f t="shared" si="44"/>
        <v>46691</v>
      </c>
      <c r="BH44" s="40">
        <f t="shared" si="44"/>
        <v>46721</v>
      </c>
      <c r="BI44" s="40">
        <f t="shared" si="44"/>
        <v>46752</v>
      </c>
    </row>
    <row r="45" spans="1:71" s="2" customFormat="1" x14ac:dyDescent="0.2">
      <c r="A45" s="138" t="s">
        <v>33</v>
      </c>
      <c r="B45" s="65">
        <f>+'EF. Mensuales'!B8</f>
        <v>0</v>
      </c>
      <c r="C45" s="65">
        <f t="shared" ref="C45:AH45" si="45">+B48</f>
        <v>21083333.333333332</v>
      </c>
      <c r="D45" s="65">
        <f t="shared" si="45"/>
        <v>19166666.666666664</v>
      </c>
      <c r="E45" s="65">
        <f t="shared" si="45"/>
        <v>17249999.999999996</v>
      </c>
      <c r="F45" s="65">
        <f t="shared" si="45"/>
        <v>15333333.33333333</v>
      </c>
      <c r="G45" s="65">
        <f t="shared" si="45"/>
        <v>13416666.666666664</v>
      </c>
      <c r="H45" s="65">
        <f t="shared" si="45"/>
        <v>11499999.999999998</v>
      </c>
      <c r="I45" s="65">
        <f t="shared" si="45"/>
        <v>9583333.3333333321</v>
      </c>
      <c r="J45" s="65">
        <f t="shared" si="45"/>
        <v>7666666.6666666651</v>
      </c>
      <c r="K45" s="65">
        <f t="shared" si="45"/>
        <v>5749999.9999999981</v>
      </c>
      <c r="L45" s="65">
        <f t="shared" si="45"/>
        <v>3833333.3333333312</v>
      </c>
      <c r="M45" s="65">
        <f t="shared" si="45"/>
        <v>1916666.6666666644</v>
      </c>
      <c r="N45" s="65">
        <f t="shared" si="45"/>
        <v>-2.3283064365386963E-9</v>
      </c>
      <c r="O45" s="65">
        <f t="shared" si="45"/>
        <v>23086249.999999996</v>
      </c>
      <c r="P45" s="65">
        <f t="shared" si="45"/>
        <v>20987499.999999996</v>
      </c>
      <c r="Q45" s="65">
        <f t="shared" si="45"/>
        <v>18888749.999999996</v>
      </c>
      <c r="R45" s="65">
        <f t="shared" si="45"/>
        <v>16789999.999999996</v>
      </c>
      <c r="S45" s="65">
        <f t="shared" si="45"/>
        <v>14691249.999999996</v>
      </c>
      <c r="T45" s="65">
        <f t="shared" si="45"/>
        <v>12592499.999999996</v>
      </c>
      <c r="U45" s="65">
        <f t="shared" si="45"/>
        <v>10493749.999999996</v>
      </c>
      <c r="V45" s="65">
        <f t="shared" si="45"/>
        <v>8394999.9999999963</v>
      </c>
      <c r="W45" s="65">
        <f t="shared" si="45"/>
        <v>6296249.9999999963</v>
      </c>
      <c r="X45" s="65">
        <f t="shared" si="45"/>
        <v>4197499.9999999963</v>
      </c>
      <c r="Y45" s="65">
        <f t="shared" ref="Y45" si="46">+X48</f>
        <v>2098749.9999999963</v>
      </c>
      <c r="Z45" s="65">
        <f t="shared" ref="Z45" si="47">+Y48</f>
        <v>-3.7252902984619141E-9</v>
      </c>
      <c r="AA45" s="65">
        <f t="shared" ref="AA45" si="48">+Z48</f>
        <v>24817718.749999996</v>
      </c>
      <c r="AB45" s="65">
        <f t="shared" si="45"/>
        <v>22561562.499999996</v>
      </c>
      <c r="AC45" s="65">
        <f t="shared" si="45"/>
        <v>20305406.249999996</v>
      </c>
      <c r="AD45" s="65">
        <f t="shared" si="45"/>
        <v>18049249.999999996</v>
      </c>
      <c r="AE45" s="65">
        <f t="shared" si="45"/>
        <v>15793093.749999996</v>
      </c>
      <c r="AF45" s="65">
        <f t="shared" si="45"/>
        <v>13536937.499999996</v>
      </c>
      <c r="AG45" s="65">
        <f t="shared" si="45"/>
        <v>11280781.249999996</v>
      </c>
      <c r="AH45" s="65">
        <f t="shared" si="45"/>
        <v>9024624.9999999963</v>
      </c>
      <c r="AI45" s="65">
        <f t="shared" ref="AI45:BH45" si="49">+AH48</f>
        <v>6768468.7499999963</v>
      </c>
      <c r="AJ45" s="65">
        <f t="shared" si="49"/>
        <v>4512312.4999999963</v>
      </c>
      <c r="AK45" s="65">
        <f t="shared" ref="AK45" si="50">+AJ48</f>
        <v>2256156.2499999963</v>
      </c>
      <c r="AL45" s="65">
        <f t="shared" ref="AL45" si="51">+AK48</f>
        <v>-3.7252902984619141E-9</v>
      </c>
      <c r="AM45" s="65">
        <f t="shared" ref="AM45" si="52">+AL48</f>
        <v>26182693.281249996</v>
      </c>
      <c r="AN45" s="65">
        <f t="shared" ref="AN45" si="53">+AM48</f>
        <v>23802448.437499996</v>
      </c>
      <c r="AO45" s="65">
        <f t="shared" si="49"/>
        <v>21422203.593749996</v>
      </c>
      <c r="AP45" s="65">
        <f t="shared" si="49"/>
        <v>19041958.749999996</v>
      </c>
      <c r="AQ45" s="65">
        <f t="shared" si="49"/>
        <v>16661713.906249996</v>
      </c>
      <c r="AR45" s="65">
        <f t="shared" si="49"/>
        <v>14281469.062499996</v>
      </c>
      <c r="AS45" s="65">
        <f t="shared" si="49"/>
        <v>11901224.218749996</v>
      </c>
      <c r="AT45" s="65">
        <f t="shared" si="49"/>
        <v>9520979.3749999963</v>
      </c>
      <c r="AU45" s="65">
        <f t="shared" si="49"/>
        <v>7140734.5312499963</v>
      </c>
      <c r="AV45" s="65">
        <f t="shared" si="49"/>
        <v>4760489.6874999963</v>
      </c>
      <c r="AW45" s="65">
        <f t="shared" ref="AW45" si="54">+AV48</f>
        <v>2380244.8437499963</v>
      </c>
      <c r="AX45" s="65">
        <f t="shared" ref="AX45" si="55">+AW48</f>
        <v>-3.7252902984619141E-9</v>
      </c>
      <c r="AY45" s="65">
        <f t="shared" ref="AY45" si="56">+AX48</f>
        <v>27622741.411718749</v>
      </c>
      <c r="AZ45" s="65">
        <f t="shared" ref="AZ45" si="57">+AY48</f>
        <v>25111583.1015625</v>
      </c>
      <c r="BA45" s="65">
        <f t="shared" si="49"/>
        <v>22600424.791406251</v>
      </c>
      <c r="BB45" s="65">
        <f t="shared" si="49"/>
        <v>20089266.481250003</v>
      </c>
      <c r="BC45" s="65">
        <f t="shared" si="49"/>
        <v>17578108.171093754</v>
      </c>
      <c r="BD45" s="65">
        <f t="shared" si="49"/>
        <v>15066949.860937504</v>
      </c>
      <c r="BE45" s="65">
        <f t="shared" si="49"/>
        <v>12555791.550781254</v>
      </c>
      <c r="BF45" s="65">
        <f t="shared" si="49"/>
        <v>10044633.240625003</v>
      </c>
      <c r="BG45" s="65">
        <f t="shared" si="49"/>
        <v>7533474.930468753</v>
      </c>
      <c r="BH45" s="65">
        <f t="shared" si="49"/>
        <v>5022316.6203125026</v>
      </c>
      <c r="BI45" s="65">
        <f t="shared" ref="BI45" si="58">+BH48</f>
        <v>2511158.3101562527</v>
      </c>
    </row>
    <row r="46" spans="1:71" s="2" customFormat="1" x14ac:dyDescent="0.2">
      <c r="A46" s="138" t="s">
        <v>166</v>
      </c>
      <c r="B46" s="100">
        <f>+B47/12</f>
        <v>1916666.6666666667</v>
      </c>
      <c r="C46" s="100">
        <f>+B46</f>
        <v>1916666.6666666667</v>
      </c>
      <c r="D46" s="100">
        <f t="shared" ref="D46:E46" si="59">+C46</f>
        <v>1916666.6666666667</v>
      </c>
      <c r="E46" s="100">
        <f t="shared" si="59"/>
        <v>1916666.6666666667</v>
      </c>
      <c r="F46" s="100">
        <f t="shared" ref="F46" si="60">+E46</f>
        <v>1916666.6666666667</v>
      </c>
      <c r="G46" s="100">
        <f t="shared" ref="G46" si="61">+F46</f>
        <v>1916666.6666666667</v>
      </c>
      <c r="H46" s="100">
        <f t="shared" ref="H46" si="62">+G46</f>
        <v>1916666.6666666667</v>
      </c>
      <c r="I46" s="100">
        <f t="shared" ref="I46" si="63">+H46</f>
        <v>1916666.6666666667</v>
      </c>
      <c r="J46" s="100">
        <f t="shared" ref="J46" si="64">+I46</f>
        <v>1916666.6666666667</v>
      </c>
      <c r="K46" s="100">
        <f t="shared" ref="K46" si="65">+J46</f>
        <v>1916666.6666666667</v>
      </c>
      <c r="L46" s="100">
        <f t="shared" ref="L46" si="66">+K46</f>
        <v>1916666.6666666667</v>
      </c>
      <c r="M46" s="100">
        <f t="shared" ref="M46" si="67">+L46</f>
        <v>1916666.6666666667</v>
      </c>
      <c r="N46" s="100">
        <f>+N47/12</f>
        <v>2098750</v>
      </c>
      <c r="O46" s="100">
        <f>+N46</f>
        <v>2098750</v>
      </c>
      <c r="P46" s="100">
        <f t="shared" ref="P46" si="68">+O46</f>
        <v>2098750</v>
      </c>
      <c r="Q46" s="100">
        <f t="shared" ref="Q46" si="69">+P46</f>
        <v>2098750</v>
      </c>
      <c r="R46" s="100">
        <f t="shared" ref="R46" si="70">+Q46</f>
        <v>2098750</v>
      </c>
      <c r="S46" s="100">
        <f t="shared" ref="S46" si="71">+R46</f>
        <v>2098750</v>
      </c>
      <c r="T46" s="100">
        <f t="shared" ref="T46" si="72">+S46</f>
        <v>2098750</v>
      </c>
      <c r="U46" s="100">
        <f t="shared" ref="U46" si="73">+T46</f>
        <v>2098750</v>
      </c>
      <c r="V46" s="100">
        <f t="shared" ref="V46" si="74">+U46</f>
        <v>2098750</v>
      </c>
      <c r="W46" s="100">
        <f t="shared" ref="W46" si="75">+V46</f>
        <v>2098750</v>
      </c>
      <c r="X46" s="100">
        <f t="shared" ref="X46" si="76">+W46</f>
        <v>2098750</v>
      </c>
      <c r="Y46" s="100">
        <f t="shared" ref="Y46" si="77">+X46</f>
        <v>2098750</v>
      </c>
      <c r="Z46" s="100">
        <f>+Z47/12</f>
        <v>2256156.25</v>
      </c>
      <c r="AA46" s="100">
        <f>+Z46</f>
        <v>2256156.25</v>
      </c>
      <c r="AB46" s="100">
        <f t="shared" ref="AB46" si="78">+AA46</f>
        <v>2256156.25</v>
      </c>
      <c r="AC46" s="100">
        <f t="shared" ref="AC46" si="79">+AB46</f>
        <v>2256156.25</v>
      </c>
      <c r="AD46" s="100">
        <f t="shared" ref="AD46" si="80">+AC46</f>
        <v>2256156.25</v>
      </c>
      <c r="AE46" s="100">
        <f t="shared" ref="AE46" si="81">+AD46</f>
        <v>2256156.25</v>
      </c>
      <c r="AF46" s="100">
        <f t="shared" ref="AF46" si="82">+AE46</f>
        <v>2256156.25</v>
      </c>
      <c r="AG46" s="100">
        <f t="shared" ref="AG46" si="83">+AF46</f>
        <v>2256156.25</v>
      </c>
      <c r="AH46" s="100">
        <f t="shared" ref="AH46" si="84">+AG46</f>
        <v>2256156.25</v>
      </c>
      <c r="AI46" s="100">
        <f t="shared" ref="AI46" si="85">+AH46</f>
        <v>2256156.25</v>
      </c>
      <c r="AJ46" s="100">
        <f t="shared" ref="AJ46" si="86">+AI46</f>
        <v>2256156.25</v>
      </c>
      <c r="AK46" s="100">
        <f t="shared" ref="AK46" si="87">+AJ46</f>
        <v>2256156.25</v>
      </c>
      <c r="AL46" s="100">
        <f>+AL47/12</f>
        <v>2380244.84375</v>
      </c>
      <c r="AM46" s="100">
        <f>+AL46</f>
        <v>2380244.84375</v>
      </c>
      <c r="AN46" s="100">
        <f t="shared" ref="AN46" si="88">+AM46</f>
        <v>2380244.84375</v>
      </c>
      <c r="AO46" s="100">
        <f t="shared" ref="AO46" si="89">+AN46</f>
        <v>2380244.84375</v>
      </c>
      <c r="AP46" s="100">
        <f t="shared" ref="AP46" si="90">+AO46</f>
        <v>2380244.84375</v>
      </c>
      <c r="AQ46" s="100">
        <f t="shared" ref="AQ46" si="91">+AP46</f>
        <v>2380244.84375</v>
      </c>
      <c r="AR46" s="100">
        <f t="shared" ref="AR46" si="92">+AQ46</f>
        <v>2380244.84375</v>
      </c>
      <c r="AS46" s="100">
        <f t="shared" ref="AS46" si="93">+AR46</f>
        <v>2380244.84375</v>
      </c>
      <c r="AT46" s="100">
        <f t="shared" ref="AT46" si="94">+AS46</f>
        <v>2380244.84375</v>
      </c>
      <c r="AU46" s="100">
        <f t="shared" ref="AU46" si="95">+AT46</f>
        <v>2380244.84375</v>
      </c>
      <c r="AV46" s="100">
        <f t="shared" ref="AV46" si="96">+AU46</f>
        <v>2380244.84375</v>
      </c>
      <c r="AW46" s="100">
        <f t="shared" ref="AW46" si="97">+AV46</f>
        <v>2380244.84375</v>
      </c>
      <c r="AX46" s="100">
        <f>+AX47/12</f>
        <v>2511158.3101562499</v>
      </c>
      <c r="AY46" s="100">
        <f>+AX46</f>
        <v>2511158.3101562499</v>
      </c>
      <c r="AZ46" s="100">
        <f t="shared" ref="AZ46" si="98">+AY46</f>
        <v>2511158.3101562499</v>
      </c>
      <c r="BA46" s="100">
        <f t="shared" ref="BA46" si="99">+AZ46</f>
        <v>2511158.3101562499</v>
      </c>
      <c r="BB46" s="100">
        <f t="shared" ref="BB46" si="100">+BA46</f>
        <v>2511158.3101562499</v>
      </c>
      <c r="BC46" s="100">
        <f t="shared" ref="BC46" si="101">+BB46</f>
        <v>2511158.3101562499</v>
      </c>
      <c r="BD46" s="100">
        <f t="shared" ref="BD46" si="102">+BC46</f>
        <v>2511158.3101562499</v>
      </c>
      <c r="BE46" s="100">
        <f t="shared" ref="BE46" si="103">+BD46</f>
        <v>2511158.3101562499</v>
      </c>
      <c r="BF46" s="100">
        <f t="shared" ref="BF46" si="104">+BE46</f>
        <v>2511158.3101562499</v>
      </c>
      <c r="BG46" s="100">
        <f t="shared" ref="BG46" si="105">+BF46</f>
        <v>2511158.3101562499</v>
      </c>
      <c r="BH46" s="100">
        <f t="shared" ref="BH46" si="106">+BG46</f>
        <v>2511158.3101562499</v>
      </c>
      <c r="BI46" s="100">
        <f t="shared" ref="BI46" si="107">+BH46</f>
        <v>2511158.3101562499</v>
      </c>
    </row>
    <row r="47" spans="1:71" s="2" customFormat="1" x14ac:dyDescent="0.2">
      <c r="A47" s="138" t="s">
        <v>41</v>
      </c>
      <c r="B47" s="65">
        <f>+M41*2</f>
        <v>23000000</v>
      </c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>
        <f>+Y41*2</f>
        <v>25185000</v>
      </c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>
        <f>+AK41*2</f>
        <v>27073875</v>
      </c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>
        <f>+AW41*2</f>
        <v>28562938.125</v>
      </c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>
        <f>+BI41*2</f>
        <v>30133899.721875001</v>
      </c>
      <c r="AY47" s="65"/>
      <c r="AZ47" s="65"/>
      <c r="BA47" s="65"/>
      <c r="BB47" s="65"/>
      <c r="BC47" s="65"/>
      <c r="BD47" s="65"/>
      <c r="BE47" s="65"/>
      <c r="BF47" s="65"/>
      <c r="BG47" s="65"/>
      <c r="BH47" s="65"/>
      <c r="BI47" s="65"/>
    </row>
    <row r="48" spans="1:71" s="2" customFormat="1" ht="13.5" thickBot="1" x14ac:dyDescent="0.25">
      <c r="A48" s="139" t="s">
        <v>35</v>
      </c>
      <c r="B48" s="140">
        <f>+B45-B46+B47</f>
        <v>21083333.333333332</v>
      </c>
      <c r="C48" s="140">
        <f t="shared" ref="C48:BI48" si="108">+C45-C46+C47</f>
        <v>19166666.666666664</v>
      </c>
      <c r="D48" s="140">
        <f t="shared" si="108"/>
        <v>17249999.999999996</v>
      </c>
      <c r="E48" s="140">
        <f t="shared" si="108"/>
        <v>15333333.33333333</v>
      </c>
      <c r="F48" s="140">
        <f t="shared" si="108"/>
        <v>13416666.666666664</v>
      </c>
      <c r="G48" s="140">
        <f t="shared" si="108"/>
        <v>11499999.999999998</v>
      </c>
      <c r="H48" s="140">
        <f t="shared" si="108"/>
        <v>9583333.3333333321</v>
      </c>
      <c r="I48" s="140">
        <f t="shared" si="108"/>
        <v>7666666.6666666651</v>
      </c>
      <c r="J48" s="140">
        <f t="shared" si="108"/>
        <v>5749999.9999999981</v>
      </c>
      <c r="K48" s="140">
        <f t="shared" si="108"/>
        <v>3833333.3333333312</v>
      </c>
      <c r="L48" s="140">
        <f t="shared" si="108"/>
        <v>1916666.6666666644</v>
      </c>
      <c r="M48" s="140">
        <f t="shared" si="108"/>
        <v>-2.3283064365386963E-9</v>
      </c>
      <c r="N48" s="140">
        <f t="shared" si="108"/>
        <v>23086249.999999996</v>
      </c>
      <c r="O48" s="140">
        <f t="shared" si="108"/>
        <v>20987499.999999996</v>
      </c>
      <c r="P48" s="140">
        <f t="shared" si="108"/>
        <v>18888749.999999996</v>
      </c>
      <c r="Q48" s="140">
        <f t="shared" si="108"/>
        <v>16789999.999999996</v>
      </c>
      <c r="R48" s="140">
        <f t="shared" si="108"/>
        <v>14691249.999999996</v>
      </c>
      <c r="S48" s="140">
        <f t="shared" si="108"/>
        <v>12592499.999999996</v>
      </c>
      <c r="T48" s="140">
        <f t="shared" si="108"/>
        <v>10493749.999999996</v>
      </c>
      <c r="U48" s="140">
        <f t="shared" si="108"/>
        <v>8394999.9999999963</v>
      </c>
      <c r="V48" s="140">
        <f t="shared" si="108"/>
        <v>6296249.9999999963</v>
      </c>
      <c r="W48" s="140">
        <f t="shared" si="108"/>
        <v>4197499.9999999963</v>
      </c>
      <c r="X48" s="140">
        <f t="shared" si="108"/>
        <v>2098749.9999999963</v>
      </c>
      <c r="Y48" s="140">
        <f t="shared" si="108"/>
        <v>-3.7252902984619141E-9</v>
      </c>
      <c r="Z48" s="140">
        <f t="shared" si="108"/>
        <v>24817718.749999996</v>
      </c>
      <c r="AA48" s="140">
        <f t="shared" si="108"/>
        <v>22561562.499999996</v>
      </c>
      <c r="AB48" s="140">
        <f t="shared" si="108"/>
        <v>20305406.249999996</v>
      </c>
      <c r="AC48" s="140">
        <f t="shared" si="108"/>
        <v>18049249.999999996</v>
      </c>
      <c r="AD48" s="140">
        <f t="shared" si="108"/>
        <v>15793093.749999996</v>
      </c>
      <c r="AE48" s="140">
        <f t="shared" si="108"/>
        <v>13536937.499999996</v>
      </c>
      <c r="AF48" s="140">
        <f t="shared" si="108"/>
        <v>11280781.249999996</v>
      </c>
      <c r="AG48" s="140">
        <f t="shared" si="108"/>
        <v>9024624.9999999963</v>
      </c>
      <c r="AH48" s="140">
        <f t="shared" si="108"/>
        <v>6768468.7499999963</v>
      </c>
      <c r="AI48" s="140">
        <f t="shared" si="108"/>
        <v>4512312.4999999963</v>
      </c>
      <c r="AJ48" s="140">
        <f t="shared" si="108"/>
        <v>2256156.2499999963</v>
      </c>
      <c r="AK48" s="140">
        <f t="shared" si="108"/>
        <v>-3.7252902984619141E-9</v>
      </c>
      <c r="AL48" s="140">
        <f t="shared" si="108"/>
        <v>26182693.281249996</v>
      </c>
      <c r="AM48" s="140">
        <f t="shared" si="108"/>
        <v>23802448.437499996</v>
      </c>
      <c r="AN48" s="140">
        <f t="shared" si="108"/>
        <v>21422203.593749996</v>
      </c>
      <c r="AO48" s="140">
        <f t="shared" si="108"/>
        <v>19041958.749999996</v>
      </c>
      <c r="AP48" s="140">
        <f t="shared" si="108"/>
        <v>16661713.906249996</v>
      </c>
      <c r="AQ48" s="140">
        <f t="shared" si="108"/>
        <v>14281469.062499996</v>
      </c>
      <c r="AR48" s="140">
        <f t="shared" si="108"/>
        <v>11901224.218749996</v>
      </c>
      <c r="AS48" s="140">
        <f t="shared" si="108"/>
        <v>9520979.3749999963</v>
      </c>
      <c r="AT48" s="140">
        <f t="shared" si="108"/>
        <v>7140734.5312499963</v>
      </c>
      <c r="AU48" s="140">
        <f t="shared" si="108"/>
        <v>4760489.6874999963</v>
      </c>
      <c r="AV48" s="140">
        <f t="shared" si="108"/>
        <v>2380244.8437499963</v>
      </c>
      <c r="AW48" s="140">
        <f t="shared" si="108"/>
        <v>-3.7252902984619141E-9</v>
      </c>
      <c r="AX48" s="140">
        <f t="shared" si="108"/>
        <v>27622741.411718749</v>
      </c>
      <c r="AY48" s="140">
        <f t="shared" si="108"/>
        <v>25111583.1015625</v>
      </c>
      <c r="AZ48" s="140">
        <f t="shared" si="108"/>
        <v>22600424.791406251</v>
      </c>
      <c r="BA48" s="140">
        <f t="shared" si="108"/>
        <v>20089266.481250003</v>
      </c>
      <c r="BB48" s="140">
        <f t="shared" si="108"/>
        <v>17578108.171093754</v>
      </c>
      <c r="BC48" s="140">
        <f t="shared" si="108"/>
        <v>15066949.860937504</v>
      </c>
      <c r="BD48" s="140">
        <f t="shared" si="108"/>
        <v>12555791.550781254</v>
      </c>
      <c r="BE48" s="140">
        <f t="shared" si="108"/>
        <v>10044633.240625003</v>
      </c>
      <c r="BF48" s="140">
        <f t="shared" si="108"/>
        <v>7533474.930468753</v>
      </c>
      <c r="BG48" s="140">
        <f t="shared" si="108"/>
        <v>5022316.6203125026</v>
      </c>
      <c r="BH48" s="140">
        <f t="shared" si="108"/>
        <v>2511158.3101562527</v>
      </c>
      <c r="BI48" s="140">
        <f t="shared" si="108"/>
        <v>2.7939677238464355E-9</v>
      </c>
    </row>
    <row r="49" spans="1:65" s="2" customForma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37"/>
      <c r="M49" s="316"/>
      <c r="N49" s="137"/>
      <c r="O49" s="137"/>
      <c r="P49" s="137"/>
      <c r="Q49" s="137"/>
      <c r="R49" s="137"/>
      <c r="S49" s="137"/>
      <c r="T49" s="137"/>
      <c r="U49" s="137"/>
      <c r="V49" s="137"/>
      <c r="W49" s="137"/>
      <c r="X49" s="137"/>
      <c r="Y49" s="137"/>
      <c r="Z49" s="137"/>
      <c r="AA49" s="137"/>
      <c r="AB49" s="137"/>
      <c r="AC49" s="137"/>
      <c r="AD49" s="137"/>
      <c r="AE49" s="137"/>
      <c r="AF49" s="137"/>
      <c r="AG49" s="137"/>
      <c r="AH49" s="137"/>
      <c r="AI49" s="137"/>
      <c r="AJ49" s="137"/>
      <c r="AK49" s="137"/>
      <c r="AL49" s="137"/>
      <c r="AM49" s="137"/>
      <c r="AN49" s="137"/>
      <c r="AO49" s="137"/>
      <c r="AP49" s="137"/>
      <c r="AQ49" s="137"/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  <c r="BF49" s="137"/>
      <c r="BG49" s="137"/>
      <c r="BH49" s="137"/>
      <c r="BI49" s="137"/>
    </row>
    <row r="50" spans="1:65" s="2" customFormat="1" x14ac:dyDescent="0.2">
      <c r="A50" s="1" t="s">
        <v>90</v>
      </c>
      <c r="B50" s="1">
        <f>+PARÁMETROS!C23</f>
        <v>1600</v>
      </c>
      <c r="C50" s="1">
        <f>+B53</f>
        <v>1599</v>
      </c>
      <c r="D50" s="1">
        <f t="shared" ref="D50:BI50" si="109">+C53</f>
        <v>1598</v>
      </c>
      <c r="E50" s="1">
        <f t="shared" si="109"/>
        <v>1597</v>
      </c>
      <c r="F50" s="1">
        <f t="shared" si="109"/>
        <v>1596</v>
      </c>
      <c r="G50" s="1">
        <f t="shared" si="109"/>
        <v>1595</v>
      </c>
      <c r="H50" s="1">
        <f t="shared" si="109"/>
        <v>1594</v>
      </c>
      <c r="I50" s="1">
        <f t="shared" si="109"/>
        <v>1593</v>
      </c>
      <c r="J50" s="1">
        <f t="shared" si="109"/>
        <v>1592</v>
      </c>
      <c r="K50" s="1">
        <f t="shared" si="109"/>
        <v>1591</v>
      </c>
      <c r="L50" s="1">
        <f t="shared" si="109"/>
        <v>1590</v>
      </c>
      <c r="M50" s="1">
        <f t="shared" si="109"/>
        <v>1589</v>
      </c>
      <c r="N50" s="1">
        <f t="shared" si="109"/>
        <v>1588</v>
      </c>
      <c r="O50" s="1">
        <f t="shared" si="109"/>
        <v>1589</v>
      </c>
      <c r="P50" s="1">
        <f t="shared" si="109"/>
        <v>1590</v>
      </c>
      <c r="Q50" s="1">
        <f t="shared" si="109"/>
        <v>1591</v>
      </c>
      <c r="R50" s="1">
        <f t="shared" si="109"/>
        <v>1592</v>
      </c>
      <c r="S50" s="1">
        <f t="shared" si="109"/>
        <v>1593</v>
      </c>
      <c r="T50" s="1">
        <f t="shared" si="109"/>
        <v>1594</v>
      </c>
      <c r="U50" s="1">
        <f t="shared" si="109"/>
        <v>1595</v>
      </c>
      <c r="V50" s="1">
        <f t="shared" si="109"/>
        <v>1596</v>
      </c>
      <c r="W50" s="1">
        <f t="shared" si="109"/>
        <v>1597</v>
      </c>
      <c r="X50" s="1">
        <f t="shared" si="109"/>
        <v>1598</v>
      </c>
      <c r="Y50" s="1">
        <f t="shared" si="109"/>
        <v>1599</v>
      </c>
      <c r="Z50" s="1">
        <f t="shared" si="109"/>
        <v>1600</v>
      </c>
      <c r="AA50" s="1">
        <f t="shared" si="109"/>
        <v>1603</v>
      </c>
      <c r="AB50" s="1">
        <f t="shared" si="109"/>
        <v>1606</v>
      </c>
      <c r="AC50" s="1">
        <f t="shared" si="109"/>
        <v>1609</v>
      </c>
      <c r="AD50" s="1">
        <f t="shared" si="109"/>
        <v>1612</v>
      </c>
      <c r="AE50" s="1">
        <f t="shared" si="109"/>
        <v>1615</v>
      </c>
      <c r="AF50" s="1">
        <f t="shared" si="109"/>
        <v>1618</v>
      </c>
      <c r="AG50" s="1">
        <f t="shared" si="109"/>
        <v>1621</v>
      </c>
      <c r="AH50" s="1">
        <f t="shared" si="109"/>
        <v>1624</v>
      </c>
      <c r="AI50" s="1">
        <f t="shared" si="109"/>
        <v>1627</v>
      </c>
      <c r="AJ50" s="1">
        <f t="shared" si="109"/>
        <v>1630</v>
      </c>
      <c r="AK50" s="1">
        <f t="shared" si="109"/>
        <v>1633</v>
      </c>
      <c r="AL50" s="1">
        <f t="shared" si="109"/>
        <v>1636</v>
      </c>
      <c r="AM50" s="1">
        <f t="shared" si="109"/>
        <v>1641</v>
      </c>
      <c r="AN50" s="1">
        <f t="shared" si="109"/>
        <v>1646</v>
      </c>
      <c r="AO50" s="1">
        <f t="shared" si="109"/>
        <v>1651</v>
      </c>
      <c r="AP50" s="1">
        <f t="shared" si="109"/>
        <v>1656</v>
      </c>
      <c r="AQ50" s="1">
        <f t="shared" si="109"/>
        <v>1661</v>
      </c>
      <c r="AR50" s="1">
        <f t="shared" si="109"/>
        <v>1666</v>
      </c>
      <c r="AS50" s="1">
        <f t="shared" si="109"/>
        <v>1671</v>
      </c>
      <c r="AT50" s="1">
        <f t="shared" si="109"/>
        <v>1676</v>
      </c>
      <c r="AU50" s="1">
        <f t="shared" si="109"/>
        <v>1681</v>
      </c>
      <c r="AV50" s="1">
        <f t="shared" si="109"/>
        <v>1686</v>
      </c>
      <c r="AW50" s="1">
        <f t="shared" si="109"/>
        <v>1691</v>
      </c>
      <c r="AX50" s="1">
        <f t="shared" si="109"/>
        <v>1696</v>
      </c>
      <c r="AY50" s="1">
        <f t="shared" si="109"/>
        <v>1703</v>
      </c>
      <c r="AZ50" s="1">
        <f t="shared" si="109"/>
        <v>1710</v>
      </c>
      <c r="BA50" s="1">
        <f t="shared" si="109"/>
        <v>1717</v>
      </c>
      <c r="BB50" s="1">
        <f t="shared" si="109"/>
        <v>1724</v>
      </c>
      <c r="BC50" s="1">
        <f t="shared" si="109"/>
        <v>1731</v>
      </c>
      <c r="BD50" s="1">
        <f t="shared" si="109"/>
        <v>1738</v>
      </c>
      <c r="BE50" s="1">
        <f t="shared" si="109"/>
        <v>1745</v>
      </c>
      <c r="BF50" s="1">
        <f t="shared" si="109"/>
        <v>1752</v>
      </c>
      <c r="BG50" s="1">
        <f t="shared" si="109"/>
        <v>1759</v>
      </c>
      <c r="BH50" s="1">
        <f t="shared" si="109"/>
        <v>1766</v>
      </c>
      <c r="BI50" s="1">
        <f t="shared" si="109"/>
        <v>1773</v>
      </c>
    </row>
    <row r="51" spans="1:65" s="2" customFormat="1" x14ac:dyDescent="0.2">
      <c r="A51" s="1" t="s">
        <v>84</v>
      </c>
      <c r="B51" s="1">
        <f>ROUND(+PARÁMETROS!$C$24/12,0)</f>
        <v>20</v>
      </c>
      <c r="C51" s="1">
        <f>+B51</f>
        <v>20</v>
      </c>
      <c r="D51" s="1">
        <f t="shared" ref="D51:M51" si="110">+C51</f>
        <v>20</v>
      </c>
      <c r="E51" s="1">
        <f t="shared" si="110"/>
        <v>20</v>
      </c>
      <c r="F51" s="1">
        <f t="shared" si="110"/>
        <v>20</v>
      </c>
      <c r="G51" s="1">
        <f t="shared" si="110"/>
        <v>20</v>
      </c>
      <c r="H51" s="1">
        <f t="shared" si="110"/>
        <v>20</v>
      </c>
      <c r="I51" s="1">
        <f t="shared" si="110"/>
        <v>20</v>
      </c>
      <c r="J51" s="1">
        <f t="shared" si="110"/>
        <v>20</v>
      </c>
      <c r="K51" s="1">
        <f t="shared" si="110"/>
        <v>20</v>
      </c>
      <c r="L51" s="1">
        <f t="shared" si="110"/>
        <v>20</v>
      </c>
      <c r="M51" s="1">
        <f t="shared" si="110"/>
        <v>20</v>
      </c>
      <c r="N51" s="1">
        <f>ROUND(+PARÁMETROS!$D$24/12,0)</f>
        <v>21</v>
      </c>
      <c r="O51" s="1">
        <f>ROUND(PARÁMETROS!$D$24/12,0)</f>
        <v>21</v>
      </c>
      <c r="P51" s="1">
        <f>ROUND(PARÁMETROS!$D$24/12,0)</f>
        <v>21</v>
      </c>
      <c r="Q51" s="1">
        <f>ROUND(PARÁMETROS!$D$24/12,0)</f>
        <v>21</v>
      </c>
      <c r="R51" s="1">
        <f>ROUND(PARÁMETROS!$D$24/12,0)</f>
        <v>21</v>
      </c>
      <c r="S51" s="1">
        <f>ROUND(PARÁMETROS!$D$24/12,0)</f>
        <v>21</v>
      </c>
      <c r="T51" s="1">
        <f>ROUND(PARÁMETROS!$D$24/12,0)</f>
        <v>21</v>
      </c>
      <c r="U51" s="1">
        <f>ROUND(PARÁMETROS!$D$24/12,0)</f>
        <v>21</v>
      </c>
      <c r="V51" s="1">
        <f>ROUND(PARÁMETROS!$D$24/12,0)</f>
        <v>21</v>
      </c>
      <c r="W51" s="1">
        <f>ROUND(PARÁMETROS!$D$24/12,0)</f>
        <v>21</v>
      </c>
      <c r="X51" s="1">
        <f>ROUND(PARÁMETROS!$D$24/12,0)</f>
        <v>21</v>
      </c>
      <c r="Y51" s="1">
        <f>ROUND(PARÁMETROS!$D$24/12,0)</f>
        <v>21</v>
      </c>
      <c r="Z51" s="1">
        <f>ROUND(+PARÁMETROS!$E$24/12,0)</f>
        <v>22</v>
      </c>
      <c r="AA51" s="1">
        <f>ROUND(PARÁMETROS!$E$24/12,0)</f>
        <v>22</v>
      </c>
      <c r="AB51" s="1">
        <f>ROUND(PARÁMETROS!$E$24/12,0)</f>
        <v>22</v>
      </c>
      <c r="AC51" s="1">
        <f>ROUND(PARÁMETROS!$E$24/12,0)</f>
        <v>22</v>
      </c>
      <c r="AD51" s="1">
        <f>ROUND(PARÁMETROS!$E$24/12,0)</f>
        <v>22</v>
      </c>
      <c r="AE51" s="1">
        <f>ROUND(PARÁMETROS!$E$24/12,0)</f>
        <v>22</v>
      </c>
      <c r="AF51" s="1">
        <f>ROUND(PARÁMETROS!$E$24/12,0)</f>
        <v>22</v>
      </c>
      <c r="AG51" s="1">
        <f>ROUND(PARÁMETROS!$E$24/12,0)</f>
        <v>22</v>
      </c>
      <c r="AH51" s="1">
        <f>ROUND(PARÁMETROS!$E$24/12,0)</f>
        <v>22</v>
      </c>
      <c r="AI51" s="1">
        <f>ROUND(PARÁMETROS!$E$24/12,0)</f>
        <v>22</v>
      </c>
      <c r="AJ51" s="1">
        <f>ROUND(PARÁMETROS!$E$24/12,0)</f>
        <v>22</v>
      </c>
      <c r="AK51" s="1">
        <f>ROUND(PARÁMETROS!$E$24/12,0)</f>
        <v>22</v>
      </c>
      <c r="AL51" s="1">
        <f>ROUND(+PARÁMETROS!$F$24/12,0)</f>
        <v>23</v>
      </c>
      <c r="AM51" s="1">
        <f>ROUND(PARÁMETROS!$F$24/12,0)</f>
        <v>23</v>
      </c>
      <c r="AN51" s="1">
        <f>ROUND(PARÁMETROS!$F$24/12,0)</f>
        <v>23</v>
      </c>
      <c r="AO51" s="1">
        <f>ROUND(PARÁMETROS!$F$24/12,0)</f>
        <v>23</v>
      </c>
      <c r="AP51" s="1">
        <f>ROUND(PARÁMETROS!$F$24/12,0)</f>
        <v>23</v>
      </c>
      <c r="AQ51" s="1">
        <f>ROUND(PARÁMETROS!$F$24/12,0)</f>
        <v>23</v>
      </c>
      <c r="AR51" s="1">
        <f>ROUND(PARÁMETROS!$F$24/12,0)</f>
        <v>23</v>
      </c>
      <c r="AS51" s="1">
        <f>ROUND(PARÁMETROS!$F$24/12,0)</f>
        <v>23</v>
      </c>
      <c r="AT51" s="1">
        <f>ROUND(PARÁMETROS!$F$24/12,0)</f>
        <v>23</v>
      </c>
      <c r="AU51" s="1">
        <f>ROUND(PARÁMETROS!$F$24/12,0)</f>
        <v>23</v>
      </c>
      <c r="AV51" s="1">
        <f>ROUND(PARÁMETROS!$F$24/12,0)</f>
        <v>23</v>
      </c>
      <c r="AW51" s="1">
        <f>ROUND(PARÁMETROS!$F$24/12,0)</f>
        <v>23</v>
      </c>
      <c r="AX51" s="1">
        <f>ROUND(+PARÁMETROS!$G$24/12,0)</f>
        <v>24</v>
      </c>
      <c r="AY51" s="1">
        <f>ROUND(PARÁMETROS!$G$24/12,0)</f>
        <v>24</v>
      </c>
      <c r="AZ51" s="1">
        <f>ROUND(PARÁMETROS!$G$24/12,0)</f>
        <v>24</v>
      </c>
      <c r="BA51" s="1">
        <f>ROUND(PARÁMETROS!$G$24/12,0)</f>
        <v>24</v>
      </c>
      <c r="BB51" s="1">
        <f>ROUND(PARÁMETROS!$G$24/12,0)</f>
        <v>24</v>
      </c>
      <c r="BC51" s="1">
        <f>ROUND(PARÁMETROS!$G$24/12,0)</f>
        <v>24</v>
      </c>
      <c r="BD51" s="1">
        <f>ROUND(PARÁMETROS!$G$24/12,0)</f>
        <v>24</v>
      </c>
      <c r="BE51" s="1">
        <f>ROUND(PARÁMETROS!$G$24/12,0)</f>
        <v>24</v>
      </c>
      <c r="BF51" s="1">
        <f>ROUND(PARÁMETROS!$G$24/12,0)</f>
        <v>24</v>
      </c>
      <c r="BG51" s="1">
        <f>ROUND(PARÁMETROS!$G$24/12,0)</f>
        <v>24</v>
      </c>
      <c r="BH51" s="1">
        <f>ROUND(PARÁMETROS!$G$24/12,0)</f>
        <v>24</v>
      </c>
      <c r="BI51" s="1">
        <f>ROUND(PARÁMETROS!$G$24/12,0)</f>
        <v>24</v>
      </c>
    </row>
    <row r="52" spans="1:65" s="2" customFormat="1" x14ac:dyDescent="0.2">
      <c r="A52" s="1" t="s">
        <v>85</v>
      </c>
      <c r="B52" s="1">
        <f>ROUND(+PARÁMETROS!$C$25/12,0)</f>
        <v>21</v>
      </c>
      <c r="C52" s="1">
        <f>+B52</f>
        <v>21</v>
      </c>
      <c r="D52" s="1">
        <f t="shared" ref="D52:M52" si="111">+C52</f>
        <v>21</v>
      </c>
      <c r="E52" s="1">
        <f t="shared" si="111"/>
        <v>21</v>
      </c>
      <c r="F52" s="1">
        <f t="shared" si="111"/>
        <v>21</v>
      </c>
      <c r="G52" s="1">
        <f t="shared" si="111"/>
        <v>21</v>
      </c>
      <c r="H52" s="1">
        <f t="shared" si="111"/>
        <v>21</v>
      </c>
      <c r="I52" s="1">
        <f t="shared" si="111"/>
        <v>21</v>
      </c>
      <c r="J52" s="1">
        <f>+H52</f>
        <v>21</v>
      </c>
      <c r="K52" s="1">
        <f t="shared" si="111"/>
        <v>21</v>
      </c>
      <c r="L52" s="1">
        <f t="shared" si="111"/>
        <v>21</v>
      </c>
      <c r="M52" s="1">
        <f t="shared" si="111"/>
        <v>21</v>
      </c>
      <c r="N52" s="1">
        <f>ROUND(+PARÁMETROS!$D$25/12,0)</f>
        <v>20</v>
      </c>
      <c r="O52" s="1">
        <f>ROUND(PARÁMETROS!$D$25/12,0)</f>
        <v>20</v>
      </c>
      <c r="P52" s="1">
        <f>ROUND(PARÁMETROS!$D$25/12,0)</f>
        <v>20</v>
      </c>
      <c r="Q52" s="1">
        <f>ROUND(PARÁMETROS!$D$25/12,0)</f>
        <v>20</v>
      </c>
      <c r="R52" s="1">
        <f>ROUND(PARÁMETROS!$D$25/12,0)</f>
        <v>20</v>
      </c>
      <c r="S52" s="1">
        <f>ROUND(PARÁMETROS!$D$25/12,0)</f>
        <v>20</v>
      </c>
      <c r="T52" s="1">
        <f>ROUND(PARÁMETROS!$D$25/12,0)</f>
        <v>20</v>
      </c>
      <c r="U52" s="1">
        <f>ROUND(PARÁMETROS!$D$25/12,0)</f>
        <v>20</v>
      </c>
      <c r="V52" s="1">
        <f>ROUND(PARÁMETROS!$D$25/12,0)</f>
        <v>20</v>
      </c>
      <c r="W52" s="1">
        <f>ROUND(PARÁMETROS!$D$25/12,0)</f>
        <v>20</v>
      </c>
      <c r="X52" s="1">
        <f>ROUND(PARÁMETROS!$D$25/12,0)</f>
        <v>20</v>
      </c>
      <c r="Y52" s="1">
        <f>ROUND(PARÁMETROS!$D$25/12,0)</f>
        <v>20</v>
      </c>
      <c r="Z52" s="1">
        <f>ROUND(+PARÁMETROS!$E$25/12,0)</f>
        <v>19</v>
      </c>
      <c r="AA52" s="1">
        <f>ROUND(PARÁMETROS!$E$25/12,0)</f>
        <v>19</v>
      </c>
      <c r="AB52" s="1">
        <f>ROUND(PARÁMETROS!$E$25/12,0)</f>
        <v>19</v>
      </c>
      <c r="AC52" s="1">
        <f>ROUND(PARÁMETROS!$E$25/12,0)</f>
        <v>19</v>
      </c>
      <c r="AD52" s="1">
        <f>ROUND(PARÁMETROS!$E$25/12,0)</f>
        <v>19</v>
      </c>
      <c r="AE52" s="1">
        <f>ROUND(PARÁMETROS!$E$25/12,0)</f>
        <v>19</v>
      </c>
      <c r="AF52" s="1">
        <f>ROUND(PARÁMETROS!$E$25/12,0)</f>
        <v>19</v>
      </c>
      <c r="AG52" s="1">
        <f>ROUND(PARÁMETROS!$E$25/12,0)</f>
        <v>19</v>
      </c>
      <c r="AH52" s="1">
        <f>ROUND(PARÁMETROS!$E$25/12,0)</f>
        <v>19</v>
      </c>
      <c r="AI52" s="1">
        <f>ROUND(PARÁMETROS!$E$25/12,0)</f>
        <v>19</v>
      </c>
      <c r="AJ52" s="1">
        <f>ROUND(PARÁMETROS!$E$25/12,0)</f>
        <v>19</v>
      </c>
      <c r="AK52" s="1">
        <f>ROUND(PARÁMETROS!$E$25/12,0)</f>
        <v>19</v>
      </c>
      <c r="AL52" s="1">
        <f>ROUND(+PARÁMETROS!$F$25/12,0)</f>
        <v>18</v>
      </c>
      <c r="AM52" s="1">
        <f>ROUND(PARÁMETROS!$F$25/12,0)</f>
        <v>18</v>
      </c>
      <c r="AN52" s="1">
        <f>ROUND(PARÁMETROS!$F$25/12,0)</f>
        <v>18</v>
      </c>
      <c r="AO52" s="1">
        <f>ROUND(PARÁMETROS!$F$25/12,0)</f>
        <v>18</v>
      </c>
      <c r="AP52" s="1">
        <f>ROUND(PARÁMETROS!$F$25/12,0)</f>
        <v>18</v>
      </c>
      <c r="AQ52" s="1">
        <f>ROUND(PARÁMETROS!$F$25/12,0)</f>
        <v>18</v>
      </c>
      <c r="AR52" s="1">
        <f>ROUND(PARÁMETROS!$F$25/12,0)</f>
        <v>18</v>
      </c>
      <c r="AS52" s="1">
        <f>ROUND(PARÁMETROS!$F$25/12,0)</f>
        <v>18</v>
      </c>
      <c r="AT52" s="1">
        <f>ROUND(PARÁMETROS!$F$25/12,0)</f>
        <v>18</v>
      </c>
      <c r="AU52" s="1">
        <f>ROUND(PARÁMETROS!$F$25/12,0)</f>
        <v>18</v>
      </c>
      <c r="AV52" s="1">
        <f>ROUND(PARÁMETROS!$F$25/12,0)</f>
        <v>18</v>
      </c>
      <c r="AW52" s="1">
        <f>ROUND(PARÁMETROS!$F$25/12,0)</f>
        <v>18</v>
      </c>
      <c r="AX52" s="1">
        <f>ROUND(+PARÁMETROS!$G$25/12,0)</f>
        <v>17</v>
      </c>
      <c r="AY52" s="1">
        <f>ROUND(PARÁMETROS!$G$25/12,0)</f>
        <v>17</v>
      </c>
      <c r="AZ52" s="1">
        <f>ROUND(PARÁMETROS!$G$25/12,0)</f>
        <v>17</v>
      </c>
      <c r="BA52" s="1">
        <f>ROUND(PARÁMETROS!$G$25/12,0)</f>
        <v>17</v>
      </c>
      <c r="BB52" s="1">
        <f>ROUND(PARÁMETROS!$G$25/12,0)</f>
        <v>17</v>
      </c>
      <c r="BC52" s="1">
        <f>ROUND(PARÁMETROS!$G$25/12,0)</f>
        <v>17</v>
      </c>
      <c r="BD52" s="1">
        <f>ROUND(PARÁMETROS!$G$25/12,0)</f>
        <v>17</v>
      </c>
      <c r="BE52" s="1">
        <f>ROUND(PARÁMETROS!$G$25/12,0)</f>
        <v>17</v>
      </c>
      <c r="BF52" s="1">
        <f>ROUND(PARÁMETROS!$G$25/12,0)</f>
        <v>17</v>
      </c>
      <c r="BG52" s="1">
        <f>ROUND(PARÁMETROS!$G$25/12,0)</f>
        <v>17</v>
      </c>
      <c r="BH52" s="1">
        <f>ROUND(PARÁMETROS!$G$25/12,0)</f>
        <v>17</v>
      </c>
      <c r="BI52" s="1">
        <f>ROUND(PARÁMETROS!$G$25/12,0)</f>
        <v>17</v>
      </c>
    </row>
    <row r="53" spans="1:65" s="2" customFormat="1" x14ac:dyDescent="0.2">
      <c r="A53" s="1" t="s">
        <v>89</v>
      </c>
      <c r="B53" s="1">
        <f>+B50+B51-B52</f>
        <v>1599</v>
      </c>
      <c r="C53" s="1">
        <f>+C50+C51-C52</f>
        <v>1598</v>
      </c>
      <c r="D53" s="1">
        <f t="shared" ref="D53:BI53" si="112">+D50+D51-D52</f>
        <v>1597</v>
      </c>
      <c r="E53" s="1">
        <f t="shared" si="112"/>
        <v>1596</v>
      </c>
      <c r="F53" s="1">
        <f t="shared" si="112"/>
        <v>1595</v>
      </c>
      <c r="G53" s="1">
        <f t="shared" si="112"/>
        <v>1594</v>
      </c>
      <c r="H53" s="1">
        <f t="shared" si="112"/>
        <v>1593</v>
      </c>
      <c r="I53" s="1">
        <f t="shared" si="112"/>
        <v>1592</v>
      </c>
      <c r="J53" s="1">
        <f t="shared" si="112"/>
        <v>1591</v>
      </c>
      <c r="K53" s="1">
        <f t="shared" si="112"/>
        <v>1590</v>
      </c>
      <c r="L53" s="1">
        <f t="shared" si="112"/>
        <v>1589</v>
      </c>
      <c r="M53" s="1">
        <f t="shared" si="112"/>
        <v>1588</v>
      </c>
      <c r="N53" s="1">
        <f t="shared" si="112"/>
        <v>1589</v>
      </c>
      <c r="O53" s="1">
        <f t="shared" si="112"/>
        <v>1590</v>
      </c>
      <c r="P53" s="1">
        <f t="shared" si="112"/>
        <v>1591</v>
      </c>
      <c r="Q53" s="1">
        <f t="shared" si="112"/>
        <v>1592</v>
      </c>
      <c r="R53" s="1">
        <f t="shared" si="112"/>
        <v>1593</v>
      </c>
      <c r="S53" s="1">
        <f t="shared" si="112"/>
        <v>1594</v>
      </c>
      <c r="T53" s="1">
        <f t="shared" si="112"/>
        <v>1595</v>
      </c>
      <c r="U53" s="1">
        <f t="shared" si="112"/>
        <v>1596</v>
      </c>
      <c r="V53" s="1">
        <f t="shared" si="112"/>
        <v>1597</v>
      </c>
      <c r="W53" s="1">
        <f t="shared" si="112"/>
        <v>1598</v>
      </c>
      <c r="X53" s="1">
        <f t="shared" si="112"/>
        <v>1599</v>
      </c>
      <c r="Y53" s="1">
        <f t="shared" si="112"/>
        <v>1600</v>
      </c>
      <c r="Z53" s="1">
        <f t="shared" si="112"/>
        <v>1603</v>
      </c>
      <c r="AA53" s="1">
        <f t="shared" si="112"/>
        <v>1606</v>
      </c>
      <c r="AB53" s="1">
        <f t="shared" si="112"/>
        <v>1609</v>
      </c>
      <c r="AC53" s="1">
        <f t="shared" si="112"/>
        <v>1612</v>
      </c>
      <c r="AD53" s="1">
        <f t="shared" si="112"/>
        <v>1615</v>
      </c>
      <c r="AE53" s="1">
        <f t="shared" si="112"/>
        <v>1618</v>
      </c>
      <c r="AF53" s="1">
        <f t="shared" si="112"/>
        <v>1621</v>
      </c>
      <c r="AG53" s="1">
        <f t="shared" si="112"/>
        <v>1624</v>
      </c>
      <c r="AH53" s="1">
        <f t="shared" si="112"/>
        <v>1627</v>
      </c>
      <c r="AI53" s="1">
        <f t="shared" si="112"/>
        <v>1630</v>
      </c>
      <c r="AJ53" s="1">
        <f t="shared" si="112"/>
        <v>1633</v>
      </c>
      <c r="AK53" s="1">
        <f t="shared" si="112"/>
        <v>1636</v>
      </c>
      <c r="AL53" s="1">
        <f t="shared" si="112"/>
        <v>1641</v>
      </c>
      <c r="AM53" s="1">
        <f t="shared" si="112"/>
        <v>1646</v>
      </c>
      <c r="AN53" s="1">
        <f t="shared" si="112"/>
        <v>1651</v>
      </c>
      <c r="AO53" s="1">
        <f t="shared" si="112"/>
        <v>1656</v>
      </c>
      <c r="AP53" s="1">
        <f t="shared" si="112"/>
        <v>1661</v>
      </c>
      <c r="AQ53" s="1">
        <f t="shared" si="112"/>
        <v>1666</v>
      </c>
      <c r="AR53" s="1">
        <f t="shared" si="112"/>
        <v>1671</v>
      </c>
      <c r="AS53" s="1">
        <f t="shared" si="112"/>
        <v>1676</v>
      </c>
      <c r="AT53" s="1">
        <f t="shared" si="112"/>
        <v>1681</v>
      </c>
      <c r="AU53" s="1">
        <f t="shared" si="112"/>
        <v>1686</v>
      </c>
      <c r="AV53" s="1">
        <f t="shared" si="112"/>
        <v>1691</v>
      </c>
      <c r="AW53" s="1">
        <f t="shared" si="112"/>
        <v>1696</v>
      </c>
      <c r="AX53" s="1">
        <f t="shared" si="112"/>
        <v>1703</v>
      </c>
      <c r="AY53" s="1">
        <f t="shared" si="112"/>
        <v>1710</v>
      </c>
      <c r="AZ53" s="1">
        <f t="shared" si="112"/>
        <v>1717</v>
      </c>
      <c r="BA53" s="1">
        <f t="shared" si="112"/>
        <v>1724</v>
      </c>
      <c r="BB53" s="1">
        <f t="shared" si="112"/>
        <v>1731</v>
      </c>
      <c r="BC53" s="1">
        <f t="shared" si="112"/>
        <v>1738</v>
      </c>
      <c r="BD53" s="1">
        <f t="shared" si="112"/>
        <v>1745</v>
      </c>
      <c r="BE53" s="1">
        <f t="shared" si="112"/>
        <v>1752</v>
      </c>
      <c r="BF53" s="1">
        <f t="shared" si="112"/>
        <v>1759</v>
      </c>
      <c r="BG53" s="1">
        <f t="shared" si="112"/>
        <v>1766</v>
      </c>
      <c r="BH53" s="1">
        <f t="shared" si="112"/>
        <v>1773</v>
      </c>
      <c r="BI53" s="1">
        <f t="shared" si="112"/>
        <v>1780</v>
      </c>
    </row>
    <row r="54" spans="1:65" s="2" customFormat="1" x14ac:dyDescent="0.2">
      <c r="A54" s="1" t="s">
        <v>91</v>
      </c>
      <c r="B54" s="70">
        <f>+B52*PARÁMETROS!$C$32</f>
        <v>48300000</v>
      </c>
      <c r="C54" s="70">
        <f>+C52*PARÁMETROS!$C$32</f>
        <v>48300000</v>
      </c>
      <c r="D54" s="70">
        <f>+D52*PARÁMETROS!$C$32</f>
        <v>48300000</v>
      </c>
      <c r="E54" s="70">
        <f>+E52*PARÁMETROS!$C$32</f>
        <v>48300000</v>
      </c>
      <c r="F54" s="70">
        <f>+F52*PARÁMETROS!$C$32</f>
        <v>48300000</v>
      </c>
      <c r="G54" s="70">
        <f>+G52*PARÁMETROS!$C$32</f>
        <v>48300000</v>
      </c>
      <c r="H54" s="70">
        <f>+H52*PARÁMETROS!$C$32</f>
        <v>48300000</v>
      </c>
      <c r="I54" s="70">
        <f>+I52*PARÁMETROS!$C$32</f>
        <v>48300000</v>
      </c>
      <c r="J54" s="70">
        <f>+J52*PARÁMETROS!$C$32</f>
        <v>48300000</v>
      </c>
      <c r="K54" s="70">
        <f>+K52*PARÁMETROS!$C$32</f>
        <v>48300000</v>
      </c>
      <c r="L54" s="70">
        <f>+L52*PARÁMETROS!$C$32</f>
        <v>48300000</v>
      </c>
      <c r="M54" s="70">
        <f>+M52*PARÁMETROS!$C$32</f>
        <v>48300000</v>
      </c>
      <c r="N54" s="70">
        <f>+N52*PARÁMETROS!$D$32</f>
        <v>50370000</v>
      </c>
      <c r="O54" s="70">
        <f>+O52*PARÁMETROS!$D$32</f>
        <v>50370000</v>
      </c>
      <c r="P54" s="70">
        <f>+P52*PARÁMETROS!$D$32</f>
        <v>50370000</v>
      </c>
      <c r="Q54" s="70">
        <f>+Q52*PARÁMETROS!$D$32</f>
        <v>50370000</v>
      </c>
      <c r="R54" s="70">
        <f>+R52*PARÁMETROS!$D$32</f>
        <v>50370000</v>
      </c>
      <c r="S54" s="70">
        <f>+S52*PARÁMETROS!$D$32</f>
        <v>50370000</v>
      </c>
      <c r="T54" s="70">
        <f>+T52*PARÁMETROS!$D$32</f>
        <v>50370000</v>
      </c>
      <c r="U54" s="70">
        <f>+U52*PARÁMETROS!$D$32</f>
        <v>50370000</v>
      </c>
      <c r="V54" s="70">
        <f>+V52*PARÁMETROS!$D$32</f>
        <v>50370000</v>
      </c>
      <c r="W54" s="70">
        <f>+W52*PARÁMETROS!$D$32</f>
        <v>50370000</v>
      </c>
      <c r="X54" s="70">
        <f>+X52*PARÁMETROS!$D$32</f>
        <v>50370000</v>
      </c>
      <c r="Y54" s="70">
        <f>+Y52*PARÁMETROS!$D$32</f>
        <v>50370000</v>
      </c>
      <c r="Z54" s="70">
        <f>+Z52*PARÁMETROS!$E$32</f>
        <v>51440362.5</v>
      </c>
      <c r="AA54" s="70">
        <f>+AA52*PARÁMETROS!$E$32</f>
        <v>51440362.5</v>
      </c>
      <c r="AB54" s="70">
        <f>+AB52*PARÁMETROS!$E$32</f>
        <v>51440362.5</v>
      </c>
      <c r="AC54" s="70">
        <f>+AC52*PARÁMETROS!$E$32</f>
        <v>51440362.5</v>
      </c>
      <c r="AD54" s="70">
        <f>+AD52*PARÁMETROS!$E$32</f>
        <v>51440362.5</v>
      </c>
      <c r="AE54" s="70">
        <f>+AE52*PARÁMETROS!$E$32</f>
        <v>51440362.5</v>
      </c>
      <c r="AF54" s="70">
        <f>+AF52*PARÁMETROS!$E$32</f>
        <v>51440362.5</v>
      </c>
      <c r="AG54" s="70">
        <f>+AG52*PARÁMETROS!$E$32</f>
        <v>51440362.5</v>
      </c>
      <c r="AH54" s="70">
        <f>+AH52*PARÁMETROS!$E$32</f>
        <v>51440362.5</v>
      </c>
      <c r="AI54" s="70">
        <f>+AI52*PARÁMETROS!$E$32</f>
        <v>51440362.5</v>
      </c>
      <c r="AJ54" s="70">
        <f>+AJ52*PARÁMETROS!$E$32</f>
        <v>51440362.5</v>
      </c>
      <c r="AK54" s="70">
        <f>+AK52*PARÁMETROS!$E$32</f>
        <v>51440362.5</v>
      </c>
      <c r="AL54" s="70">
        <f>+AL52*PARÁMETROS!$F$32</f>
        <v>51413288.625</v>
      </c>
      <c r="AM54" s="70">
        <f>+AM52*PARÁMETROS!$F$32</f>
        <v>51413288.625</v>
      </c>
      <c r="AN54" s="70">
        <f>+AN52*PARÁMETROS!$F$32</f>
        <v>51413288.625</v>
      </c>
      <c r="AO54" s="70">
        <f>+AO52*PARÁMETROS!$F$32</f>
        <v>51413288.625</v>
      </c>
      <c r="AP54" s="70">
        <f>+AP52*PARÁMETROS!$F$32</f>
        <v>51413288.625</v>
      </c>
      <c r="AQ54" s="70">
        <f>+AQ52*PARÁMETROS!$F$32</f>
        <v>51413288.625</v>
      </c>
      <c r="AR54" s="70">
        <f>+AR52*PARÁMETROS!$F$32</f>
        <v>51413288.625</v>
      </c>
      <c r="AS54" s="70">
        <f>+AS52*PARÁMETROS!$F$32</f>
        <v>51413288.625</v>
      </c>
      <c r="AT54" s="70">
        <f>+AT52*PARÁMETROS!$F$32</f>
        <v>51413288.625</v>
      </c>
      <c r="AU54" s="70">
        <f>+AU52*PARÁMETROS!$F$32</f>
        <v>51413288.625</v>
      </c>
      <c r="AV54" s="70">
        <f>+AV52*PARÁMETROS!$F$32</f>
        <v>51413288.625</v>
      </c>
      <c r="AW54" s="70">
        <f>+AW52*PARÁMETROS!$F$32</f>
        <v>51413288.625</v>
      </c>
      <c r="AX54" s="70">
        <f>+AX52*PARÁMETROS!$G$32</f>
        <v>51227629.527187496</v>
      </c>
      <c r="AY54" s="70">
        <f>+AY52*PARÁMETROS!$G$32</f>
        <v>51227629.527187496</v>
      </c>
      <c r="AZ54" s="70">
        <f>+AZ52*PARÁMETROS!$G$32</f>
        <v>51227629.527187496</v>
      </c>
      <c r="BA54" s="70">
        <f>+BA52*PARÁMETROS!$G$32</f>
        <v>51227629.527187496</v>
      </c>
      <c r="BB54" s="70">
        <f>+BB52*PARÁMETROS!$G$32</f>
        <v>51227629.527187496</v>
      </c>
      <c r="BC54" s="70">
        <f>+BC52*PARÁMETROS!$G$32</f>
        <v>51227629.527187496</v>
      </c>
      <c r="BD54" s="70">
        <f>+BD52*PARÁMETROS!$G$32</f>
        <v>51227629.527187496</v>
      </c>
      <c r="BE54" s="70">
        <f>+BE52*PARÁMETROS!$G$32</f>
        <v>51227629.527187496</v>
      </c>
      <c r="BF54" s="70">
        <f>+BF52*PARÁMETROS!$G$32</f>
        <v>51227629.527187496</v>
      </c>
      <c r="BG54" s="70">
        <f>+BG52*PARÁMETROS!$G$32</f>
        <v>51227629.527187496</v>
      </c>
      <c r="BH54" s="70">
        <f>+BH52*PARÁMETROS!$G$32</f>
        <v>51227629.527187496</v>
      </c>
      <c r="BI54" s="70">
        <f>+BI52*PARÁMETROS!$G$32</f>
        <v>51227629.527187496</v>
      </c>
    </row>
    <row r="55" spans="1:65" x14ac:dyDescent="0.2">
      <c r="A55" s="1" t="s">
        <v>1453</v>
      </c>
      <c r="B55" s="132">
        <f>+PARÁMETROS!$B$15</f>
        <v>0.25</v>
      </c>
      <c r="C55" s="67">
        <f>+B55</f>
        <v>0.25</v>
      </c>
      <c r="D55" s="67">
        <f t="shared" ref="D55:BI55" si="113">+C55</f>
        <v>0.25</v>
      </c>
      <c r="E55" s="67">
        <f t="shared" si="113"/>
        <v>0.25</v>
      </c>
      <c r="F55" s="67">
        <f t="shared" si="113"/>
        <v>0.25</v>
      </c>
      <c r="G55" s="67">
        <f t="shared" si="113"/>
        <v>0.25</v>
      </c>
      <c r="H55" s="132">
        <f>+PARÁMETROS!$C$15</f>
        <v>0.25</v>
      </c>
      <c r="I55" s="67">
        <f t="shared" si="113"/>
        <v>0.25</v>
      </c>
      <c r="J55" s="67">
        <f t="shared" si="113"/>
        <v>0.25</v>
      </c>
      <c r="K55" s="67">
        <f t="shared" si="113"/>
        <v>0.25</v>
      </c>
      <c r="L55" s="67">
        <f t="shared" si="113"/>
        <v>0.25</v>
      </c>
      <c r="M55" s="67">
        <f t="shared" si="113"/>
        <v>0.25</v>
      </c>
      <c r="N55" s="67">
        <f t="shared" si="113"/>
        <v>0.25</v>
      </c>
      <c r="O55" s="67">
        <f t="shared" si="113"/>
        <v>0.25</v>
      </c>
      <c r="P55" s="67">
        <f t="shared" si="113"/>
        <v>0.25</v>
      </c>
      <c r="Q55" s="67">
        <f t="shared" si="113"/>
        <v>0.25</v>
      </c>
      <c r="R55" s="67">
        <f t="shared" si="113"/>
        <v>0.25</v>
      </c>
      <c r="S55" s="67">
        <f t="shared" si="113"/>
        <v>0.25</v>
      </c>
      <c r="T55" s="132">
        <f>+PARÁMETROS!$D$15</f>
        <v>0.25</v>
      </c>
      <c r="U55" s="67">
        <f t="shared" si="113"/>
        <v>0.25</v>
      </c>
      <c r="V55" s="67">
        <f t="shared" si="113"/>
        <v>0.25</v>
      </c>
      <c r="W55" s="67">
        <f t="shared" si="113"/>
        <v>0.25</v>
      </c>
      <c r="X55" s="67">
        <f t="shared" si="113"/>
        <v>0.25</v>
      </c>
      <c r="Y55" s="67">
        <f t="shared" si="113"/>
        <v>0.25</v>
      </c>
      <c r="Z55" s="67">
        <f t="shared" si="113"/>
        <v>0.25</v>
      </c>
      <c r="AA55" s="67">
        <f t="shared" si="113"/>
        <v>0.25</v>
      </c>
      <c r="AB55" s="67">
        <f t="shared" si="113"/>
        <v>0.25</v>
      </c>
      <c r="AC55" s="67">
        <f t="shared" si="113"/>
        <v>0.25</v>
      </c>
      <c r="AD55" s="67">
        <f t="shared" si="113"/>
        <v>0.25</v>
      </c>
      <c r="AE55" s="67">
        <f t="shared" si="113"/>
        <v>0.25</v>
      </c>
      <c r="AF55" s="132">
        <f>+PARÁMETROS!$E$15</f>
        <v>0.25</v>
      </c>
      <c r="AG55" s="67">
        <f t="shared" si="113"/>
        <v>0.25</v>
      </c>
      <c r="AH55" s="67">
        <f t="shared" si="113"/>
        <v>0.25</v>
      </c>
      <c r="AI55" s="67">
        <f t="shared" si="113"/>
        <v>0.25</v>
      </c>
      <c r="AJ55" s="67">
        <f t="shared" si="113"/>
        <v>0.25</v>
      </c>
      <c r="AK55" s="67">
        <f t="shared" si="113"/>
        <v>0.25</v>
      </c>
      <c r="AL55" s="67">
        <f t="shared" si="113"/>
        <v>0.25</v>
      </c>
      <c r="AM55" s="67">
        <f t="shared" si="113"/>
        <v>0.25</v>
      </c>
      <c r="AN55" s="67">
        <f t="shared" si="113"/>
        <v>0.25</v>
      </c>
      <c r="AO55" s="67">
        <f t="shared" si="113"/>
        <v>0.25</v>
      </c>
      <c r="AP55" s="67">
        <f t="shared" si="113"/>
        <v>0.25</v>
      </c>
      <c r="AQ55" s="67">
        <f t="shared" si="113"/>
        <v>0.25</v>
      </c>
      <c r="AR55" s="132">
        <f>+PARÁMETROS!$F$15</f>
        <v>0.25</v>
      </c>
      <c r="AS55" s="67">
        <f t="shared" si="113"/>
        <v>0.25</v>
      </c>
      <c r="AT55" s="67">
        <f t="shared" si="113"/>
        <v>0.25</v>
      </c>
      <c r="AU55" s="67">
        <f t="shared" si="113"/>
        <v>0.25</v>
      </c>
      <c r="AV55" s="67">
        <f t="shared" si="113"/>
        <v>0.25</v>
      </c>
      <c r="AW55" s="67">
        <f t="shared" si="113"/>
        <v>0.25</v>
      </c>
      <c r="AX55" s="67">
        <f t="shared" si="113"/>
        <v>0.25</v>
      </c>
      <c r="AY55" s="67">
        <f t="shared" si="113"/>
        <v>0.25</v>
      </c>
      <c r="AZ55" s="67">
        <f t="shared" si="113"/>
        <v>0.25</v>
      </c>
      <c r="BA55" s="67">
        <f t="shared" si="113"/>
        <v>0.25</v>
      </c>
      <c r="BB55" s="67">
        <f t="shared" si="113"/>
        <v>0.25</v>
      </c>
      <c r="BC55" s="67">
        <f t="shared" si="113"/>
        <v>0.25</v>
      </c>
      <c r="BD55" s="132">
        <f>+PARÁMETROS!$G$15</f>
        <v>0.25</v>
      </c>
      <c r="BE55" s="67">
        <f t="shared" si="113"/>
        <v>0.25</v>
      </c>
      <c r="BF55" s="67">
        <f t="shared" si="113"/>
        <v>0.25</v>
      </c>
      <c r="BG55" s="67">
        <f t="shared" si="113"/>
        <v>0.25</v>
      </c>
      <c r="BH55" s="67">
        <f t="shared" si="113"/>
        <v>0.25</v>
      </c>
      <c r="BI55" s="67">
        <f t="shared" si="113"/>
        <v>0.25</v>
      </c>
    </row>
    <row r="56" spans="1:65" x14ac:dyDescent="0.2">
      <c r="A56" s="1" t="s">
        <v>1453</v>
      </c>
      <c r="B56" s="132">
        <f>+PARÁMETROS!$B$16</f>
        <v>0.03</v>
      </c>
      <c r="C56" s="67">
        <f>+B56</f>
        <v>0.03</v>
      </c>
      <c r="D56" s="67">
        <f t="shared" ref="D56" si="114">+C56</f>
        <v>0.03</v>
      </c>
      <c r="E56" s="67">
        <f t="shared" ref="E56" si="115">+D56</f>
        <v>0.03</v>
      </c>
      <c r="F56" s="67">
        <f t="shared" ref="F56" si="116">+E56</f>
        <v>0.03</v>
      </c>
      <c r="G56" s="67">
        <f t="shared" ref="G56" si="117">+F56</f>
        <v>0.03</v>
      </c>
      <c r="H56" s="132">
        <f>+PARÁMETROS!$C$16</f>
        <v>0.03</v>
      </c>
      <c r="I56" s="67">
        <f t="shared" ref="I56" si="118">+H56</f>
        <v>0.03</v>
      </c>
      <c r="J56" s="67">
        <f t="shared" ref="J56" si="119">+I56</f>
        <v>0.03</v>
      </c>
      <c r="K56" s="67">
        <f t="shared" ref="K56" si="120">+J56</f>
        <v>0.03</v>
      </c>
      <c r="L56" s="67">
        <f t="shared" ref="L56" si="121">+K56</f>
        <v>0.03</v>
      </c>
      <c r="M56" s="67">
        <f t="shared" ref="M56" si="122">+L56</f>
        <v>0.03</v>
      </c>
      <c r="N56" s="67">
        <f t="shared" ref="N56" si="123">+M56</f>
        <v>0.03</v>
      </c>
      <c r="O56" s="67">
        <f t="shared" ref="O56" si="124">+N56</f>
        <v>0.03</v>
      </c>
      <c r="P56" s="67">
        <f t="shared" ref="P56" si="125">+O56</f>
        <v>0.03</v>
      </c>
      <c r="Q56" s="67">
        <f t="shared" ref="Q56" si="126">+P56</f>
        <v>0.03</v>
      </c>
      <c r="R56" s="67">
        <f t="shared" ref="R56" si="127">+Q56</f>
        <v>0.03</v>
      </c>
      <c r="S56" s="67">
        <f t="shared" ref="S56" si="128">+R56</f>
        <v>0.03</v>
      </c>
      <c r="T56" s="132">
        <f>+PARÁMETROS!$D$16</f>
        <v>0.03</v>
      </c>
      <c r="U56" s="67">
        <f t="shared" ref="U56" si="129">+T56</f>
        <v>0.03</v>
      </c>
      <c r="V56" s="67">
        <f t="shared" ref="V56" si="130">+U56</f>
        <v>0.03</v>
      </c>
      <c r="W56" s="67">
        <f t="shared" ref="W56" si="131">+V56</f>
        <v>0.03</v>
      </c>
      <c r="X56" s="67">
        <f t="shared" ref="X56" si="132">+W56</f>
        <v>0.03</v>
      </c>
      <c r="Y56" s="67">
        <f t="shared" ref="Y56" si="133">+X56</f>
        <v>0.03</v>
      </c>
      <c r="Z56" s="67">
        <f t="shared" ref="Z56" si="134">+Y56</f>
        <v>0.03</v>
      </c>
      <c r="AA56" s="67">
        <f t="shared" ref="AA56" si="135">+Z56</f>
        <v>0.03</v>
      </c>
      <c r="AB56" s="67">
        <f t="shared" ref="AB56" si="136">+AA56</f>
        <v>0.03</v>
      </c>
      <c r="AC56" s="67">
        <f t="shared" ref="AC56" si="137">+AB56</f>
        <v>0.03</v>
      </c>
      <c r="AD56" s="67">
        <f t="shared" ref="AD56" si="138">+AC56</f>
        <v>0.03</v>
      </c>
      <c r="AE56" s="67">
        <f t="shared" ref="AE56" si="139">+AD56</f>
        <v>0.03</v>
      </c>
      <c r="AF56" s="132">
        <f>+PARÁMETROS!$E$16</f>
        <v>0.03</v>
      </c>
      <c r="AG56" s="67">
        <f t="shared" ref="AG56" si="140">+AF56</f>
        <v>0.03</v>
      </c>
      <c r="AH56" s="67">
        <f t="shared" ref="AH56" si="141">+AG56</f>
        <v>0.03</v>
      </c>
      <c r="AI56" s="67">
        <f t="shared" ref="AI56" si="142">+AH56</f>
        <v>0.03</v>
      </c>
      <c r="AJ56" s="67">
        <f t="shared" ref="AJ56" si="143">+AI56</f>
        <v>0.03</v>
      </c>
      <c r="AK56" s="67">
        <f t="shared" ref="AK56" si="144">+AJ56</f>
        <v>0.03</v>
      </c>
      <c r="AL56" s="67">
        <f t="shared" ref="AL56" si="145">+AK56</f>
        <v>0.03</v>
      </c>
      <c r="AM56" s="67">
        <f t="shared" ref="AM56" si="146">+AL56</f>
        <v>0.03</v>
      </c>
      <c r="AN56" s="67">
        <f t="shared" ref="AN56" si="147">+AM56</f>
        <v>0.03</v>
      </c>
      <c r="AO56" s="67">
        <f t="shared" ref="AO56" si="148">+AN56</f>
        <v>0.03</v>
      </c>
      <c r="AP56" s="67">
        <f t="shared" ref="AP56" si="149">+AO56</f>
        <v>0.03</v>
      </c>
      <c r="AQ56" s="67">
        <f t="shared" ref="AQ56" si="150">+AP56</f>
        <v>0.03</v>
      </c>
      <c r="AR56" s="132">
        <f>+PARÁMETROS!$F$16</f>
        <v>0.03</v>
      </c>
      <c r="AS56" s="67">
        <f t="shared" ref="AS56" si="151">+AR56</f>
        <v>0.03</v>
      </c>
      <c r="AT56" s="67">
        <f t="shared" ref="AT56" si="152">+AS56</f>
        <v>0.03</v>
      </c>
      <c r="AU56" s="67">
        <f t="shared" ref="AU56" si="153">+AT56</f>
        <v>0.03</v>
      </c>
      <c r="AV56" s="67">
        <f t="shared" ref="AV56" si="154">+AU56</f>
        <v>0.03</v>
      </c>
      <c r="AW56" s="67">
        <f t="shared" ref="AW56" si="155">+AV56</f>
        <v>0.03</v>
      </c>
      <c r="AX56" s="67">
        <f t="shared" ref="AX56" si="156">+AW56</f>
        <v>0.03</v>
      </c>
      <c r="AY56" s="67">
        <f t="shared" ref="AY56" si="157">+AX56</f>
        <v>0.03</v>
      </c>
      <c r="AZ56" s="67">
        <f t="shared" ref="AZ56" si="158">+AY56</f>
        <v>0.03</v>
      </c>
      <c r="BA56" s="67">
        <f t="shared" ref="BA56" si="159">+AZ56</f>
        <v>0.03</v>
      </c>
      <c r="BB56" s="67">
        <f t="shared" ref="BB56" si="160">+BA56</f>
        <v>0.03</v>
      </c>
      <c r="BC56" s="67">
        <f t="shared" ref="BC56" si="161">+BB56</f>
        <v>0.03</v>
      </c>
      <c r="BD56" s="132">
        <f>+PARÁMETROS!$G$16</f>
        <v>0.03</v>
      </c>
      <c r="BE56" s="67">
        <f t="shared" ref="BE56" si="162">+BD56</f>
        <v>0.03</v>
      </c>
      <c r="BF56" s="67">
        <f t="shared" ref="BF56" si="163">+BE56</f>
        <v>0.03</v>
      </c>
      <c r="BG56" s="67">
        <f t="shared" ref="BG56" si="164">+BF56</f>
        <v>0.03</v>
      </c>
      <c r="BH56" s="67">
        <f t="shared" ref="BH56" si="165">+BG56</f>
        <v>0.03</v>
      </c>
      <c r="BI56" s="67">
        <f t="shared" ref="BI56" si="166">+BH56</f>
        <v>0.03</v>
      </c>
    </row>
    <row r="57" spans="1:65" x14ac:dyDescent="0.2">
      <c r="A57" s="75" t="s">
        <v>1531</v>
      </c>
      <c r="B57" s="68">
        <f t="shared" ref="B57:AG57" si="167">ROUND(B50*B55,0)</f>
        <v>400</v>
      </c>
      <c r="C57" s="68">
        <f t="shared" si="167"/>
        <v>400</v>
      </c>
      <c r="D57" s="68">
        <f t="shared" si="167"/>
        <v>400</v>
      </c>
      <c r="E57" s="68">
        <f t="shared" si="167"/>
        <v>399</v>
      </c>
      <c r="F57" s="68">
        <f t="shared" si="167"/>
        <v>399</v>
      </c>
      <c r="G57" s="68">
        <f t="shared" si="167"/>
        <v>399</v>
      </c>
      <c r="H57" s="68">
        <f t="shared" si="167"/>
        <v>399</v>
      </c>
      <c r="I57" s="68">
        <f t="shared" si="167"/>
        <v>398</v>
      </c>
      <c r="J57" s="68">
        <f t="shared" si="167"/>
        <v>398</v>
      </c>
      <c r="K57" s="68">
        <f t="shared" si="167"/>
        <v>398</v>
      </c>
      <c r="L57" s="68">
        <f t="shared" si="167"/>
        <v>398</v>
      </c>
      <c r="M57" s="68">
        <f t="shared" si="167"/>
        <v>397</v>
      </c>
      <c r="N57" s="68">
        <f t="shared" si="167"/>
        <v>397</v>
      </c>
      <c r="O57" s="68">
        <f t="shared" si="167"/>
        <v>397</v>
      </c>
      <c r="P57" s="68">
        <f t="shared" si="167"/>
        <v>398</v>
      </c>
      <c r="Q57" s="68">
        <f t="shared" si="167"/>
        <v>398</v>
      </c>
      <c r="R57" s="68">
        <f t="shared" si="167"/>
        <v>398</v>
      </c>
      <c r="S57" s="68">
        <f t="shared" si="167"/>
        <v>398</v>
      </c>
      <c r="T57" s="68">
        <f t="shared" si="167"/>
        <v>399</v>
      </c>
      <c r="U57" s="68">
        <f t="shared" si="167"/>
        <v>399</v>
      </c>
      <c r="V57" s="68">
        <f t="shared" si="167"/>
        <v>399</v>
      </c>
      <c r="W57" s="68">
        <f t="shared" si="167"/>
        <v>399</v>
      </c>
      <c r="X57" s="68">
        <f t="shared" si="167"/>
        <v>400</v>
      </c>
      <c r="Y57" s="68">
        <f t="shared" si="167"/>
        <v>400</v>
      </c>
      <c r="Z57" s="68">
        <f t="shared" si="167"/>
        <v>400</v>
      </c>
      <c r="AA57" s="68">
        <f t="shared" si="167"/>
        <v>401</v>
      </c>
      <c r="AB57" s="68">
        <f t="shared" si="167"/>
        <v>402</v>
      </c>
      <c r="AC57" s="68">
        <f t="shared" si="167"/>
        <v>402</v>
      </c>
      <c r="AD57" s="68">
        <f t="shared" si="167"/>
        <v>403</v>
      </c>
      <c r="AE57" s="68">
        <f t="shared" si="167"/>
        <v>404</v>
      </c>
      <c r="AF57" s="68">
        <f t="shared" si="167"/>
        <v>405</v>
      </c>
      <c r="AG57" s="68">
        <f t="shared" si="167"/>
        <v>405</v>
      </c>
      <c r="AH57" s="68">
        <f t="shared" ref="AH57:BI57" si="168">ROUND(AH50*AH55,0)</f>
        <v>406</v>
      </c>
      <c r="AI57" s="68">
        <f t="shared" si="168"/>
        <v>407</v>
      </c>
      <c r="AJ57" s="68">
        <f t="shared" si="168"/>
        <v>408</v>
      </c>
      <c r="AK57" s="68">
        <f t="shared" si="168"/>
        <v>408</v>
      </c>
      <c r="AL57" s="68">
        <f t="shared" si="168"/>
        <v>409</v>
      </c>
      <c r="AM57" s="68">
        <f t="shared" si="168"/>
        <v>410</v>
      </c>
      <c r="AN57" s="68">
        <f t="shared" si="168"/>
        <v>412</v>
      </c>
      <c r="AO57" s="68">
        <f t="shared" si="168"/>
        <v>413</v>
      </c>
      <c r="AP57" s="68">
        <f t="shared" si="168"/>
        <v>414</v>
      </c>
      <c r="AQ57" s="68">
        <f t="shared" si="168"/>
        <v>415</v>
      </c>
      <c r="AR57" s="68">
        <f t="shared" si="168"/>
        <v>417</v>
      </c>
      <c r="AS57" s="68">
        <f t="shared" si="168"/>
        <v>418</v>
      </c>
      <c r="AT57" s="68">
        <f t="shared" si="168"/>
        <v>419</v>
      </c>
      <c r="AU57" s="68">
        <f t="shared" si="168"/>
        <v>420</v>
      </c>
      <c r="AV57" s="68">
        <f t="shared" si="168"/>
        <v>422</v>
      </c>
      <c r="AW57" s="68">
        <f t="shared" si="168"/>
        <v>423</v>
      </c>
      <c r="AX57" s="68">
        <f t="shared" si="168"/>
        <v>424</v>
      </c>
      <c r="AY57" s="68">
        <f t="shared" si="168"/>
        <v>426</v>
      </c>
      <c r="AZ57" s="68">
        <f t="shared" si="168"/>
        <v>428</v>
      </c>
      <c r="BA57" s="68">
        <f t="shared" si="168"/>
        <v>429</v>
      </c>
      <c r="BB57" s="68">
        <f t="shared" si="168"/>
        <v>431</v>
      </c>
      <c r="BC57" s="68">
        <f t="shared" si="168"/>
        <v>433</v>
      </c>
      <c r="BD57" s="68">
        <f t="shared" si="168"/>
        <v>435</v>
      </c>
      <c r="BE57" s="68">
        <f t="shared" si="168"/>
        <v>436</v>
      </c>
      <c r="BF57" s="68">
        <f t="shared" si="168"/>
        <v>438</v>
      </c>
      <c r="BG57" s="68">
        <f t="shared" si="168"/>
        <v>440</v>
      </c>
      <c r="BH57" s="68">
        <f t="shared" si="168"/>
        <v>442</v>
      </c>
      <c r="BI57" s="68">
        <f t="shared" si="168"/>
        <v>443</v>
      </c>
      <c r="BJ57" s="67"/>
    </row>
    <row r="58" spans="1:65" x14ac:dyDescent="0.2">
      <c r="A58" s="75" t="s">
        <v>1512</v>
      </c>
      <c r="B58" s="68">
        <f>+B53*B56</f>
        <v>47.97</v>
      </c>
      <c r="C58" s="68">
        <f t="shared" ref="C58:BI58" si="169">+C53*C56</f>
        <v>47.94</v>
      </c>
      <c r="D58" s="68">
        <f t="shared" si="169"/>
        <v>47.91</v>
      </c>
      <c r="E58" s="68">
        <f t="shared" si="169"/>
        <v>47.879999999999995</v>
      </c>
      <c r="F58" s="68">
        <f t="shared" si="169"/>
        <v>47.85</v>
      </c>
      <c r="G58" s="68">
        <f t="shared" si="169"/>
        <v>47.82</v>
      </c>
      <c r="H58" s="68">
        <f t="shared" si="169"/>
        <v>47.79</v>
      </c>
      <c r="I58" s="68">
        <f t="shared" si="169"/>
        <v>47.76</v>
      </c>
      <c r="J58" s="68">
        <f t="shared" si="169"/>
        <v>47.73</v>
      </c>
      <c r="K58" s="68">
        <f t="shared" si="169"/>
        <v>47.699999999999996</v>
      </c>
      <c r="L58" s="68">
        <f t="shared" si="169"/>
        <v>47.67</v>
      </c>
      <c r="M58" s="68">
        <f t="shared" si="169"/>
        <v>47.64</v>
      </c>
      <c r="N58" s="68">
        <f t="shared" si="169"/>
        <v>47.67</v>
      </c>
      <c r="O58" s="68">
        <f t="shared" si="169"/>
        <v>47.699999999999996</v>
      </c>
      <c r="P58" s="68">
        <f t="shared" si="169"/>
        <v>47.73</v>
      </c>
      <c r="Q58" s="68">
        <f t="shared" si="169"/>
        <v>47.76</v>
      </c>
      <c r="R58" s="68">
        <f t="shared" si="169"/>
        <v>47.79</v>
      </c>
      <c r="S58" s="68">
        <f t="shared" si="169"/>
        <v>47.82</v>
      </c>
      <c r="T58" s="68">
        <f t="shared" si="169"/>
        <v>47.85</v>
      </c>
      <c r="U58" s="68">
        <f t="shared" si="169"/>
        <v>47.879999999999995</v>
      </c>
      <c r="V58" s="68">
        <f t="shared" si="169"/>
        <v>47.91</v>
      </c>
      <c r="W58" s="68">
        <f t="shared" si="169"/>
        <v>47.94</v>
      </c>
      <c r="X58" s="68">
        <f t="shared" si="169"/>
        <v>47.97</v>
      </c>
      <c r="Y58" s="68">
        <f t="shared" si="169"/>
        <v>48</v>
      </c>
      <c r="Z58" s="68">
        <f t="shared" si="169"/>
        <v>48.089999999999996</v>
      </c>
      <c r="AA58" s="68">
        <f t="shared" si="169"/>
        <v>48.18</v>
      </c>
      <c r="AB58" s="68">
        <f t="shared" si="169"/>
        <v>48.269999999999996</v>
      </c>
      <c r="AC58" s="68">
        <f t="shared" si="169"/>
        <v>48.36</v>
      </c>
      <c r="AD58" s="68">
        <f t="shared" si="169"/>
        <v>48.449999999999996</v>
      </c>
      <c r="AE58" s="68">
        <f t="shared" si="169"/>
        <v>48.54</v>
      </c>
      <c r="AF58" s="68">
        <f t="shared" si="169"/>
        <v>48.629999999999995</v>
      </c>
      <c r="AG58" s="68">
        <f t="shared" si="169"/>
        <v>48.72</v>
      </c>
      <c r="AH58" s="68">
        <f t="shared" si="169"/>
        <v>48.809999999999995</v>
      </c>
      <c r="AI58" s="68">
        <f t="shared" si="169"/>
        <v>48.9</v>
      </c>
      <c r="AJ58" s="68">
        <f t="shared" si="169"/>
        <v>48.989999999999995</v>
      </c>
      <c r="AK58" s="68">
        <f t="shared" si="169"/>
        <v>49.08</v>
      </c>
      <c r="AL58" s="68">
        <f t="shared" si="169"/>
        <v>49.23</v>
      </c>
      <c r="AM58" s="68">
        <f t="shared" si="169"/>
        <v>49.379999999999995</v>
      </c>
      <c r="AN58" s="68">
        <f t="shared" si="169"/>
        <v>49.53</v>
      </c>
      <c r="AO58" s="68">
        <f t="shared" si="169"/>
        <v>49.68</v>
      </c>
      <c r="AP58" s="68">
        <f t="shared" si="169"/>
        <v>49.83</v>
      </c>
      <c r="AQ58" s="68">
        <f t="shared" si="169"/>
        <v>49.98</v>
      </c>
      <c r="AR58" s="68">
        <f t="shared" si="169"/>
        <v>50.129999999999995</v>
      </c>
      <c r="AS58" s="68">
        <f t="shared" si="169"/>
        <v>50.28</v>
      </c>
      <c r="AT58" s="68">
        <f t="shared" si="169"/>
        <v>50.43</v>
      </c>
      <c r="AU58" s="68">
        <f t="shared" si="169"/>
        <v>50.58</v>
      </c>
      <c r="AV58" s="68">
        <f t="shared" si="169"/>
        <v>50.73</v>
      </c>
      <c r="AW58" s="68">
        <f t="shared" si="169"/>
        <v>50.879999999999995</v>
      </c>
      <c r="AX58" s="68">
        <f t="shared" si="169"/>
        <v>51.089999999999996</v>
      </c>
      <c r="AY58" s="68">
        <f t="shared" si="169"/>
        <v>51.3</v>
      </c>
      <c r="AZ58" s="68">
        <f t="shared" si="169"/>
        <v>51.51</v>
      </c>
      <c r="BA58" s="68">
        <f t="shared" si="169"/>
        <v>51.72</v>
      </c>
      <c r="BB58" s="68">
        <f t="shared" si="169"/>
        <v>51.93</v>
      </c>
      <c r="BC58" s="68">
        <f t="shared" si="169"/>
        <v>52.14</v>
      </c>
      <c r="BD58" s="68">
        <f t="shared" si="169"/>
        <v>52.35</v>
      </c>
      <c r="BE58" s="68">
        <f t="shared" si="169"/>
        <v>52.559999999999995</v>
      </c>
      <c r="BF58" s="68">
        <f t="shared" si="169"/>
        <v>52.769999999999996</v>
      </c>
      <c r="BG58" s="68">
        <f t="shared" si="169"/>
        <v>52.98</v>
      </c>
      <c r="BH58" s="68">
        <f t="shared" si="169"/>
        <v>53.19</v>
      </c>
      <c r="BI58" s="68">
        <f t="shared" si="169"/>
        <v>53.4</v>
      </c>
      <c r="BJ58" s="67"/>
      <c r="BM58" s="68"/>
    </row>
    <row r="59" spans="1:65" x14ac:dyDescent="0.2">
      <c r="A59" s="1" t="s">
        <v>106</v>
      </c>
      <c r="B59" s="132">
        <f>+PARÁMETROS!B17</f>
        <v>0</v>
      </c>
      <c r="C59" s="67">
        <f>+B59+((+PARÁMETROS!$C$17-PARÁMETROS!$B$17)/11)</f>
        <v>0</v>
      </c>
      <c r="D59" s="67">
        <f>+C59+((+PARÁMETROS!$C$17-PARÁMETROS!$B$17)/11)</f>
        <v>0</v>
      </c>
      <c r="E59" s="67">
        <f>+D59+((+PARÁMETROS!$C$17-PARÁMETROS!$B$17)/11)</f>
        <v>0</v>
      </c>
      <c r="F59" s="67">
        <f>+E59+((+PARÁMETROS!$C$17-PARÁMETROS!$B$17)/11)</f>
        <v>0</v>
      </c>
      <c r="G59" s="67">
        <f>+F59+((+PARÁMETROS!$C$17-PARÁMETROS!$B$17)/11)</f>
        <v>0</v>
      </c>
      <c r="H59" s="67">
        <f>+G59+((+PARÁMETROS!$C$17-PARÁMETROS!$B$17)/11)</f>
        <v>0</v>
      </c>
      <c r="I59" s="67">
        <f>+H59+((+PARÁMETROS!$C$17-PARÁMETROS!$B$17)/11)</f>
        <v>0</v>
      </c>
      <c r="J59" s="67">
        <f>+I59+((+PARÁMETROS!$C$17-PARÁMETROS!$B$17)/11)</f>
        <v>0</v>
      </c>
      <c r="K59" s="67">
        <f>+J59+((+PARÁMETROS!$C$17-PARÁMETROS!$B$17)/11)</f>
        <v>0</v>
      </c>
      <c r="L59" s="67">
        <f>+K59+((+PARÁMETROS!$C$17-PARÁMETROS!$B$17)/11)</f>
        <v>0</v>
      </c>
      <c r="M59" s="67">
        <f>+L59+((+PARÁMETROS!$C$17-PARÁMETROS!$B$17)/11)</f>
        <v>0</v>
      </c>
      <c r="N59" s="67">
        <f>+M59+((+PARÁMETROS!$D$17-PARÁMETROS!$C$17)/12)</f>
        <v>0</v>
      </c>
      <c r="O59" s="67">
        <f>+N59+((+PARÁMETROS!$D$17-PARÁMETROS!$C$17)/12)</f>
        <v>0</v>
      </c>
      <c r="P59" s="67">
        <f>+O59+((+PARÁMETROS!$D$17-PARÁMETROS!$C$17)/12)</f>
        <v>0</v>
      </c>
      <c r="Q59" s="67">
        <f>+P59+((+PARÁMETROS!$D$17-PARÁMETROS!$C$17)/12)</f>
        <v>0</v>
      </c>
      <c r="R59" s="67">
        <f>+Q59+((+PARÁMETROS!$D$17-PARÁMETROS!$C$17)/12)</f>
        <v>0</v>
      </c>
      <c r="S59" s="67">
        <f>+R59+((+PARÁMETROS!$D$17-PARÁMETROS!$C$17)/12)</f>
        <v>0</v>
      </c>
      <c r="T59" s="67">
        <f>+S59+((+PARÁMETROS!$D$17-PARÁMETROS!$C$17)/12)</f>
        <v>0</v>
      </c>
      <c r="U59" s="67">
        <f>+T59+((+PARÁMETROS!$D$17-PARÁMETROS!$C$17)/12)</f>
        <v>0</v>
      </c>
      <c r="V59" s="67">
        <f>+U59+((+PARÁMETROS!$D$17-PARÁMETROS!$C$17)/12)</f>
        <v>0</v>
      </c>
      <c r="W59" s="67">
        <f>+V59+((+PARÁMETROS!$D$17-PARÁMETROS!$C$17)/12)</f>
        <v>0</v>
      </c>
      <c r="X59" s="67">
        <f>+W59+((+PARÁMETROS!$D$17-PARÁMETROS!$C$17)/12)</f>
        <v>0</v>
      </c>
      <c r="Y59" s="67">
        <f>+X59+((+PARÁMETROS!$D$17-PARÁMETROS!$C$17)/12)</f>
        <v>0</v>
      </c>
      <c r="Z59" s="67">
        <f>+Y59+((+PARÁMETROS!$E$17-PARÁMETROS!$D$17)/12)</f>
        <v>0</v>
      </c>
      <c r="AA59" s="67">
        <f>+Z59+((+PARÁMETROS!$E$17-PARÁMETROS!$D$17)/12)</f>
        <v>0</v>
      </c>
      <c r="AB59" s="67">
        <f>+AA59+((+PARÁMETROS!$E$17-PARÁMETROS!$D$17)/12)</f>
        <v>0</v>
      </c>
      <c r="AC59" s="67">
        <f>+AB59+((+PARÁMETROS!$E$17-PARÁMETROS!$D$17)/12)</f>
        <v>0</v>
      </c>
      <c r="AD59" s="67">
        <f>+AC59+((+PARÁMETROS!$E$17-PARÁMETROS!$D$17)/12)</f>
        <v>0</v>
      </c>
      <c r="AE59" s="67">
        <f>+AD59+((+PARÁMETROS!$E$17-PARÁMETROS!$D$17)/12)</f>
        <v>0</v>
      </c>
      <c r="AF59" s="67">
        <f>+AE59+((+PARÁMETROS!$E$17-PARÁMETROS!$D$17)/12)</f>
        <v>0</v>
      </c>
      <c r="AG59" s="67">
        <f>+AF59+((+PARÁMETROS!$E$17-PARÁMETROS!$D$17)/12)</f>
        <v>0</v>
      </c>
      <c r="AH59" s="67">
        <f>+AG59+((+PARÁMETROS!$E$17-PARÁMETROS!$D$17)/12)</f>
        <v>0</v>
      </c>
      <c r="AI59" s="67">
        <f>+AH59+((+PARÁMETROS!$E$17-PARÁMETROS!$D$17)/12)</f>
        <v>0</v>
      </c>
      <c r="AJ59" s="67">
        <f>+AI59+((+PARÁMETROS!$E$17-PARÁMETROS!$D$17)/12)</f>
        <v>0</v>
      </c>
      <c r="AK59" s="67">
        <f>+AJ59+((+PARÁMETROS!$E$17-PARÁMETROS!$D$17)/12)</f>
        <v>0</v>
      </c>
      <c r="AL59" s="67">
        <f>+AK59+((+PARÁMETROS!$F$17-PARÁMETROS!$E$17)/12)</f>
        <v>0</v>
      </c>
      <c r="AM59" s="67">
        <f>+AL59+((+PARÁMETROS!$F$17-PARÁMETROS!$E$17)/12)</f>
        <v>0</v>
      </c>
      <c r="AN59" s="67">
        <f>+AM59+((+PARÁMETROS!$F$17-PARÁMETROS!$E$17)/12)</f>
        <v>0</v>
      </c>
      <c r="AO59" s="67">
        <f>+AN59+((+PARÁMETROS!$F$17-PARÁMETROS!$E$17)/12)</f>
        <v>0</v>
      </c>
      <c r="AP59" s="67">
        <f>+AO59+((+PARÁMETROS!$F$17-PARÁMETROS!$E$17)/12)</f>
        <v>0</v>
      </c>
      <c r="AQ59" s="67">
        <f>+AP59+((+PARÁMETROS!$F$17-PARÁMETROS!$E$17)/12)</f>
        <v>0</v>
      </c>
      <c r="AR59" s="67">
        <f>+AQ59+((+PARÁMETROS!$F$17-PARÁMETROS!$E$17)/12)</f>
        <v>0</v>
      </c>
      <c r="AS59" s="67">
        <f>+AR59+((+PARÁMETROS!$F$17-PARÁMETROS!$E$17)/12)</f>
        <v>0</v>
      </c>
      <c r="AT59" s="67">
        <f>+AS59+((+PARÁMETROS!$F$17-PARÁMETROS!$E$17)/12)</f>
        <v>0</v>
      </c>
      <c r="AU59" s="67">
        <f>+AT59+((+PARÁMETROS!$F$17-PARÁMETROS!$E$17)/12)</f>
        <v>0</v>
      </c>
      <c r="AV59" s="67">
        <f>+AU59+((+PARÁMETROS!$F$17-PARÁMETROS!$E$17)/12)</f>
        <v>0</v>
      </c>
      <c r="AW59" s="67">
        <f>+AV59+((+PARÁMETROS!$F$17-PARÁMETROS!$E$17)/12)</f>
        <v>0</v>
      </c>
      <c r="AX59" s="67">
        <f>+AW59+((+PARÁMETROS!$G$17-PARÁMETROS!$F$17)/12)</f>
        <v>0</v>
      </c>
      <c r="AY59" s="67">
        <f>+AX59+((+PARÁMETROS!$G$17-PARÁMETROS!$F$17)/12)</f>
        <v>0</v>
      </c>
      <c r="AZ59" s="67">
        <f>+AY59+((+PARÁMETROS!$G$17-PARÁMETROS!$F$17)/12)</f>
        <v>0</v>
      </c>
      <c r="BA59" s="67">
        <f>+AZ59+((+PARÁMETROS!$G$17-PARÁMETROS!$F$17)/12)</f>
        <v>0</v>
      </c>
      <c r="BB59" s="67">
        <f>+BA59+((+PARÁMETROS!$G$17-PARÁMETROS!$F$17)/12)</f>
        <v>0</v>
      </c>
      <c r="BC59" s="67">
        <f>+BB59+((+PARÁMETROS!$G$17-PARÁMETROS!$F$17)/12)</f>
        <v>0</v>
      </c>
      <c r="BD59" s="67">
        <f>+BC59+((+PARÁMETROS!$G$17-PARÁMETROS!$F$17)/12)</f>
        <v>0</v>
      </c>
      <c r="BE59" s="67">
        <f>+BD59+((+PARÁMETROS!$G$17-PARÁMETROS!$F$17)/12)</f>
        <v>0</v>
      </c>
      <c r="BF59" s="67">
        <f>+BE59+((+PARÁMETROS!$G$17-PARÁMETROS!$F$17)/12)</f>
        <v>0</v>
      </c>
      <c r="BG59" s="67">
        <f>+BF59+((+PARÁMETROS!$G$17-PARÁMETROS!$F$17)/12)</f>
        <v>0</v>
      </c>
      <c r="BH59" s="67">
        <f>+BG59+((+PARÁMETROS!$G$17-PARÁMETROS!$F$17)/12)</f>
        <v>0</v>
      </c>
      <c r="BI59" s="67">
        <f>+BH59+((+PARÁMETROS!$G$17-PARÁMETROS!$F$17)/12)</f>
        <v>0</v>
      </c>
      <c r="BJ59" s="67"/>
    </row>
    <row r="60" spans="1:65" x14ac:dyDescent="0.2">
      <c r="A60" s="75" t="s">
        <v>107</v>
      </c>
      <c r="B60" s="177">
        <f t="shared" ref="B60:AG60" si="170">ROUND(+B50*B59,0)</f>
        <v>0</v>
      </c>
      <c r="C60" s="177">
        <f t="shared" si="170"/>
        <v>0</v>
      </c>
      <c r="D60" s="177">
        <f t="shared" si="170"/>
        <v>0</v>
      </c>
      <c r="E60" s="177">
        <f t="shared" si="170"/>
        <v>0</v>
      </c>
      <c r="F60" s="177">
        <f t="shared" si="170"/>
        <v>0</v>
      </c>
      <c r="G60" s="177">
        <f t="shared" si="170"/>
        <v>0</v>
      </c>
      <c r="H60" s="177">
        <f t="shared" si="170"/>
        <v>0</v>
      </c>
      <c r="I60" s="177">
        <f t="shared" si="170"/>
        <v>0</v>
      </c>
      <c r="J60" s="177">
        <f t="shared" si="170"/>
        <v>0</v>
      </c>
      <c r="K60" s="177">
        <f t="shared" si="170"/>
        <v>0</v>
      </c>
      <c r="L60" s="177">
        <f t="shared" si="170"/>
        <v>0</v>
      </c>
      <c r="M60" s="177">
        <f t="shared" si="170"/>
        <v>0</v>
      </c>
      <c r="N60" s="177">
        <f t="shared" si="170"/>
        <v>0</v>
      </c>
      <c r="O60" s="177">
        <f t="shared" si="170"/>
        <v>0</v>
      </c>
      <c r="P60" s="177">
        <f t="shared" si="170"/>
        <v>0</v>
      </c>
      <c r="Q60" s="177">
        <f t="shared" si="170"/>
        <v>0</v>
      </c>
      <c r="R60" s="177">
        <f t="shared" si="170"/>
        <v>0</v>
      </c>
      <c r="S60" s="177">
        <f t="shared" si="170"/>
        <v>0</v>
      </c>
      <c r="T60" s="177">
        <f t="shared" si="170"/>
        <v>0</v>
      </c>
      <c r="U60" s="177">
        <f t="shared" si="170"/>
        <v>0</v>
      </c>
      <c r="V60" s="177">
        <f t="shared" si="170"/>
        <v>0</v>
      </c>
      <c r="W60" s="177">
        <f t="shared" si="170"/>
        <v>0</v>
      </c>
      <c r="X60" s="177">
        <f t="shared" si="170"/>
        <v>0</v>
      </c>
      <c r="Y60" s="177">
        <f t="shared" si="170"/>
        <v>0</v>
      </c>
      <c r="Z60" s="177">
        <f t="shared" si="170"/>
        <v>0</v>
      </c>
      <c r="AA60" s="177">
        <f t="shared" si="170"/>
        <v>0</v>
      </c>
      <c r="AB60" s="177">
        <f t="shared" si="170"/>
        <v>0</v>
      </c>
      <c r="AC60" s="177">
        <f t="shared" si="170"/>
        <v>0</v>
      </c>
      <c r="AD60" s="177">
        <f t="shared" si="170"/>
        <v>0</v>
      </c>
      <c r="AE60" s="177">
        <f t="shared" si="170"/>
        <v>0</v>
      </c>
      <c r="AF60" s="177">
        <f t="shared" si="170"/>
        <v>0</v>
      </c>
      <c r="AG60" s="177">
        <f t="shared" si="170"/>
        <v>0</v>
      </c>
      <c r="AH60" s="177">
        <f t="shared" ref="AH60:BI60" si="171">ROUND(+AH50*AH59,0)</f>
        <v>0</v>
      </c>
      <c r="AI60" s="177">
        <f t="shared" si="171"/>
        <v>0</v>
      </c>
      <c r="AJ60" s="177">
        <f t="shared" si="171"/>
        <v>0</v>
      </c>
      <c r="AK60" s="177">
        <f t="shared" si="171"/>
        <v>0</v>
      </c>
      <c r="AL60" s="177">
        <f t="shared" si="171"/>
        <v>0</v>
      </c>
      <c r="AM60" s="177">
        <f t="shared" si="171"/>
        <v>0</v>
      </c>
      <c r="AN60" s="177">
        <f t="shared" si="171"/>
        <v>0</v>
      </c>
      <c r="AO60" s="177">
        <f t="shared" si="171"/>
        <v>0</v>
      </c>
      <c r="AP60" s="177">
        <f t="shared" si="171"/>
        <v>0</v>
      </c>
      <c r="AQ60" s="177">
        <f t="shared" si="171"/>
        <v>0</v>
      </c>
      <c r="AR60" s="177">
        <f t="shared" si="171"/>
        <v>0</v>
      </c>
      <c r="AS60" s="177">
        <f t="shared" si="171"/>
        <v>0</v>
      </c>
      <c r="AT60" s="177">
        <f t="shared" si="171"/>
        <v>0</v>
      </c>
      <c r="AU60" s="177">
        <f t="shared" si="171"/>
        <v>0</v>
      </c>
      <c r="AV60" s="177">
        <f t="shared" si="171"/>
        <v>0</v>
      </c>
      <c r="AW60" s="177">
        <f t="shared" si="171"/>
        <v>0</v>
      </c>
      <c r="AX60" s="177">
        <f t="shared" si="171"/>
        <v>0</v>
      </c>
      <c r="AY60" s="177">
        <f t="shared" si="171"/>
        <v>0</v>
      </c>
      <c r="AZ60" s="177">
        <f t="shared" si="171"/>
        <v>0</v>
      </c>
      <c r="BA60" s="177">
        <f t="shared" si="171"/>
        <v>0</v>
      </c>
      <c r="BB60" s="177">
        <f t="shared" si="171"/>
        <v>0</v>
      </c>
      <c r="BC60" s="177">
        <f t="shared" si="171"/>
        <v>0</v>
      </c>
      <c r="BD60" s="177">
        <f t="shared" si="171"/>
        <v>0</v>
      </c>
      <c r="BE60" s="177">
        <f t="shared" si="171"/>
        <v>0</v>
      </c>
      <c r="BF60" s="177">
        <f t="shared" si="171"/>
        <v>0</v>
      </c>
      <c r="BG60" s="177">
        <f t="shared" si="171"/>
        <v>0</v>
      </c>
      <c r="BH60" s="177">
        <f t="shared" si="171"/>
        <v>0</v>
      </c>
      <c r="BI60" s="177">
        <f t="shared" si="171"/>
        <v>0</v>
      </c>
      <c r="BJ60" s="67"/>
    </row>
    <row r="61" spans="1:65" ht="13.5" thickBot="1" x14ac:dyDescent="0.25">
      <c r="B61" s="129"/>
      <c r="C61" s="129"/>
      <c r="D61" s="129"/>
      <c r="E61" s="129"/>
      <c r="F61" s="129"/>
      <c r="G61" s="129"/>
      <c r="H61" s="129"/>
      <c r="I61" s="129"/>
      <c r="J61" s="129"/>
      <c r="K61" s="129"/>
      <c r="L61" s="129"/>
      <c r="M61" s="129"/>
      <c r="N61" s="129"/>
      <c r="O61" s="129"/>
      <c r="P61" s="129"/>
      <c r="Q61" s="129"/>
      <c r="R61" s="129"/>
      <c r="S61" s="129"/>
      <c r="T61" s="129"/>
      <c r="U61" s="129"/>
      <c r="V61" s="129"/>
      <c r="W61" s="129"/>
      <c r="X61" s="129"/>
      <c r="Y61" s="129"/>
      <c r="Z61" s="129"/>
      <c r="AA61" s="129"/>
      <c r="AB61" s="129"/>
      <c r="AC61" s="129"/>
      <c r="AD61" s="129"/>
      <c r="AE61" s="129"/>
      <c r="AF61" s="129"/>
      <c r="AG61" s="129"/>
      <c r="AH61" s="129"/>
      <c r="AI61" s="129"/>
      <c r="AJ61" s="129"/>
      <c r="AK61" s="129"/>
      <c r="AL61" s="129"/>
      <c r="AM61" s="129"/>
      <c r="AN61" s="129"/>
      <c r="AO61" s="129"/>
      <c r="AP61" s="129"/>
      <c r="AQ61" s="129"/>
      <c r="AR61" s="129"/>
      <c r="AS61" s="129"/>
      <c r="AT61" s="129"/>
      <c r="AU61" s="129"/>
      <c r="AV61" s="129"/>
      <c r="AW61" s="129"/>
      <c r="AX61" s="129"/>
      <c r="AY61" s="129"/>
      <c r="AZ61" s="129"/>
      <c r="BA61" s="129"/>
      <c r="BB61" s="129"/>
      <c r="BC61" s="129"/>
      <c r="BD61" s="129"/>
      <c r="BE61" s="129"/>
      <c r="BF61" s="129"/>
      <c r="BG61" s="129"/>
      <c r="BH61" s="129"/>
      <c r="BI61" s="129"/>
    </row>
    <row r="62" spans="1:65" s="82" customFormat="1" x14ac:dyDescent="0.2">
      <c r="A62" s="61" t="s">
        <v>121</v>
      </c>
      <c r="B62" s="40">
        <f t="shared" ref="B62:K62" si="172">+B$2</f>
        <v>44957</v>
      </c>
      <c r="C62" s="40">
        <f t="shared" si="172"/>
        <v>44985</v>
      </c>
      <c r="D62" s="40">
        <f t="shared" si="172"/>
        <v>45016</v>
      </c>
      <c r="E62" s="40">
        <f t="shared" si="172"/>
        <v>45046</v>
      </c>
      <c r="F62" s="40">
        <f t="shared" si="172"/>
        <v>45077</v>
      </c>
      <c r="G62" s="40">
        <f t="shared" si="172"/>
        <v>45107</v>
      </c>
      <c r="H62" s="40">
        <f t="shared" si="172"/>
        <v>45138</v>
      </c>
      <c r="I62" s="40">
        <f t="shared" si="172"/>
        <v>45169</v>
      </c>
      <c r="J62" s="40">
        <f t="shared" si="172"/>
        <v>45199</v>
      </c>
      <c r="K62" s="40">
        <f t="shared" si="172"/>
        <v>45230</v>
      </c>
      <c r="L62" s="40">
        <f t="shared" ref="L62:AQ62" si="173">+L$2</f>
        <v>45260</v>
      </c>
      <c r="M62" s="40">
        <f t="shared" si="173"/>
        <v>45291</v>
      </c>
      <c r="N62" s="40">
        <f t="shared" si="173"/>
        <v>45322</v>
      </c>
      <c r="O62" s="40">
        <f t="shared" si="173"/>
        <v>45351</v>
      </c>
      <c r="P62" s="40">
        <f t="shared" si="173"/>
        <v>45382</v>
      </c>
      <c r="Q62" s="40">
        <f t="shared" si="173"/>
        <v>45412</v>
      </c>
      <c r="R62" s="40">
        <f t="shared" si="173"/>
        <v>45443</v>
      </c>
      <c r="S62" s="40">
        <f t="shared" si="173"/>
        <v>45473</v>
      </c>
      <c r="T62" s="40">
        <f t="shared" si="173"/>
        <v>45504</v>
      </c>
      <c r="U62" s="40">
        <f t="shared" si="173"/>
        <v>45535</v>
      </c>
      <c r="V62" s="40">
        <f t="shared" si="173"/>
        <v>45565</v>
      </c>
      <c r="W62" s="40">
        <f t="shared" si="173"/>
        <v>45596</v>
      </c>
      <c r="X62" s="40">
        <f t="shared" si="173"/>
        <v>45626</v>
      </c>
      <c r="Y62" s="40">
        <f t="shared" si="173"/>
        <v>45657</v>
      </c>
      <c r="Z62" s="40">
        <f t="shared" si="173"/>
        <v>45688</v>
      </c>
      <c r="AA62" s="40">
        <f t="shared" si="173"/>
        <v>45716</v>
      </c>
      <c r="AB62" s="40">
        <f t="shared" si="173"/>
        <v>45747</v>
      </c>
      <c r="AC62" s="40">
        <f t="shared" si="173"/>
        <v>45777</v>
      </c>
      <c r="AD62" s="40">
        <f t="shared" si="173"/>
        <v>45808</v>
      </c>
      <c r="AE62" s="40">
        <f t="shared" si="173"/>
        <v>45838</v>
      </c>
      <c r="AF62" s="40">
        <f t="shared" si="173"/>
        <v>45869</v>
      </c>
      <c r="AG62" s="40">
        <f t="shared" si="173"/>
        <v>45900</v>
      </c>
      <c r="AH62" s="40">
        <f t="shared" si="173"/>
        <v>45930</v>
      </c>
      <c r="AI62" s="40">
        <f t="shared" si="173"/>
        <v>45961</v>
      </c>
      <c r="AJ62" s="40">
        <f t="shared" si="173"/>
        <v>45991</v>
      </c>
      <c r="AK62" s="40">
        <f t="shared" si="173"/>
        <v>46022</v>
      </c>
      <c r="AL62" s="40">
        <f t="shared" si="173"/>
        <v>46053</v>
      </c>
      <c r="AM62" s="40">
        <f t="shared" si="173"/>
        <v>46081</v>
      </c>
      <c r="AN62" s="40">
        <f t="shared" si="173"/>
        <v>46112</v>
      </c>
      <c r="AO62" s="40">
        <f t="shared" si="173"/>
        <v>46142</v>
      </c>
      <c r="AP62" s="40">
        <f t="shared" si="173"/>
        <v>46173</v>
      </c>
      <c r="AQ62" s="40">
        <f t="shared" si="173"/>
        <v>46203</v>
      </c>
      <c r="AR62" s="40">
        <f t="shared" ref="AR62:BI62" si="174">+AR$2</f>
        <v>46234</v>
      </c>
      <c r="AS62" s="40">
        <f t="shared" si="174"/>
        <v>46265</v>
      </c>
      <c r="AT62" s="40">
        <f t="shared" si="174"/>
        <v>46295</v>
      </c>
      <c r="AU62" s="40">
        <f t="shared" si="174"/>
        <v>46326</v>
      </c>
      <c r="AV62" s="40">
        <f t="shared" si="174"/>
        <v>46356</v>
      </c>
      <c r="AW62" s="40">
        <f t="shared" si="174"/>
        <v>46387</v>
      </c>
      <c r="AX62" s="40">
        <f t="shared" si="174"/>
        <v>46418</v>
      </c>
      <c r="AY62" s="40">
        <f t="shared" si="174"/>
        <v>46446</v>
      </c>
      <c r="AZ62" s="40">
        <f t="shared" si="174"/>
        <v>46477</v>
      </c>
      <c r="BA62" s="40">
        <f t="shared" si="174"/>
        <v>46507</v>
      </c>
      <c r="BB62" s="40">
        <f t="shared" si="174"/>
        <v>46538</v>
      </c>
      <c r="BC62" s="40">
        <f t="shared" si="174"/>
        <v>46568</v>
      </c>
      <c r="BD62" s="40">
        <f t="shared" si="174"/>
        <v>46599</v>
      </c>
      <c r="BE62" s="40">
        <f t="shared" si="174"/>
        <v>46630</v>
      </c>
      <c r="BF62" s="40">
        <f t="shared" si="174"/>
        <v>46660</v>
      </c>
      <c r="BG62" s="40">
        <f t="shared" si="174"/>
        <v>46691</v>
      </c>
      <c r="BH62" s="40">
        <f t="shared" si="174"/>
        <v>46721</v>
      </c>
      <c r="BI62" s="40">
        <f t="shared" si="174"/>
        <v>46752</v>
      </c>
    </row>
    <row r="63" spans="1:65" s="3" customFormat="1" x14ac:dyDescent="0.2">
      <c r="A63" s="44" t="s">
        <v>124</v>
      </c>
      <c r="B63" s="104">
        <f>+'EF. Mensuales'!B11</f>
        <v>1200000000</v>
      </c>
      <c r="C63" s="65">
        <f>+B69</f>
        <v>1210764432</v>
      </c>
      <c r="D63" s="65">
        <f t="shared" ref="D63:K63" si="175">+C69</f>
        <v>1221361071.0466042</v>
      </c>
      <c r="E63" s="65">
        <f t="shared" si="175"/>
        <v>1231791932.9152534</v>
      </c>
      <c r="F63" s="65">
        <f t="shared" si="175"/>
        <v>1242059010.6613147</v>
      </c>
      <c r="G63" s="65">
        <f t="shared" si="175"/>
        <v>1252164274.862087</v>
      </c>
      <c r="H63" s="65">
        <f t="shared" si="175"/>
        <v>1262109673.8563793</v>
      </c>
      <c r="I63" s="65">
        <f t="shared" si="175"/>
        <v>1271897133.9816842</v>
      </c>
      <c r="J63" s="65">
        <f t="shared" si="175"/>
        <v>1281528559.8089688</v>
      </c>
      <c r="K63" s="65">
        <f t="shared" si="175"/>
        <v>1291005834.3751066</v>
      </c>
      <c r="L63" s="65">
        <f>+K69</f>
        <v>1300330819.4129713</v>
      </c>
      <c r="M63" s="65">
        <f t="shared" ref="M63:U63" si="176">+L69</f>
        <v>1309505355.579215</v>
      </c>
      <c r="N63" s="65">
        <f t="shared" si="176"/>
        <v>1318531262.679754</v>
      </c>
      <c r="O63" s="65">
        <f t="shared" si="176"/>
        <v>1330345895.1531515</v>
      </c>
      <c r="P63" s="65">
        <f t="shared" si="176"/>
        <v>1342040170.3292689</v>
      </c>
      <c r="Q63" s="65">
        <f t="shared" si="176"/>
        <v>1353615776.0414543</v>
      </c>
      <c r="R63" s="65">
        <f t="shared" si="176"/>
        <v>1365074375.723202</v>
      </c>
      <c r="S63" s="65">
        <f t="shared" si="176"/>
        <v>1376417608.7759898</v>
      </c>
      <c r="T63" s="65">
        <f t="shared" si="176"/>
        <v>1387647090.9313436</v>
      </c>
      <c r="U63" s="65">
        <f t="shared" si="176"/>
        <v>1398764414.6072223</v>
      </c>
      <c r="V63" s="65">
        <f t="shared" ref="V63:BI63" si="177">+U69</f>
        <v>1409771149.2588184</v>
      </c>
      <c r="W63" s="65">
        <f t="shared" si="177"/>
        <v>1420668841.7238617</v>
      </c>
      <c r="X63" s="65">
        <f t="shared" si="177"/>
        <v>1431459016.56252</v>
      </c>
      <c r="Y63" s="65">
        <f t="shared" si="177"/>
        <v>1442143176.3919795</v>
      </c>
      <c r="Z63" s="65">
        <f t="shared" si="177"/>
        <v>1452722802.2157955</v>
      </c>
      <c r="AA63" s="65">
        <f t="shared" si="177"/>
        <v>1465825440.693083</v>
      </c>
      <c r="AB63" s="65">
        <f t="shared" si="177"/>
        <v>1478861975.005496</v>
      </c>
      <c r="AC63" s="65">
        <f t="shared" si="177"/>
        <v>1491833646.7990441</v>
      </c>
      <c r="AD63" s="65">
        <f t="shared" si="177"/>
        <v>1504741676.1124728</v>
      </c>
      <c r="AE63" s="65">
        <f t="shared" si="177"/>
        <v>1517587261.7927876</v>
      </c>
      <c r="AF63" s="65">
        <f t="shared" si="177"/>
        <v>1530371581.90203</v>
      </c>
      <c r="AG63" s="65">
        <f t="shared" si="177"/>
        <v>1543095794.1155071</v>
      </c>
      <c r="AH63" s="65">
        <f t="shared" si="177"/>
        <v>1555761036.1116667</v>
      </c>
      <c r="AI63" s="65">
        <f t="shared" si="177"/>
        <v>1568368425.9538112</v>
      </c>
      <c r="AJ63" s="65">
        <f t="shared" si="177"/>
        <v>1580919062.4638333</v>
      </c>
      <c r="AK63" s="65">
        <f t="shared" si="177"/>
        <v>1593414025.5881581</v>
      </c>
      <c r="AL63" s="65">
        <f t="shared" si="177"/>
        <v>1605854376.7560644</v>
      </c>
      <c r="AM63" s="65">
        <f t="shared" si="177"/>
        <v>1620464200.0302064</v>
      </c>
      <c r="AN63" s="65">
        <f t="shared" si="177"/>
        <v>1635066252.9142208</v>
      </c>
      <c r="AO63" s="65">
        <f t="shared" si="177"/>
        <v>1649661266.9189711</v>
      </c>
      <c r="AP63" s="65">
        <f t="shared" si="177"/>
        <v>1664249958.933964</v>
      </c>
      <c r="AQ63" s="65">
        <f t="shared" si="177"/>
        <v>1678833031.5628655</v>
      </c>
      <c r="AR63" s="65">
        <f t="shared" si="177"/>
        <v>1693411173.4503276</v>
      </c>
      <c r="AS63" s="65">
        <f t="shared" si="177"/>
        <v>1707985059.6003828</v>
      </c>
      <c r="AT63" s="65">
        <f t="shared" si="177"/>
        <v>1722555351.6866419</v>
      </c>
      <c r="AU63" s="65">
        <f t="shared" si="177"/>
        <v>1737122698.3545368</v>
      </c>
      <c r="AV63" s="65">
        <f t="shared" si="177"/>
        <v>1751687735.5158286</v>
      </c>
      <c r="AW63" s="65">
        <f t="shared" si="177"/>
        <v>1766251086.6356077</v>
      </c>
      <c r="AX63" s="65">
        <f t="shared" si="177"/>
        <v>1780813363.0119934</v>
      </c>
      <c r="AY63" s="65">
        <f t="shared" si="177"/>
        <v>1797763649.6423235</v>
      </c>
      <c r="AZ63" s="65">
        <f t="shared" si="177"/>
        <v>1814761736.8866348</v>
      </c>
      <c r="BA63" s="65">
        <f t="shared" si="177"/>
        <v>1831807934.1334219</v>
      </c>
      <c r="BB63" s="65">
        <f t="shared" si="177"/>
        <v>1848902543.9239087</v>
      </c>
      <c r="BC63" s="65">
        <f t="shared" si="177"/>
        <v>1866045862.1307774</v>
      </c>
      <c r="BD63" s="65">
        <f t="shared" si="177"/>
        <v>1883238178.1315272</v>
      </c>
      <c r="BE63" s="65">
        <f t="shared" si="177"/>
        <v>1900479774.9766459</v>
      </c>
      <c r="BF63" s="65">
        <f t="shared" si="177"/>
        <v>1917770929.5527718</v>
      </c>
      <c r="BG63" s="65">
        <f t="shared" si="177"/>
        <v>1935111912.7410109</v>
      </c>
      <c r="BH63" s="65">
        <f t="shared" si="177"/>
        <v>1952502989.5705748</v>
      </c>
      <c r="BI63" s="65">
        <f t="shared" si="177"/>
        <v>1969944419.3678946</v>
      </c>
    </row>
    <row r="64" spans="1:65" x14ac:dyDescent="0.2">
      <c r="A64" s="63" t="s">
        <v>77</v>
      </c>
      <c r="B64" s="65">
        <f>+B50*PARÁMETROS!$C$21</f>
        <v>26514432</v>
      </c>
      <c r="C64" s="65">
        <f>+C50*PARÁMETROS!$C$21</f>
        <v>26497860.48</v>
      </c>
      <c r="D64" s="65">
        <f>+D50*PARÁMETROS!$C$21</f>
        <v>26481288.960000001</v>
      </c>
      <c r="E64" s="65">
        <f>+E50*PARÁMETROS!$C$21</f>
        <v>26464717.440000001</v>
      </c>
      <c r="F64" s="65">
        <f>+F50*PARÁMETROS!$C$21</f>
        <v>26448145.920000002</v>
      </c>
      <c r="G64" s="65">
        <f>+G50*PARÁMETROS!$C$21</f>
        <v>26431574.400000002</v>
      </c>
      <c r="H64" s="65">
        <f>+H50*PARÁMETROS!$C$21</f>
        <v>26415002.879999999</v>
      </c>
      <c r="I64" s="65">
        <f>+I50*PARÁMETROS!$C$21</f>
        <v>26398431.359999999</v>
      </c>
      <c r="J64" s="65">
        <f>+J50*PARÁMETROS!$C$21</f>
        <v>26381859.84</v>
      </c>
      <c r="K64" s="65">
        <f>+K50*PARÁMETROS!$C$21</f>
        <v>26365288.32</v>
      </c>
      <c r="L64" s="65">
        <f>+L50*PARÁMETROS!$C$21</f>
        <v>26348716.800000001</v>
      </c>
      <c r="M64" s="65">
        <f>+M50*PARÁMETROS!$C$21</f>
        <v>26332145.280000001</v>
      </c>
      <c r="N64" s="65">
        <f>+N50*PARÁMETROS!$D$21</f>
        <v>28420819.660800003</v>
      </c>
      <c r="O64" s="65">
        <f>+O50*PARÁMETROS!$D$21</f>
        <v>28438716.902400002</v>
      </c>
      <c r="P64" s="65">
        <f>+P50*PARÁMETROS!$D$21</f>
        <v>28456614.144000001</v>
      </c>
      <c r="Q64" s="65">
        <f>+Q50*PARÁMETROS!$D$21</f>
        <v>28474511.385600001</v>
      </c>
      <c r="R64" s="65">
        <f>+R50*PARÁMETROS!$D$21</f>
        <v>28492408.627200004</v>
      </c>
      <c r="S64" s="65">
        <f>+S50*PARÁMETROS!$D$21</f>
        <v>28510305.868800003</v>
      </c>
      <c r="T64" s="65">
        <f>+T50*PARÁMETROS!$D$21</f>
        <v>28528203.110400002</v>
      </c>
      <c r="U64" s="65">
        <f>+U50*PARÁMETROS!$D$21</f>
        <v>28546100.352000002</v>
      </c>
      <c r="V64" s="65">
        <f>+V50*PARÁMETROS!$D$21</f>
        <v>28563997.593600001</v>
      </c>
      <c r="W64" s="65">
        <f>+W50*PARÁMETROS!$D$21</f>
        <v>28581894.835200001</v>
      </c>
      <c r="X64" s="65">
        <f>+X50*PARÁMETROS!$D$21</f>
        <v>28599792.076800004</v>
      </c>
      <c r="Y64" s="65">
        <f>+Y50*PARÁMETROS!$D$21</f>
        <v>28617689.318400003</v>
      </c>
      <c r="Z64" s="65">
        <f>+Z50*PARÁMETROS!$E$21</f>
        <v>30353721.753600001</v>
      </c>
      <c r="AA64" s="65">
        <f>+AA50*PARÁMETROS!$E$21</f>
        <v>30410634.981888</v>
      </c>
      <c r="AB64" s="65">
        <f>+AB50*PARÁMETROS!$E$21</f>
        <v>30467548.210176002</v>
      </c>
      <c r="AC64" s="65">
        <f>+AC50*PARÁMETROS!$E$21</f>
        <v>30524461.438464001</v>
      </c>
      <c r="AD64" s="65">
        <f>+AD50*PARÁMETROS!$E$21</f>
        <v>30581374.666751999</v>
      </c>
      <c r="AE64" s="65">
        <f>+AE50*PARÁMETROS!$E$21</f>
        <v>30638287.895040002</v>
      </c>
      <c r="AF64" s="65">
        <f>+AF50*PARÁMETROS!$E$21</f>
        <v>30695201.123328</v>
      </c>
      <c r="AG64" s="65">
        <f>+AG50*PARÁMETROS!$E$21</f>
        <v>30752114.351616003</v>
      </c>
      <c r="AH64" s="65">
        <f>+AH50*PARÁMETROS!$E$21</f>
        <v>30809027.579904001</v>
      </c>
      <c r="AI64" s="65">
        <f>+AI50*PARÁMETROS!$E$21</f>
        <v>30865940.808192</v>
      </c>
      <c r="AJ64" s="65">
        <f>+AJ50*PARÁMETROS!$E$21</f>
        <v>30922854.036480002</v>
      </c>
      <c r="AK64" s="65">
        <f>+AK50*PARÁMETROS!$E$21</f>
        <v>30979767.264768001</v>
      </c>
      <c r="AL64" s="65">
        <f>+AL50*PARÁMETROS!$F$21</f>
        <v>32278147.71277824</v>
      </c>
      <c r="AM64" s="65">
        <f>+AM50*PARÁMETROS!$F$21</f>
        <v>32376797.308477439</v>
      </c>
      <c r="AN64" s="65">
        <f>+AN50*PARÁMETROS!$F$21</f>
        <v>32475446.904176641</v>
      </c>
      <c r="AO64" s="65">
        <f>+AO50*PARÁMETROS!$F$21</f>
        <v>32574096.49987584</v>
      </c>
      <c r="AP64" s="65">
        <f>+AP50*PARÁMETROS!$F$21</f>
        <v>32672746.095575038</v>
      </c>
      <c r="AQ64" s="65">
        <f>+AQ50*PARÁMETROS!$F$21</f>
        <v>32771395.691274241</v>
      </c>
      <c r="AR64" s="65">
        <f>+AR50*PARÁMETROS!$F$21</f>
        <v>32870045.286973439</v>
      </c>
      <c r="AS64" s="65">
        <f>+AS50*PARÁMETROS!$F$21</f>
        <v>32968694.882672641</v>
      </c>
      <c r="AT64" s="65">
        <f>+AT50*PARÁMETROS!$F$21</f>
        <v>33067344.47837184</v>
      </c>
      <c r="AU64" s="65">
        <f>+AU50*PARÁMETROS!$F$21</f>
        <v>33165994.074071039</v>
      </c>
      <c r="AV64" s="65">
        <f>+AV50*PARÁMETROS!$F$21</f>
        <v>33264643.669770241</v>
      </c>
      <c r="AW64" s="65">
        <f>+AW50*PARÁMETROS!$F$21</f>
        <v>33363293.265469439</v>
      </c>
      <c r="AX64" s="65">
        <f>+AX50*PARÁMETROS!$G$21</f>
        <v>34800420.575615391</v>
      </c>
      <c r="AY64" s="65">
        <f>+AY50*PARÁMETROS!$G$21</f>
        <v>34944054.386953421</v>
      </c>
      <c r="AZ64" s="65">
        <f>+AZ50*PARÁMETROS!$G$21</f>
        <v>35087688.198291458</v>
      </c>
      <c r="BA64" s="65">
        <f>+BA50*PARÁMETROS!$G$21</f>
        <v>35231322.009629495</v>
      </c>
      <c r="BB64" s="65">
        <f>+BB50*PARÁMETROS!$G$21</f>
        <v>35374955.820967533</v>
      </c>
      <c r="BC64" s="65">
        <f>+BC50*PARÁMETROS!$G$21</f>
        <v>35518589.632305562</v>
      </c>
      <c r="BD64" s="65">
        <f>+BD50*PARÁMETROS!$G$21</f>
        <v>35662223.4436436</v>
      </c>
      <c r="BE64" s="65">
        <f>+BE50*PARÁMETROS!$G$21</f>
        <v>35805857.254981637</v>
      </c>
      <c r="BF64" s="65">
        <f>+BF50*PARÁMETROS!$G$21</f>
        <v>35949491.066319674</v>
      </c>
      <c r="BG64" s="65">
        <f>+BG50*PARÁMETROS!$G$21</f>
        <v>36093124.877657704</v>
      </c>
      <c r="BH64" s="65">
        <f>+BH50*PARÁMETROS!$G$21</f>
        <v>36236758.688995741</v>
      </c>
      <c r="BI64" s="65">
        <f>+BI50*PARÁMETROS!$G$21</f>
        <v>36380392.500333779</v>
      </c>
    </row>
    <row r="65" spans="1:61" x14ac:dyDescent="0.2">
      <c r="A65" s="63" t="s">
        <v>125</v>
      </c>
      <c r="B65" s="65">
        <f>+B63*(PARÁMETROS!$C$11/12)</f>
        <v>8000000.0000000009</v>
      </c>
      <c r="C65" s="65">
        <f>+C63*(PARÁMETROS!$C$11/12)</f>
        <v>8071762.8800000008</v>
      </c>
      <c r="D65" s="65">
        <f>+D63*(PARÁMETROS!$C$11/12)</f>
        <v>8142407.1403106945</v>
      </c>
      <c r="E65" s="65">
        <f>+E63*(PARÁMETROS!$C$11/12)</f>
        <v>8211946.2194350231</v>
      </c>
      <c r="F65" s="65">
        <f>+F63*(PARÁMETROS!$C$11/12)</f>
        <v>8280393.404408765</v>
      </c>
      <c r="G65" s="65">
        <f>+G63*(PARÁMETROS!$C$11/12)</f>
        <v>8347761.8324139137</v>
      </c>
      <c r="H65" s="65">
        <f>+H63*(PARÁMETROS!$C$11/12)</f>
        <v>8414064.4923758619</v>
      </c>
      <c r="I65" s="65">
        <f>+I63*(PARÁMETROS!$C$11/12)</f>
        <v>8479314.2265445627</v>
      </c>
      <c r="J65" s="65">
        <f>+J63*(PARÁMETROS!$C$11/12)</f>
        <v>8543523.7320597917</v>
      </c>
      <c r="K65" s="65">
        <f>+K63*(PARÁMETROS!$C$11/12)</f>
        <v>8606705.5625007115</v>
      </c>
      <c r="L65" s="65">
        <f>+L63*(PARÁMETROS!$C$11/12)</f>
        <v>8668872.1294198092</v>
      </c>
      <c r="M65" s="65">
        <f>+M63*(PARÁMETROS!$C$11/12)</f>
        <v>8730035.703861434</v>
      </c>
      <c r="N65" s="65">
        <f>+N63*(PARÁMETROS!$D$11/12)</f>
        <v>6592656.3133987701</v>
      </c>
      <c r="O65" s="65">
        <f>+O63*(PARÁMETROS!$D$11/12)</f>
        <v>6651729.4757657573</v>
      </c>
      <c r="P65" s="65">
        <f>+P63*(PARÁMETROS!$D$11/12)</f>
        <v>6710200.8516463451</v>
      </c>
      <c r="Q65" s="65">
        <f>+Q63*(PARÁMETROS!$D$11/12)</f>
        <v>6768078.8802072713</v>
      </c>
      <c r="R65" s="65">
        <f>+R63*(PARÁMETROS!$D$11/12)</f>
        <v>6825371.8786160098</v>
      </c>
      <c r="S65" s="65">
        <f>+S63*(PARÁMETROS!$D$11/12)</f>
        <v>6882088.0438799486</v>
      </c>
      <c r="T65" s="65">
        <f>+T63*(PARÁMETROS!$D$11/12)</f>
        <v>6938235.4546567183</v>
      </c>
      <c r="U65" s="65">
        <f>+U63*(PARÁMETROS!$D$11/12)</f>
        <v>6993822.0730361119</v>
      </c>
      <c r="V65" s="65">
        <f>+V63*(PARÁMETROS!$D$11/12)</f>
        <v>7048855.7462940924</v>
      </c>
      <c r="W65" s="65">
        <f>+W63*(PARÁMETROS!$D$11/12)</f>
        <v>7103344.2086193087</v>
      </c>
      <c r="X65" s="65">
        <f>+X63*(PARÁMETROS!$D$11/12)</f>
        <v>7157295.0828125998</v>
      </c>
      <c r="Y65" s="65">
        <f>+Y63*(PARÁMETROS!$D$11/12)</f>
        <v>7210715.8819598975</v>
      </c>
      <c r="Z65" s="65">
        <f>+Z63*(PARÁMETROS!$E$11/12)</f>
        <v>4842409.3407193189</v>
      </c>
      <c r="AA65" s="65">
        <f>+AA63*(PARÁMETROS!$E$11/12)</f>
        <v>4886084.8023102768</v>
      </c>
      <c r="AB65" s="65">
        <f>+AB63*(PARÁMETROS!$E$11/12)</f>
        <v>4929539.916684987</v>
      </c>
      <c r="AC65" s="65">
        <f>+AC63*(PARÁMETROS!$E$11/12)</f>
        <v>4972778.8226634804</v>
      </c>
      <c r="AD65" s="65">
        <f>+AD63*(PARÁMETROS!$E$11/12)</f>
        <v>5015805.5870415764</v>
      </c>
      <c r="AE65" s="65">
        <f>+AE63*(PARÁMETROS!$E$11/12)</f>
        <v>5058624.2059759591</v>
      </c>
      <c r="AF65" s="65">
        <f>+AF63*(PARÁMETROS!$E$11/12)</f>
        <v>5101238.6063401001</v>
      </c>
      <c r="AG65" s="65">
        <f>+AG63*(PARÁMETROS!$E$11/12)</f>
        <v>5143652.6470516911</v>
      </c>
      <c r="AH65" s="65">
        <f>+AH63*(PARÁMETROS!$E$11/12)</f>
        <v>5185870.1203722227</v>
      </c>
      <c r="AI65" s="65">
        <f>+AI63*(PARÁMETROS!$E$11/12)</f>
        <v>5227894.7531793714</v>
      </c>
      <c r="AJ65" s="65">
        <f>+AJ63*(PARÁMETROS!$E$11/12)</f>
        <v>5269730.208212778</v>
      </c>
      <c r="AK65" s="65">
        <f>+AK63*(PARÁMETROS!$E$11/12)</f>
        <v>5311380.0852938611</v>
      </c>
      <c r="AL65" s="65">
        <f>+AL63*(PARÁMETROS!$F$11/12)</f>
        <v>5352847.9225202147</v>
      </c>
      <c r="AM65" s="65">
        <f>+AM63*(PARÁMETROS!$F$11/12)</f>
        <v>5401547.333434022</v>
      </c>
      <c r="AN65" s="65">
        <f>+AN63*(PARÁMETROS!$F$11/12)</f>
        <v>5450220.8430474028</v>
      </c>
      <c r="AO65" s="65">
        <f>+AO63*(PARÁMETROS!$F$11/12)</f>
        <v>5498870.889729904</v>
      </c>
      <c r="AP65" s="65">
        <f>+AP63*(PARÁMETROS!$F$11/12)</f>
        <v>5547499.8631132133</v>
      </c>
      <c r="AQ65" s="65">
        <f>+AQ63*(PARÁMETROS!$F$11/12)</f>
        <v>5596110.1052095518</v>
      </c>
      <c r="AR65" s="65">
        <f>+AR63*(PARÁMETROS!$F$11/12)</f>
        <v>5644703.9115010928</v>
      </c>
      <c r="AS65" s="65">
        <f>+AS63*(PARÁMETROS!$F$11/12)</f>
        <v>5693283.5320012765</v>
      </c>
      <c r="AT65" s="65">
        <f>+AT63*(PARÁMETROS!$F$11/12)</f>
        <v>5741851.1722888071</v>
      </c>
      <c r="AU65" s="65">
        <f>+AU63*(PARÁMETROS!$F$11/12)</f>
        <v>5790408.9945151228</v>
      </c>
      <c r="AV65" s="65">
        <f>+AV63*(PARÁMETROS!$F$11/12)</f>
        <v>5838959.1183860954</v>
      </c>
      <c r="AW65" s="65">
        <f>+AW63*(PARÁMETROS!$F$11/12)</f>
        <v>5887503.6221186928</v>
      </c>
      <c r="AX65" s="65">
        <f>+AX63*(PARÁMETROS!$G$11/12)</f>
        <v>5194038.9754516473</v>
      </c>
      <c r="AY65" s="65">
        <f>+AY63*(PARÁMETROS!$G$11/12)</f>
        <v>5243477.3114567772</v>
      </c>
      <c r="AZ65" s="65">
        <f>+AZ63*(PARÁMETROS!$G$11/12)</f>
        <v>5293055.0659193518</v>
      </c>
      <c r="BA65" s="65">
        <f>+BA63*(PARÁMETROS!$G$11/12)</f>
        <v>5342773.1412224807</v>
      </c>
      <c r="BB65" s="65">
        <f>+BB63*(PARÁMETROS!$G$11/12)</f>
        <v>5392632.4197780676</v>
      </c>
      <c r="BC65" s="65">
        <f>+BC63*(PARÁMETROS!$G$11/12)</f>
        <v>5442633.7645481005</v>
      </c>
      <c r="BD65" s="65">
        <f>+BD63*(PARÁMETROS!$G$11/12)</f>
        <v>5492778.0195502881</v>
      </c>
      <c r="BE65" s="65">
        <f>+BE63*(PARÁMETROS!$G$11/12)</f>
        <v>5543066.010348551</v>
      </c>
      <c r="BF65" s="65">
        <f>+BF63*(PARÁMETROS!$G$11/12)</f>
        <v>5593498.5445289183</v>
      </c>
      <c r="BG65" s="65">
        <f>+BG63*(PARÁMETROS!$G$11/12)</f>
        <v>5644076.4121612823</v>
      </c>
      <c r="BH65" s="65">
        <f>+BH63*(PARÁMETROS!$G$11/12)</f>
        <v>5694800.3862475101</v>
      </c>
      <c r="BI65" s="65">
        <f>+BI63*(PARÁMETROS!$G$11/12)</f>
        <v>5745671.22315636</v>
      </c>
    </row>
    <row r="66" spans="1:61" s="2" customFormat="1" x14ac:dyDescent="0.2">
      <c r="A66" s="63" t="s">
        <v>126</v>
      </c>
      <c r="B66" s="65">
        <f>+'FLUJO DE CARTERA'!C179</f>
        <v>0</v>
      </c>
      <c r="C66" s="65">
        <f>+'FLUJO DE CARTERA'!D179</f>
        <v>0</v>
      </c>
      <c r="D66" s="65">
        <f>+'FLUJO DE CARTERA'!E179</f>
        <v>0</v>
      </c>
      <c r="E66" s="65">
        <f>+'FLUJO DE CARTERA'!F179</f>
        <v>0</v>
      </c>
      <c r="F66" s="65">
        <f>+'FLUJO DE CARTERA'!G179</f>
        <v>0</v>
      </c>
      <c r="G66" s="65">
        <f>+'FLUJO DE CARTERA'!H179</f>
        <v>0</v>
      </c>
      <c r="H66" s="65">
        <f>+'FLUJO DE CARTERA'!I179</f>
        <v>0</v>
      </c>
      <c r="I66" s="65">
        <f>+'FLUJO DE CARTERA'!J179</f>
        <v>0</v>
      </c>
      <c r="J66" s="65">
        <f>+'FLUJO DE CARTERA'!K179</f>
        <v>0</v>
      </c>
      <c r="K66" s="65">
        <f>+'FLUJO DE CARTERA'!L179</f>
        <v>0</v>
      </c>
      <c r="L66" s="65">
        <f>+'FLUJO DE CARTERA'!M179</f>
        <v>0</v>
      </c>
      <c r="M66" s="65">
        <f>+'FLUJO DE CARTERA'!N179</f>
        <v>0</v>
      </c>
      <c r="N66" s="65">
        <f>+'FLUJO DE CARTERA'!O179</f>
        <v>0</v>
      </c>
      <c r="O66" s="65">
        <f>+'FLUJO DE CARTERA'!P179</f>
        <v>0</v>
      </c>
      <c r="P66" s="65">
        <f>+'FLUJO DE CARTERA'!Q179</f>
        <v>0</v>
      </c>
      <c r="Q66" s="65">
        <f>+'FLUJO DE CARTERA'!R179</f>
        <v>0</v>
      </c>
      <c r="R66" s="65">
        <f>+'FLUJO DE CARTERA'!S179</f>
        <v>0</v>
      </c>
      <c r="S66" s="65">
        <f>+'FLUJO DE CARTERA'!T179</f>
        <v>0</v>
      </c>
      <c r="T66" s="65">
        <f>+'FLUJO DE CARTERA'!U179</f>
        <v>0</v>
      </c>
      <c r="U66" s="65">
        <f>+'FLUJO DE CARTERA'!V179</f>
        <v>0</v>
      </c>
      <c r="V66" s="65">
        <f>+'FLUJO DE CARTERA'!W179</f>
        <v>0</v>
      </c>
      <c r="W66" s="65">
        <f>+'FLUJO DE CARTERA'!X179</f>
        <v>0</v>
      </c>
      <c r="X66" s="65">
        <f>+'FLUJO DE CARTERA'!Y179</f>
        <v>0</v>
      </c>
      <c r="Y66" s="65">
        <f>+'FLUJO DE CARTERA'!Z179</f>
        <v>0</v>
      </c>
      <c r="Z66" s="65">
        <f>+'FLUJO DE CARTERA'!AA179</f>
        <v>0</v>
      </c>
      <c r="AA66" s="65">
        <f>+'FLUJO DE CARTERA'!AB179</f>
        <v>0</v>
      </c>
      <c r="AB66" s="65">
        <f>+'FLUJO DE CARTERA'!AC179</f>
        <v>0</v>
      </c>
      <c r="AC66" s="65">
        <f>+'FLUJO DE CARTERA'!AD179</f>
        <v>0</v>
      </c>
      <c r="AD66" s="65">
        <f>+'FLUJO DE CARTERA'!AE179</f>
        <v>0</v>
      </c>
      <c r="AE66" s="65">
        <f>+'FLUJO DE CARTERA'!AF179</f>
        <v>0</v>
      </c>
      <c r="AF66" s="65">
        <f>+'FLUJO DE CARTERA'!AG179</f>
        <v>0</v>
      </c>
      <c r="AG66" s="65">
        <f>+'FLUJO DE CARTERA'!AH179</f>
        <v>0</v>
      </c>
      <c r="AH66" s="65">
        <f>+'FLUJO DE CARTERA'!AI179</f>
        <v>0</v>
      </c>
      <c r="AI66" s="65">
        <f>+'FLUJO DE CARTERA'!AJ179</f>
        <v>0</v>
      </c>
      <c r="AJ66" s="65">
        <f>+'FLUJO DE CARTERA'!AK179</f>
        <v>0</v>
      </c>
      <c r="AK66" s="65">
        <f>+'FLUJO DE CARTERA'!AL179</f>
        <v>0</v>
      </c>
      <c r="AL66" s="65">
        <f>+'FLUJO DE CARTERA'!AM179</f>
        <v>0</v>
      </c>
      <c r="AM66" s="65">
        <f>+'FLUJO DE CARTERA'!AN179</f>
        <v>0</v>
      </c>
      <c r="AN66" s="65">
        <f>+'FLUJO DE CARTERA'!AO179</f>
        <v>0</v>
      </c>
      <c r="AO66" s="65">
        <f>+'FLUJO DE CARTERA'!AP179</f>
        <v>0</v>
      </c>
      <c r="AP66" s="65">
        <f>+'FLUJO DE CARTERA'!AQ179</f>
        <v>0</v>
      </c>
      <c r="AQ66" s="65">
        <f>+'FLUJO DE CARTERA'!AR179</f>
        <v>0</v>
      </c>
      <c r="AR66" s="65">
        <f>+'FLUJO DE CARTERA'!AS179</f>
        <v>0</v>
      </c>
      <c r="AS66" s="65">
        <f>+'FLUJO DE CARTERA'!AT179</f>
        <v>0</v>
      </c>
      <c r="AT66" s="65">
        <f>+'FLUJO DE CARTERA'!AU179</f>
        <v>0</v>
      </c>
      <c r="AU66" s="65">
        <f>+'FLUJO DE CARTERA'!AV179</f>
        <v>0</v>
      </c>
      <c r="AV66" s="65">
        <f>+'FLUJO DE CARTERA'!AW179</f>
        <v>0</v>
      </c>
      <c r="AW66" s="65">
        <f>+'FLUJO DE CARTERA'!AX179</f>
        <v>0</v>
      </c>
      <c r="AX66" s="65">
        <f>+'FLUJO DE CARTERA'!AY179</f>
        <v>0</v>
      </c>
      <c r="AY66" s="65">
        <f>+'FLUJO DE CARTERA'!AZ179</f>
        <v>0</v>
      </c>
      <c r="AZ66" s="65">
        <f>+'FLUJO DE CARTERA'!BA179</f>
        <v>0</v>
      </c>
      <c r="BA66" s="65">
        <f>+'FLUJO DE CARTERA'!BB179</f>
        <v>0</v>
      </c>
      <c r="BB66" s="65">
        <f>+'FLUJO DE CARTERA'!BC179</f>
        <v>0</v>
      </c>
      <c r="BC66" s="65">
        <f>+'FLUJO DE CARTERA'!BD179</f>
        <v>0</v>
      </c>
      <c r="BD66" s="65">
        <f>+'FLUJO DE CARTERA'!BE179</f>
        <v>0</v>
      </c>
      <c r="BE66" s="65">
        <f>+'FLUJO DE CARTERA'!BF179</f>
        <v>0</v>
      </c>
      <c r="BF66" s="65">
        <f>+'FLUJO DE CARTERA'!BG179</f>
        <v>0</v>
      </c>
      <c r="BG66" s="65">
        <f>+'FLUJO DE CARTERA'!BH179</f>
        <v>0</v>
      </c>
      <c r="BH66" s="65">
        <f>+'FLUJO DE CARTERA'!BI179</f>
        <v>0</v>
      </c>
      <c r="BI66" s="65">
        <f>+'FLUJO DE CARTERA'!BJ179</f>
        <v>0</v>
      </c>
    </row>
    <row r="67" spans="1:61" s="2" customFormat="1" x14ac:dyDescent="0.2">
      <c r="A67" s="63" t="s">
        <v>1522</v>
      </c>
      <c r="B67" s="65">
        <f>+B65</f>
        <v>8000000.0000000009</v>
      </c>
      <c r="C67" s="65">
        <f t="shared" ref="C67:BI67" si="178">+C65</f>
        <v>8071762.8800000008</v>
      </c>
      <c r="D67" s="65">
        <f t="shared" si="178"/>
        <v>8142407.1403106945</v>
      </c>
      <c r="E67" s="65">
        <f t="shared" si="178"/>
        <v>8211946.2194350231</v>
      </c>
      <c r="F67" s="65">
        <f t="shared" si="178"/>
        <v>8280393.404408765</v>
      </c>
      <c r="G67" s="65">
        <f t="shared" si="178"/>
        <v>8347761.8324139137</v>
      </c>
      <c r="H67" s="65">
        <f t="shared" si="178"/>
        <v>8414064.4923758619</v>
      </c>
      <c r="I67" s="65">
        <f t="shared" si="178"/>
        <v>8479314.2265445627</v>
      </c>
      <c r="J67" s="65">
        <f t="shared" si="178"/>
        <v>8543523.7320597917</v>
      </c>
      <c r="K67" s="65">
        <f t="shared" si="178"/>
        <v>8606705.5625007115</v>
      </c>
      <c r="L67" s="65">
        <f t="shared" si="178"/>
        <v>8668872.1294198092</v>
      </c>
      <c r="M67" s="65">
        <f t="shared" si="178"/>
        <v>8730035.703861434</v>
      </c>
      <c r="N67" s="65">
        <f t="shared" si="178"/>
        <v>6592656.3133987701</v>
      </c>
      <c r="O67" s="65">
        <f t="shared" si="178"/>
        <v>6651729.4757657573</v>
      </c>
      <c r="P67" s="65">
        <f t="shared" si="178"/>
        <v>6710200.8516463451</v>
      </c>
      <c r="Q67" s="65">
        <f t="shared" si="178"/>
        <v>6768078.8802072713</v>
      </c>
      <c r="R67" s="65">
        <f t="shared" si="178"/>
        <v>6825371.8786160098</v>
      </c>
      <c r="S67" s="65">
        <f t="shared" si="178"/>
        <v>6882088.0438799486</v>
      </c>
      <c r="T67" s="65">
        <f t="shared" si="178"/>
        <v>6938235.4546567183</v>
      </c>
      <c r="U67" s="65">
        <f t="shared" si="178"/>
        <v>6993822.0730361119</v>
      </c>
      <c r="V67" s="65">
        <f t="shared" si="178"/>
        <v>7048855.7462940924</v>
      </c>
      <c r="W67" s="65">
        <f t="shared" si="178"/>
        <v>7103344.2086193087</v>
      </c>
      <c r="X67" s="65">
        <f t="shared" si="178"/>
        <v>7157295.0828125998</v>
      </c>
      <c r="Y67" s="65">
        <f t="shared" si="178"/>
        <v>7210715.8819598975</v>
      </c>
      <c r="Z67" s="65">
        <f t="shared" si="178"/>
        <v>4842409.3407193189</v>
      </c>
      <c r="AA67" s="65">
        <f t="shared" si="178"/>
        <v>4886084.8023102768</v>
      </c>
      <c r="AB67" s="65">
        <f t="shared" si="178"/>
        <v>4929539.916684987</v>
      </c>
      <c r="AC67" s="65">
        <f t="shared" si="178"/>
        <v>4972778.8226634804</v>
      </c>
      <c r="AD67" s="65">
        <f t="shared" si="178"/>
        <v>5015805.5870415764</v>
      </c>
      <c r="AE67" s="65">
        <f t="shared" si="178"/>
        <v>5058624.2059759591</v>
      </c>
      <c r="AF67" s="65">
        <f t="shared" si="178"/>
        <v>5101238.6063401001</v>
      </c>
      <c r="AG67" s="65">
        <f t="shared" si="178"/>
        <v>5143652.6470516911</v>
      </c>
      <c r="AH67" s="65">
        <f t="shared" si="178"/>
        <v>5185870.1203722227</v>
      </c>
      <c r="AI67" s="65">
        <f t="shared" si="178"/>
        <v>5227894.7531793714</v>
      </c>
      <c r="AJ67" s="65">
        <f t="shared" si="178"/>
        <v>5269730.208212778</v>
      </c>
      <c r="AK67" s="65">
        <f t="shared" si="178"/>
        <v>5311380.0852938611</v>
      </c>
      <c r="AL67" s="65">
        <f t="shared" si="178"/>
        <v>5352847.9225202147</v>
      </c>
      <c r="AM67" s="65">
        <f t="shared" si="178"/>
        <v>5401547.333434022</v>
      </c>
      <c r="AN67" s="65">
        <f t="shared" si="178"/>
        <v>5450220.8430474028</v>
      </c>
      <c r="AO67" s="65">
        <f t="shared" si="178"/>
        <v>5498870.889729904</v>
      </c>
      <c r="AP67" s="65">
        <f t="shared" si="178"/>
        <v>5547499.8631132133</v>
      </c>
      <c r="AQ67" s="65">
        <f t="shared" si="178"/>
        <v>5596110.1052095518</v>
      </c>
      <c r="AR67" s="65">
        <f t="shared" si="178"/>
        <v>5644703.9115010928</v>
      </c>
      <c r="AS67" s="65">
        <f t="shared" si="178"/>
        <v>5693283.5320012765</v>
      </c>
      <c r="AT67" s="65">
        <f t="shared" si="178"/>
        <v>5741851.1722888071</v>
      </c>
      <c r="AU67" s="65">
        <f t="shared" si="178"/>
        <v>5790408.9945151228</v>
      </c>
      <c r="AV67" s="65">
        <f t="shared" si="178"/>
        <v>5838959.1183860954</v>
      </c>
      <c r="AW67" s="65">
        <f t="shared" si="178"/>
        <v>5887503.6221186928</v>
      </c>
      <c r="AX67" s="65">
        <f t="shared" si="178"/>
        <v>5194038.9754516473</v>
      </c>
      <c r="AY67" s="65">
        <f t="shared" si="178"/>
        <v>5243477.3114567772</v>
      </c>
      <c r="AZ67" s="65">
        <f t="shared" si="178"/>
        <v>5293055.0659193518</v>
      </c>
      <c r="BA67" s="65">
        <f t="shared" si="178"/>
        <v>5342773.1412224807</v>
      </c>
      <c r="BB67" s="65">
        <f t="shared" si="178"/>
        <v>5392632.4197780676</v>
      </c>
      <c r="BC67" s="65">
        <f t="shared" si="178"/>
        <v>5442633.7645481005</v>
      </c>
      <c r="BD67" s="65">
        <f t="shared" si="178"/>
        <v>5492778.0195502881</v>
      </c>
      <c r="BE67" s="65">
        <f t="shared" si="178"/>
        <v>5543066.010348551</v>
      </c>
      <c r="BF67" s="65">
        <f t="shared" si="178"/>
        <v>5593498.5445289183</v>
      </c>
      <c r="BG67" s="65">
        <f t="shared" si="178"/>
        <v>5644076.4121612823</v>
      </c>
      <c r="BH67" s="65">
        <f t="shared" si="178"/>
        <v>5694800.3862475101</v>
      </c>
      <c r="BI67" s="65">
        <f t="shared" si="178"/>
        <v>5745671.22315636</v>
      </c>
    </row>
    <row r="68" spans="1:61" x14ac:dyDescent="0.2">
      <c r="A68" s="63" t="s">
        <v>1532</v>
      </c>
      <c r="B68" s="65">
        <f t="shared" ref="B68:AG68" si="179">(+B63/B50)*100%*B52</f>
        <v>15750000</v>
      </c>
      <c r="C68" s="65">
        <f t="shared" si="179"/>
        <v>15901221.433395874</v>
      </c>
      <c r="D68" s="65">
        <f t="shared" si="179"/>
        <v>16050427.091350868</v>
      </c>
      <c r="E68" s="65">
        <f t="shared" si="179"/>
        <v>16197639.693938835</v>
      </c>
      <c r="F68" s="65">
        <f t="shared" si="179"/>
        <v>16342881.719227826</v>
      </c>
      <c r="G68" s="65">
        <f t="shared" si="179"/>
        <v>16486175.405707728</v>
      </c>
      <c r="H68" s="65">
        <f t="shared" si="179"/>
        <v>16627542.754695086</v>
      </c>
      <c r="I68" s="323">
        <f t="shared" si="179"/>
        <v>16767005.532715233</v>
      </c>
      <c r="J68" s="65">
        <f t="shared" si="179"/>
        <v>16904585.273862023</v>
      </c>
      <c r="K68" s="65">
        <f t="shared" si="179"/>
        <v>17040303.282135285</v>
      </c>
      <c r="L68" s="65">
        <f t="shared" si="179"/>
        <v>17174180.633756224</v>
      </c>
      <c r="M68" s="65">
        <f t="shared" si="179"/>
        <v>17306238.179460991</v>
      </c>
      <c r="N68" s="65">
        <f t="shared" si="179"/>
        <v>16606187.187402444</v>
      </c>
      <c r="O68" s="65">
        <f t="shared" si="179"/>
        <v>16744441.726282585</v>
      </c>
      <c r="P68" s="65">
        <f t="shared" si="179"/>
        <v>16881008.431814704</v>
      </c>
      <c r="Q68" s="65">
        <f t="shared" si="179"/>
        <v>17015911.703852348</v>
      </c>
      <c r="R68" s="65">
        <f t="shared" si="179"/>
        <v>17149175.574412085</v>
      </c>
      <c r="S68" s="65">
        <f t="shared" si="179"/>
        <v>17280823.7134462</v>
      </c>
      <c r="T68" s="65">
        <f t="shared" si="179"/>
        <v>17410879.43452125</v>
      </c>
      <c r="U68" s="65">
        <f t="shared" si="179"/>
        <v>17539365.700404041</v>
      </c>
      <c r="V68" s="65">
        <f t="shared" si="179"/>
        <v>17666305.12855662</v>
      </c>
      <c r="W68" s="65">
        <f t="shared" si="179"/>
        <v>17791719.996541787</v>
      </c>
      <c r="X68" s="65">
        <f t="shared" si="179"/>
        <v>17915632.247340675</v>
      </c>
      <c r="Y68" s="65">
        <f t="shared" si="179"/>
        <v>18038063.494583856</v>
      </c>
      <c r="Z68" s="65">
        <f t="shared" si="179"/>
        <v>17251083.276312571</v>
      </c>
      <c r="AA68" s="65">
        <f t="shared" si="179"/>
        <v>17374100.669475093</v>
      </c>
      <c r="AB68" s="65">
        <f t="shared" si="179"/>
        <v>17495876.41662791</v>
      </c>
      <c r="AC68" s="65">
        <f t="shared" si="179"/>
        <v>17616432.125035327</v>
      </c>
      <c r="AD68" s="65">
        <f t="shared" si="179"/>
        <v>17735788.986437336</v>
      </c>
      <c r="AE68" s="65">
        <f t="shared" si="179"/>
        <v>17853967.785797499</v>
      </c>
      <c r="AF68" s="65">
        <f t="shared" si="179"/>
        <v>17970988.909850784</v>
      </c>
      <c r="AG68" s="65">
        <f t="shared" si="179"/>
        <v>18086872.355456281</v>
      </c>
      <c r="AH68" s="65">
        <f t="shared" ref="AH68:BI68" si="180">(+AH63/AH50)*100%*AH52</f>
        <v>18201637.737759646</v>
      </c>
      <c r="AI68" s="65">
        <f t="shared" si="180"/>
        <v>18315304.298169892</v>
      </c>
      <c r="AJ68" s="65">
        <f t="shared" si="180"/>
        <v>18427890.91215511</v>
      </c>
      <c r="AK68" s="65">
        <f t="shared" si="180"/>
        <v>18539416.096861608</v>
      </c>
      <c r="AL68" s="65">
        <f t="shared" si="180"/>
        <v>17668324.438636407</v>
      </c>
      <c r="AM68" s="65">
        <f t="shared" si="180"/>
        <v>17774744.424462959</v>
      </c>
      <c r="AN68" s="65">
        <f t="shared" si="180"/>
        <v>17880432.899426475</v>
      </c>
      <c r="AO68" s="65">
        <f t="shared" si="180"/>
        <v>17985404.484882783</v>
      </c>
      <c r="AP68" s="65">
        <f t="shared" si="180"/>
        <v>18089673.466673523</v>
      </c>
      <c r="AQ68" s="65">
        <f t="shared" si="180"/>
        <v>18193253.803811908</v>
      </c>
      <c r="AR68" s="65">
        <f t="shared" si="180"/>
        <v>18296159.136918306</v>
      </c>
      <c r="AS68" s="65">
        <f t="shared" si="180"/>
        <v>18398402.796413459</v>
      </c>
      <c r="AT68" s="65">
        <f t="shared" si="180"/>
        <v>18499997.810477063</v>
      </c>
      <c r="AU68" s="65">
        <f t="shared" si="180"/>
        <v>18600956.912779097</v>
      </c>
      <c r="AV68" s="65">
        <f t="shared" si="180"/>
        <v>18701292.549991053</v>
      </c>
      <c r="AW68" s="65">
        <f t="shared" si="180"/>
        <v>18801016.889083937</v>
      </c>
      <c r="AX68" s="65">
        <f t="shared" si="180"/>
        <v>17850133.945285313</v>
      </c>
      <c r="AY68" s="65">
        <f t="shared" si="180"/>
        <v>17945967.142642099</v>
      </c>
      <c r="AZ68" s="65">
        <f t="shared" si="180"/>
        <v>18041490.951504555</v>
      </c>
      <c r="BA68" s="65">
        <f t="shared" si="180"/>
        <v>18136712.219142791</v>
      </c>
      <c r="BB68" s="65">
        <f t="shared" si="180"/>
        <v>18231637.614098869</v>
      </c>
      <c r="BC68" s="65">
        <f t="shared" si="180"/>
        <v>18326273.631555874</v>
      </c>
      <c r="BD68" s="65">
        <f t="shared" si="180"/>
        <v>18420626.598524719</v>
      </c>
      <c r="BE68" s="65">
        <f t="shared" si="180"/>
        <v>18514702.678855576</v>
      </c>
      <c r="BF68" s="65">
        <f t="shared" si="180"/>
        <v>18608507.878080551</v>
      </c>
      <c r="BG68" s="65">
        <f t="shared" si="180"/>
        <v>18702048.048093911</v>
      </c>
      <c r="BH68" s="65">
        <f t="shared" si="180"/>
        <v>18795328.891675975</v>
      </c>
      <c r="BI68" s="65">
        <f t="shared" si="180"/>
        <v>18888355.966866449</v>
      </c>
    </row>
    <row r="69" spans="1:61" ht="13.5" thickBot="1" x14ac:dyDescent="0.25">
      <c r="A69" s="73" t="s">
        <v>109</v>
      </c>
      <c r="B69" s="81">
        <f>+B63+B64+B65-B66-B68-B67</f>
        <v>1210764432</v>
      </c>
      <c r="C69" s="81">
        <f t="shared" ref="C69:BI69" si="181">+C63+C64+C65-C66-C68-C67</f>
        <v>1221361071.0466042</v>
      </c>
      <c r="D69" s="81">
        <f t="shared" si="181"/>
        <v>1231791932.9152534</v>
      </c>
      <c r="E69" s="81">
        <f t="shared" si="181"/>
        <v>1242059010.6613147</v>
      </c>
      <c r="F69" s="81">
        <f t="shared" si="181"/>
        <v>1252164274.862087</v>
      </c>
      <c r="G69" s="81">
        <f t="shared" si="181"/>
        <v>1262109673.8563793</v>
      </c>
      <c r="H69" s="81">
        <f t="shared" si="181"/>
        <v>1271897133.9816842</v>
      </c>
      <c r="I69" s="81">
        <f t="shared" si="181"/>
        <v>1281528559.8089688</v>
      </c>
      <c r="J69" s="81">
        <f t="shared" si="181"/>
        <v>1291005834.3751066</v>
      </c>
      <c r="K69" s="81">
        <f t="shared" si="181"/>
        <v>1300330819.4129713</v>
      </c>
      <c r="L69" s="81">
        <f t="shared" si="181"/>
        <v>1309505355.579215</v>
      </c>
      <c r="M69" s="81">
        <f t="shared" si="181"/>
        <v>1318531262.679754</v>
      </c>
      <c r="N69" s="81">
        <f t="shared" si="181"/>
        <v>1330345895.1531515</v>
      </c>
      <c r="O69" s="81">
        <f t="shared" si="181"/>
        <v>1342040170.3292689</v>
      </c>
      <c r="P69" s="81">
        <f t="shared" si="181"/>
        <v>1353615776.0414543</v>
      </c>
      <c r="Q69" s="81">
        <f t="shared" si="181"/>
        <v>1365074375.723202</v>
      </c>
      <c r="R69" s="81">
        <f t="shared" si="181"/>
        <v>1376417608.7759898</v>
      </c>
      <c r="S69" s="81">
        <f t="shared" si="181"/>
        <v>1387647090.9313436</v>
      </c>
      <c r="T69" s="81">
        <f t="shared" si="181"/>
        <v>1398764414.6072223</v>
      </c>
      <c r="U69" s="81">
        <f t="shared" si="181"/>
        <v>1409771149.2588184</v>
      </c>
      <c r="V69" s="81">
        <f t="shared" si="181"/>
        <v>1420668841.7238617</v>
      </c>
      <c r="W69" s="81">
        <f t="shared" si="181"/>
        <v>1431459016.56252</v>
      </c>
      <c r="X69" s="81">
        <f t="shared" si="181"/>
        <v>1442143176.3919795</v>
      </c>
      <c r="Y69" s="81">
        <f t="shared" si="181"/>
        <v>1452722802.2157955</v>
      </c>
      <c r="Z69" s="81">
        <f t="shared" si="181"/>
        <v>1465825440.693083</v>
      </c>
      <c r="AA69" s="81">
        <f t="shared" si="181"/>
        <v>1478861975.005496</v>
      </c>
      <c r="AB69" s="81">
        <f t="shared" si="181"/>
        <v>1491833646.7990441</v>
      </c>
      <c r="AC69" s="81">
        <f t="shared" si="181"/>
        <v>1504741676.1124728</v>
      </c>
      <c r="AD69" s="81">
        <f t="shared" si="181"/>
        <v>1517587261.7927876</v>
      </c>
      <c r="AE69" s="81">
        <f t="shared" si="181"/>
        <v>1530371581.90203</v>
      </c>
      <c r="AF69" s="81">
        <f t="shared" si="181"/>
        <v>1543095794.1155071</v>
      </c>
      <c r="AG69" s="81">
        <f t="shared" si="181"/>
        <v>1555761036.1116667</v>
      </c>
      <c r="AH69" s="81">
        <f t="shared" si="181"/>
        <v>1568368425.9538112</v>
      </c>
      <c r="AI69" s="81">
        <f t="shared" si="181"/>
        <v>1580919062.4638333</v>
      </c>
      <c r="AJ69" s="81">
        <f t="shared" si="181"/>
        <v>1593414025.5881581</v>
      </c>
      <c r="AK69" s="81">
        <f t="shared" si="181"/>
        <v>1605854376.7560644</v>
      </c>
      <c r="AL69" s="81">
        <f t="shared" si="181"/>
        <v>1620464200.0302064</v>
      </c>
      <c r="AM69" s="81">
        <f t="shared" si="181"/>
        <v>1635066252.9142208</v>
      </c>
      <c r="AN69" s="81">
        <f t="shared" si="181"/>
        <v>1649661266.9189711</v>
      </c>
      <c r="AO69" s="81">
        <f t="shared" si="181"/>
        <v>1664249958.933964</v>
      </c>
      <c r="AP69" s="81">
        <f t="shared" si="181"/>
        <v>1678833031.5628655</v>
      </c>
      <c r="AQ69" s="81">
        <f t="shared" si="181"/>
        <v>1693411173.4503276</v>
      </c>
      <c r="AR69" s="81">
        <f t="shared" si="181"/>
        <v>1707985059.6003828</v>
      </c>
      <c r="AS69" s="81">
        <f t="shared" si="181"/>
        <v>1722555351.6866419</v>
      </c>
      <c r="AT69" s="81">
        <f t="shared" si="181"/>
        <v>1737122698.3545368</v>
      </c>
      <c r="AU69" s="81">
        <f t="shared" si="181"/>
        <v>1751687735.5158286</v>
      </c>
      <c r="AV69" s="81">
        <f t="shared" si="181"/>
        <v>1766251086.6356077</v>
      </c>
      <c r="AW69" s="81">
        <f t="shared" si="181"/>
        <v>1780813363.0119934</v>
      </c>
      <c r="AX69" s="81">
        <f t="shared" si="181"/>
        <v>1797763649.6423235</v>
      </c>
      <c r="AY69" s="81">
        <f t="shared" si="181"/>
        <v>1814761736.8866348</v>
      </c>
      <c r="AZ69" s="81">
        <f t="shared" si="181"/>
        <v>1831807934.1334219</v>
      </c>
      <c r="BA69" s="81">
        <f t="shared" si="181"/>
        <v>1848902543.9239087</v>
      </c>
      <c r="BB69" s="81">
        <f t="shared" si="181"/>
        <v>1866045862.1307774</v>
      </c>
      <c r="BC69" s="81">
        <f t="shared" si="181"/>
        <v>1883238178.1315272</v>
      </c>
      <c r="BD69" s="81">
        <f t="shared" si="181"/>
        <v>1900479774.9766459</v>
      </c>
      <c r="BE69" s="81">
        <f t="shared" si="181"/>
        <v>1917770929.5527718</v>
      </c>
      <c r="BF69" s="81">
        <f t="shared" si="181"/>
        <v>1935111912.7410109</v>
      </c>
      <c r="BG69" s="81">
        <f t="shared" si="181"/>
        <v>1952502989.5705748</v>
      </c>
      <c r="BH69" s="81">
        <f t="shared" si="181"/>
        <v>1969944419.3678946</v>
      </c>
      <c r="BI69" s="81">
        <f t="shared" si="181"/>
        <v>1987436455.9013619</v>
      </c>
    </row>
    <row r="70" spans="1:61" x14ac:dyDescent="0.2">
      <c r="A70" s="80" t="s">
        <v>1529</v>
      </c>
      <c r="B70" s="40">
        <f t="shared" ref="B70:K70" si="182">+B$2</f>
        <v>44957</v>
      </c>
      <c r="C70" s="40">
        <f t="shared" si="182"/>
        <v>44985</v>
      </c>
      <c r="D70" s="40">
        <f t="shared" si="182"/>
        <v>45016</v>
      </c>
      <c r="E70" s="40">
        <f t="shared" si="182"/>
        <v>45046</v>
      </c>
      <c r="F70" s="40">
        <f t="shared" si="182"/>
        <v>45077</v>
      </c>
      <c r="G70" s="40">
        <f t="shared" si="182"/>
        <v>45107</v>
      </c>
      <c r="H70" s="40">
        <f t="shared" si="182"/>
        <v>45138</v>
      </c>
      <c r="I70" s="40">
        <f t="shared" si="182"/>
        <v>45169</v>
      </c>
      <c r="J70" s="40">
        <f t="shared" si="182"/>
        <v>45199</v>
      </c>
      <c r="K70" s="40">
        <f t="shared" si="182"/>
        <v>45230</v>
      </c>
      <c r="L70" s="40">
        <f t="shared" ref="L70:AQ70" si="183">+L$2</f>
        <v>45260</v>
      </c>
      <c r="M70" s="40">
        <f t="shared" si="183"/>
        <v>45291</v>
      </c>
      <c r="N70" s="40">
        <f t="shared" si="183"/>
        <v>45322</v>
      </c>
      <c r="O70" s="40">
        <f t="shared" si="183"/>
        <v>45351</v>
      </c>
      <c r="P70" s="40">
        <f t="shared" si="183"/>
        <v>45382</v>
      </c>
      <c r="Q70" s="40">
        <f t="shared" si="183"/>
        <v>45412</v>
      </c>
      <c r="R70" s="40">
        <f t="shared" si="183"/>
        <v>45443</v>
      </c>
      <c r="S70" s="40">
        <f t="shared" si="183"/>
        <v>45473</v>
      </c>
      <c r="T70" s="40">
        <f t="shared" si="183"/>
        <v>45504</v>
      </c>
      <c r="U70" s="40">
        <f t="shared" si="183"/>
        <v>45535</v>
      </c>
      <c r="V70" s="40">
        <f t="shared" si="183"/>
        <v>45565</v>
      </c>
      <c r="W70" s="40">
        <f t="shared" si="183"/>
        <v>45596</v>
      </c>
      <c r="X70" s="40">
        <f t="shared" si="183"/>
        <v>45626</v>
      </c>
      <c r="Y70" s="40">
        <f t="shared" si="183"/>
        <v>45657</v>
      </c>
      <c r="Z70" s="40">
        <f t="shared" si="183"/>
        <v>45688</v>
      </c>
      <c r="AA70" s="40">
        <f t="shared" si="183"/>
        <v>45716</v>
      </c>
      <c r="AB70" s="40">
        <f t="shared" si="183"/>
        <v>45747</v>
      </c>
      <c r="AC70" s="40">
        <f t="shared" si="183"/>
        <v>45777</v>
      </c>
      <c r="AD70" s="40">
        <f t="shared" si="183"/>
        <v>45808</v>
      </c>
      <c r="AE70" s="40">
        <f t="shared" si="183"/>
        <v>45838</v>
      </c>
      <c r="AF70" s="40">
        <f t="shared" si="183"/>
        <v>45869</v>
      </c>
      <c r="AG70" s="40">
        <f t="shared" si="183"/>
        <v>45900</v>
      </c>
      <c r="AH70" s="40">
        <f t="shared" si="183"/>
        <v>45930</v>
      </c>
      <c r="AI70" s="40">
        <f t="shared" si="183"/>
        <v>45961</v>
      </c>
      <c r="AJ70" s="40">
        <f t="shared" si="183"/>
        <v>45991</v>
      </c>
      <c r="AK70" s="40">
        <f t="shared" si="183"/>
        <v>46022</v>
      </c>
      <c r="AL70" s="40">
        <f t="shared" si="183"/>
        <v>46053</v>
      </c>
      <c r="AM70" s="40">
        <f t="shared" si="183"/>
        <v>46081</v>
      </c>
      <c r="AN70" s="40">
        <f t="shared" si="183"/>
        <v>46112</v>
      </c>
      <c r="AO70" s="40">
        <f t="shared" si="183"/>
        <v>46142</v>
      </c>
      <c r="AP70" s="40">
        <f t="shared" si="183"/>
        <v>46173</v>
      </c>
      <c r="AQ70" s="40">
        <f t="shared" si="183"/>
        <v>46203</v>
      </c>
      <c r="AR70" s="40">
        <f t="shared" ref="AR70:BI70" si="184">+AR$2</f>
        <v>46234</v>
      </c>
      <c r="AS70" s="40">
        <f t="shared" si="184"/>
        <v>46265</v>
      </c>
      <c r="AT70" s="40">
        <f t="shared" si="184"/>
        <v>46295</v>
      </c>
      <c r="AU70" s="40">
        <f t="shared" si="184"/>
        <v>46326</v>
      </c>
      <c r="AV70" s="40">
        <f t="shared" si="184"/>
        <v>46356</v>
      </c>
      <c r="AW70" s="40">
        <f t="shared" si="184"/>
        <v>46387</v>
      </c>
      <c r="AX70" s="40">
        <f t="shared" si="184"/>
        <v>46418</v>
      </c>
      <c r="AY70" s="40">
        <f t="shared" si="184"/>
        <v>46446</v>
      </c>
      <c r="AZ70" s="40">
        <f t="shared" si="184"/>
        <v>46477</v>
      </c>
      <c r="BA70" s="40">
        <f t="shared" si="184"/>
        <v>46507</v>
      </c>
      <c r="BB70" s="40">
        <f t="shared" si="184"/>
        <v>46538</v>
      </c>
      <c r="BC70" s="40">
        <f t="shared" si="184"/>
        <v>46568</v>
      </c>
      <c r="BD70" s="40">
        <f t="shared" si="184"/>
        <v>46599</v>
      </c>
      <c r="BE70" s="40">
        <f t="shared" si="184"/>
        <v>46630</v>
      </c>
      <c r="BF70" s="40">
        <f t="shared" si="184"/>
        <v>46660</v>
      </c>
      <c r="BG70" s="40">
        <f t="shared" si="184"/>
        <v>46691</v>
      </c>
      <c r="BH70" s="40">
        <f t="shared" si="184"/>
        <v>46721</v>
      </c>
      <c r="BI70" s="40">
        <f t="shared" si="184"/>
        <v>46752</v>
      </c>
    </row>
    <row r="71" spans="1:61" x14ac:dyDescent="0.2">
      <c r="A71" s="44" t="s">
        <v>76</v>
      </c>
      <c r="B71" s="104">
        <f>+'EF. Mensuales'!B12</f>
        <v>2600000000</v>
      </c>
      <c r="C71" s="65">
        <f>+B75</f>
        <v>2628166666.6666665</v>
      </c>
      <c r="D71" s="65">
        <f t="shared" ref="D71:K71" si="185">+C75</f>
        <v>2656638472.2222219</v>
      </c>
      <c r="E71" s="65">
        <f t="shared" si="185"/>
        <v>2685418722.3379626</v>
      </c>
      <c r="F71" s="65">
        <f t="shared" si="185"/>
        <v>2714510758.496624</v>
      </c>
      <c r="G71" s="65">
        <f t="shared" si="185"/>
        <v>2743917958.3803372</v>
      </c>
      <c r="H71" s="65">
        <f t="shared" si="185"/>
        <v>2773643736.2627907</v>
      </c>
      <c r="I71" s="65">
        <f t="shared" si="185"/>
        <v>2803691543.4056377</v>
      </c>
      <c r="J71" s="65">
        <f t="shared" si="185"/>
        <v>2834064868.459199</v>
      </c>
      <c r="K71" s="65">
        <f t="shared" si="185"/>
        <v>2864767237.867507</v>
      </c>
      <c r="L71" s="65">
        <f>+K75</f>
        <v>2895802216.2777386</v>
      </c>
      <c r="M71" s="65">
        <f t="shared" ref="M71:AR71" si="186">+L75</f>
        <v>2927173406.9540806</v>
      </c>
      <c r="N71" s="65">
        <f t="shared" si="186"/>
        <v>2958884452.1960831</v>
      </c>
      <c r="O71" s="65">
        <f t="shared" si="186"/>
        <v>2981076085.5875535</v>
      </c>
      <c r="P71" s="65">
        <f t="shared" si="186"/>
        <v>3003434156.2294602</v>
      </c>
      <c r="Q71" s="65">
        <f t="shared" si="186"/>
        <v>3025959912.4011812</v>
      </c>
      <c r="R71" s="65">
        <f t="shared" si="186"/>
        <v>3048654611.7441902</v>
      </c>
      <c r="S71" s="65">
        <f t="shared" si="186"/>
        <v>3071519521.3322716</v>
      </c>
      <c r="T71" s="65">
        <f t="shared" si="186"/>
        <v>3094555917.7422638</v>
      </c>
      <c r="U71" s="65">
        <f t="shared" si="186"/>
        <v>3117765087.1253309</v>
      </c>
      <c r="V71" s="65">
        <f t="shared" si="186"/>
        <v>3141148325.2787709</v>
      </c>
      <c r="W71" s="65">
        <f t="shared" si="186"/>
        <v>3164706937.7183619</v>
      </c>
      <c r="X71" s="65">
        <f t="shared" si="186"/>
        <v>3188442239.7512498</v>
      </c>
      <c r="Y71" s="65">
        <f t="shared" si="186"/>
        <v>3212355556.5493841</v>
      </c>
      <c r="Z71" s="65">
        <f t="shared" si="186"/>
        <v>3236448223.2235045</v>
      </c>
      <c r="AA71" s="65">
        <f t="shared" si="186"/>
        <v>3255327504.5256414</v>
      </c>
      <c r="AB71" s="65">
        <f t="shared" si="186"/>
        <v>3274316914.9687076</v>
      </c>
      <c r="AC71" s="65">
        <f t="shared" si="186"/>
        <v>3293417096.9726915</v>
      </c>
      <c r="AD71" s="65">
        <f t="shared" si="186"/>
        <v>3312628696.7050323</v>
      </c>
      <c r="AE71" s="65">
        <f t="shared" si="186"/>
        <v>3331952364.1024785</v>
      </c>
      <c r="AF71" s="65">
        <f t="shared" si="186"/>
        <v>3351388752.8930764</v>
      </c>
      <c r="AG71" s="65">
        <f t="shared" si="186"/>
        <v>3370938520.6182861</v>
      </c>
      <c r="AH71" s="65">
        <f t="shared" si="186"/>
        <v>3390602328.6552262</v>
      </c>
      <c r="AI71" s="65">
        <f t="shared" si="186"/>
        <v>3410380842.2390485</v>
      </c>
      <c r="AJ71" s="65">
        <f t="shared" si="186"/>
        <v>3430274730.4854431</v>
      </c>
      <c r="AK71" s="65">
        <f t="shared" si="186"/>
        <v>3450284666.4132748</v>
      </c>
      <c r="AL71" s="65">
        <f t="shared" si="186"/>
        <v>3470411326.9673524</v>
      </c>
      <c r="AM71" s="65">
        <f t="shared" si="186"/>
        <v>3484871374.1630497</v>
      </c>
      <c r="AN71" s="65">
        <f t="shared" si="186"/>
        <v>3499391671.5553956</v>
      </c>
      <c r="AO71" s="65">
        <f t="shared" si="186"/>
        <v>3513972470.1868763</v>
      </c>
      <c r="AP71" s="65">
        <f t="shared" si="186"/>
        <v>3528614022.1459885</v>
      </c>
      <c r="AQ71" s="65">
        <f t="shared" si="186"/>
        <v>3543316580.5715966</v>
      </c>
      <c r="AR71" s="65">
        <f t="shared" si="186"/>
        <v>3558080399.6573114</v>
      </c>
      <c r="AS71" s="65">
        <f t="shared" ref="AS71:BI71" si="187">+AR75</f>
        <v>3572905734.6558838</v>
      </c>
      <c r="AT71" s="65">
        <f t="shared" si="187"/>
        <v>3587792841.8836164</v>
      </c>
      <c r="AU71" s="65">
        <f t="shared" si="187"/>
        <v>3602741978.7247982</v>
      </c>
      <c r="AV71" s="65">
        <f t="shared" si="187"/>
        <v>3617753403.6361513</v>
      </c>
      <c r="AW71" s="65">
        <f t="shared" si="187"/>
        <v>3632827376.1513019</v>
      </c>
      <c r="AX71" s="65">
        <f t="shared" si="187"/>
        <v>3647964156.8852658</v>
      </c>
      <c r="AY71" s="65">
        <f t="shared" si="187"/>
        <v>3663164007.5389543</v>
      </c>
      <c r="AZ71" s="65">
        <f t="shared" si="187"/>
        <v>3678427190.9036999</v>
      </c>
      <c r="BA71" s="65">
        <f t="shared" si="187"/>
        <v>3693753970.8657985</v>
      </c>
      <c r="BB71" s="65">
        <f t="shared" si="187"/>
        <v>3709144612.4110727</v>
      </c>
      <c r="BC71" s="65">
        <f t="shared" si="187"/>
        <v>3724599381.6294522</v>
      </c>
      <c r="BD71" s="65">
        <f t="shared" si="187"/>
        <v>3740118545.7195749</v>
      </c>
      <c r="BE71" s="65">
        <f t="shared" si="187"/>
        <v>3755702372.9934063</v>
      </c>
      <c r="BF71" s="65">
        <f t="shared" si="187"/>
        <v>3771351132.8808789</v>
      </c>
      <c r="BG71" s="65">
        <f t="shared" si="187"/>
        <v>3787065095.9345493</v>
      </c>
      <c r="BH71" s="65">
        <f t="shared" si="187"/>
        <v>3802844533.8342767</v>
      </c>
      <c r="BI71" s="65">
        <f t="shared" si="187"/>
        <v>3818689719.3919196</v>
      </c>
    </row>
    <row r="72" spans="1:61" s="3" customFormat="1" x14ac:dyDescent="0.2">
      <c r="A72" s="99" t="s">
        <v>77</v>
      </c>
      <c r="B72" s="65">
        <f>+B71/36</f>
        <v>72222222.222222224</v>
      </c>
      <c r="C72" s="65">
        <f t="shared" ref="C72:BI72" si="188">+C71/36</f>
        <v>73004629.629629627</v>
      </c>
      <c r="D72" s="65">
        <f t="shared" si="188"/>
        <v>73795513.11728394</v>
      </c>
      <c r="E72" s="65">
        <f t="shared" si="188"/>
        <v>74594964.509387851</v>
      </c>
      <c r="F72" s="65">
        <f t="shared" si="188"/>
        <v>75403076.624906227</v>
      </c>
      <c r="G72" s="65">
        <f t="shared" si="188"/>
        <v>76219943.288342699</v>
      </c>
      <c r="H72" s="65">
        <f t="shared" si="188"/>
        <v>77045659.340633079</v>
      </c>
      <c r="I72" s="65">
        <f t="shared" si="188"/>
        <v>77880320.650156602</v>
      </c>
      <c r="J72" s="65">
        <f t="shared" si="188"/>
        <v>78724024.123866633</v>
      </c>
      <c r="K72" s="65">
        <f t="shared" si="188"/>
        <v>79576867.718541861</v>
      </c>
      <c r="L72" s="65">
        <f t="shared" si="188"/>
        <v>80438950.452159405</v>
      </c>
      <c r="M72" s="65">
        <f t="shared" si="188"/>
        <v>81310372.415391132</v>
      </c>
      <c r="N72" s="65">
        <f t="shared" si="188"/>
        <v>82191234.783224523</v>
      </c>
      <c r="O72" s="65">
        <f t="shared" si="188"/>
        <v>82807669.044098705</v>
      </c>
      <c r="P72" s="65">
        <f t="shared" si="188"/>
        <v>83428726.561929449</v>
      </c>
      <c r="Q72" s="65">
        <f t="shared" si="188"/>
        <v>84054442.011143923</v>
      </c>
      <c r="R72" s="65">
        <f t="shared" si="188"/>
        <v>84684850.326227501</v>
      </c>
      <c r="S72" s="65">
        <f t="shared" si="188"/>
        <v>85319986.703674212</v>
      </c>
      <c r="T72" s="65">
        <f t="shared" si="188"/>
        <v>85959886.603951767</v>
      </c>
      <c r="U72" s="65">
        <f t="shared" si="188"/>
        <v>86604585.753481418</v>
      </c>
      <c r="V72" s="65">
        <f t="shared" si="188"/>
        <v>87254120.146632522</v>
      </c>
      <c r="W72" s="65">
        <f t="shared" si="188"/>
        <v>87908526.047732279</v>
      </c>
      <c r="X72" s="65">
        <f t="shared" si="188"/>
        <v>88567839.993090272</v>
      </c>
      <c r="Y72" s="65">
        <f t="shared" si="188"/>
        <v>89232098.793038443</v>
      </c>
      <c r="Z72" s="65">
        <f t="shared" si="188"/>
        <v>89901339.533986241</v>
      </c>
      <c r="AA72" s="65">
        <f t="shared" si="188"/>
        <v>90425764.014601156</v>
      </c>
      <c r="AB72" s="65">
        <f t="shared" si="188"/>
        <v>90953247.638019651</v>
      </c>
      <c r="AC72" s="65">
        <f t="shared" si="188"/>
        <v>91483808.249241427</v>
      </c>
      <c r="AD72" s="65">
        <f t="shared" si="188"/>
        <v>92017463.797362015</v>
      </c>
      <c r="AE72" s="65">
        <f t="shared" si="188"/>
        <v>92554232.336179957</v>
      </c>
      <c r="AF72" s="65">
        <f t="shared" si="188"/>
        <v>93094132.024807677</v>
      </c>
      <c r="AG72" s="65">
        <f t="shared" si="188"/>
        <v>93637181.128285721</v>
      </c>
      <c r="AH72" s="65">
        <f t="shared" si="188"/>
        <v>94183398.018200725</v>
      </c>
      <c r="AI72" s="65">
        <f t="shared" si="188"/>
        <v>94732801.173306897</v>
      </c>
      <c r="AJ72" s="65">
        <f t="shared" si="188"/>
        <v>95285409.180151194</v>
      </c>
      <c r="AK72" s="65">
        <f t="shared" si="188"/>
        <v>95841240.733702078</v>
      </c>
      <c r="AL72" s="65">
        <f t="shared" si="188"/>
        <v>96400314.637982011</v>
      </c>
      <c r="AM72" s="65">
        <f t="shared" si="188"/>
        <v>96801982.615640268</v>
      </c>
      <c r="AN72" s="65">
        <f t="shared" si="188"/>
        <v>97205324.209872097</v>
      </c>
      <c r="AO72" s="65">
        <f t="shared" si="188"/>
        <v>97610346.394079894</v>
      </c>
      <c r="AP72" s="65">
        <f t="shared" si="188"/>
        <v>98017056.170721903</v>
      </c>
      <c r="AQ72" s="65">
        <f t="shared" si="188"/>
        <v>98425460.571433246</v>
      </c>
      <c r="AR72" s="65">
        <f t="shared" si="188"/>
        <v>98835566.657147542</v>
      </c>
      <c r="AS72" s="65">
        <f t="shared" si="188"/>
        <v>99247381.518218994</v>
      </c>
      <c r="AT72" s="65">
        <f t="shared" si="188"/>
        <v>99660912.274544895</v>
      </c>
      <c r="AU72" s="65">
        <f t="shared" si="188"/>
        <v>100076166.07568884</v>
      </c>
      <c r="AV72" s="65">
        <f t="shared" si="188"/>
        <v>100493150.1010042</v>
      </c>
      <c r="AW72" s="65">
        <f t="shared" si="188"/>
        <v>100911871.55975838</v>
      </c>
      <c r="AX72" s="65">
        <f t="shared" si="188"/>
        <v>101332337.69125739</v>
      </c>
      <c r="AY72" s="65">
        <f t="shared" si="188"/>
        <v>101754555.76497096</v>
      </c>
      <c r="AZ72" s="65">
        <f t="shared" si="188"/>
        <v>102178533.08065833</v>
      </c>
      <c r="BA72" s="65">
        <f t="shared" si="188"/>
        <v>102604276.9684944</v>
      </c>
      <c r="BB72" s="65">
        <f t="shared" si="188"/>
        <v>103031794.78919646</v>
      </c>
      <c r="BC72" s="65">
        <f t="shared" si="188"/>
        <v>103461093.93415146</v>
      </c>
      <c r="BD72" s="65">
        <f t="shared" si="188"/>
        <v>103892181.82554375</v>
      </c>
      <c r="BE72" s="65">
        <f t="shared" si="188"/>
        <v>104325065.91648351</v>
      </c>
      <c r="BF72" s="65">
        <f t="shared" si="188"/>
        <v>104759753.69113553</v>
      </c>
      <c r="BG72" s="65">
        <f t="shared" si="188"/>
        <v>105196252.6648486</v>
      </c>
      <c r="BH72" s="65">
        <f t="shared" si="188"/>
        <v>105634570.38428546</v>
      </c>
      <c r="BI72" s="65">
        <f t="shared" si="188"/>
        <v>106074714.42755333</v>
      </c>
    </row>
    <row r="73" spans="1:61" x14ac:dyDescent="0.2">
      <c r="A73" s="63" t="s">
        <v>34</v>
      </c>
      <c r="B73" s="65">
        <f>+B71*(PARÁMETROS!$C$12/12)</f>
        <v>28166666.666666668</v>
      </c>
      <c r="C73" s="65">
        <f>+C71*(PARÁMETROS!$C$12/12)</f>
        <v>28471805.555555556</v>
      </c>
      <c r="D73" s="65">
        <f>+D71*(PARÁMETROS!$C$12/12)</f>
        <v>28780250.115740739</v>
      </c>
      <c r="E73" s="65">
        <f>+E71*(PARÁMETROS!$C$12/12)</f>
        <v>29092036.158661261</v>
      </c>
      <c r="F73" s="65">
        <f>+F71*(PARÁMETROS!$C$12/12)</f>
        <v>29407199.883713428</v>
      </c>
      <c r="G73" s="65">
        <f>+G71*(PARÁMETROS!$C$12/12)</f>
        <v>29725777.882453654</v>
      </c>
      <c r="H73" s="65">
        <f>+H71*(PARÁMETROS!$C$12/12)</f>
        <v>30047807.142846901</v>
      </c>
      <c r="I73" s="65">
        <f>+I71*(PARÁMETROS!$C$12/12)</f>
        <v>30373325.053561077</v>
      </c>
      <c r="J73" s="65">
        <f>+J71*(PARÁMETROS!$C$12/12)</f>
        <v>30702369.408307988</v>
      </c>
      <c r="K73" s="65">
        <f>+K71*(PARÁMETROS!$C$12/12)</f>
        <v>31034978.410231326</v>
      </c>
      <c r="L73" s="65">
        <f>+L71*(PARÁMETROS!$C$12/12)</f>
        <v>31371190.676342171</v>
      </c>
      <c r="M73" s="65">
        <f>+M71*(PARÁMETROS!$C$12/12)</f>
        <v>31711045.242002539</v>
      </c>
      <c r="N73" s="65">
        <f>+N71*(PARÁMETROS!$D$12/12)</f>
        <v>22191633.391470622</v>
      </c>
      <c r="O73" s="65">
        <f>+O71*(PARÁMETROS!$D$12/12)</f>
        <v>22358070.641906649</v>
      </c>
      <c r="P73" s="65">
        <f>+P71*(PARÁMETROS!$D$12/12)</f>
        <v>22525756.171720952</v>
      </c>
      <c r="Q73" s="65">
        <f>+Q71*(PARÁMETROS!$D$12/12)</f>
        <v>22694699.343008857</v>
      </c>
      <c r="R73" s="65">
        <f>+R71*(PARÁMETROS!$D$12/12)</f>
        <v>22864909.588081427</v>
      </c>
      <c r="S73" s="65">
        <f>+S71*(PARÁMETROS!$D$12/12)</f>
        <v>23036396.409992035</v>
      </c>
      <c r="T73" s="65">
        <f>+T71*(PARÁMETROS!$D$12/12)</f>
        <v>23209169.383066978</v>
      </c>
      <c r="U73" s="65">
        <f>+U71*(PARÁMETROS!$D$12/12)</f>
        <v>23383238.15343998</v>
      </c>
      <c r="V73" s="65">
        <f>+V71*(PARÁMETROS!$D$12/12)</f>
        <v>23558612.439590782</v>
      </c>
      <c r="W73" s="65">
        <f>+W71*(PARÁMETROS!$D$12/12)</f>
        <v>23735302.032887712</v>
      </c>
      <c r="X73" s="65">
        <f>+X71*(PARÁMETROS!$D$12/12)</f>
        <v>23913316.798134372</v>
      </c>
      <c r="Y73" s="65">
        <f>+Y71*(PARÁMETROS!$D$12/12)</f>
        <v>24092666.674120381</v>
      </c>
      <c r="Z73" s="65">
        <f>+Z71*(PARÁMETROS!$E$12/12)</f>
        <v>18879281.302137107</v>
      </c>
      <c r="AA73" s="65">
        <f>+AA71*(PARÁMETROS!$E$12/12)</f>
        <v>18989410.443066239</v>
      </c>
      <c r="AB73" s="65">
        <f>+AB71*(PARÁMETROS!$E$12/12)</f>
        <v>19100182.003984127</v>
      </c>
      <c r="AC73" s="65">
        <f>+AC71*(PARÁMETROS!$E$12/12)</f>
        <v>19211599.732340697</v>
      </c>
      <c r="AD73" s="65">
        <f>+AD71*(PARÁMETROS!$E$12/12)</f>
        <v>19323667.397446021</v>
      </c>
      <c r="AE73" s="65">
        <f>+AE71*(PARÁMETROS!$E$12/12)</f>
        <v>19436388.790597789</v>
      </c>
      <c r="AF73" s="65">
        <f>+AF71*(PARÁMETROS!$E$12/12)</f>
        <v>19549767.725209609</v>
      </c>
      <c r="AG73" s="65">
        <f>+AG71*(PARÁMETROS!$E$12/12)</f>
        <v>19663808.036940001</v>
      </c>
      <c r="AH73" s="65">
        <f>+AH71*(PARÁMETROS!$E$12/12)</f>
        <v>19778513.58382215</v>
      </c>
      <c r="AI73" s="65">
        <f>+AI71*(PARÁMETROS!$E$12/12)</f>
        <v>19893888.246394448</v>
      </c>
      <c r="AJ73" s="65">
        <f>+AJ71*(PARÁMETROS!$E$12/12)</f>
        <v>20009935.92783175</v>
      </c>
      <c r="AK73" s="65">
        <f>+AK71*(PARÁMETROS!$E$12/12)</f>
        <v>20126660.554077435</v>
      </c>
      <c r="AL73" s="65">
        <f>+AL71*(PARÁMETROS!$F$12/12)</f>
        <v>14460047.195697302</v>
      </c>
      <c r="AM73" s="65">
        <f>+AM71*(PARÁMETROS!$F$12/12)</f>
        <v>14520297.392346039</v>
      </c>
      <c r="AN73" s="65">
        <f>+AN71*(PARÁMETROS!$F$12/12)</f>
        <v>14580798.631480815</v>
      </c>
      <c r="AO73" s="65">
        <f>+AO71*(PARÁMETROS!$F$12/12)</f>
        <v>14641551.959111985</v>
      </c>
      <c r="AP73" s="65">
        <f>+AP71*(PARÁMETROS!$F$12/12)</f>
        <v>14702558.425608285</v>
      </c>
      <c r="AQ73" s="65">
        <f>+AQ71*(PARÁMETROS!$F$12/12)</f>
        <v>14763819.085714987</v>
      </c>
      <c r="AR73" s="65">
        <f>+AR71*(PARÁMETROS!$F$12/12)</f>
        <v>14825334.998572132</v>
      </c>
      <c r="AS73" s="65">
        <f>+AS71*(PARÁMETROS!$F$12/12)</f>
        <v>14887107.227732848</v>
      </c>
      <c r="AT73" s="65">
        <f>+AT71*(PARÁMETROS!$F$12/12)</f>
        <v>14949136.841181735</v>
      </c>
      <c r="AU73" s="65">
        <f>+AU71*(PARÁMETROS!$F$12/12)</f>
        <v>15011424.911353325</v>
      </c>
      <c r="AV73" s="65">
        <f>+AV71*(PARÁMETROS!$F$12/12)</f>
        <v>15073972.515150631</v>
      </c>
      <c r="AW73" s="65">
        <f>+AW71*(PARÁMETROS!$F$12/12)</f>
        <v>15136780.733963758</v>
      </c>
      <c r="AX73" s="65">
        <f>+AX71*(PARÁMETROS!$G$12/12)</f>
        <v>15199850.653688608</v>
      </c>
      <c r="AY73" s="65">
        <f>+AY71*(PARÁMETROS!$G$12/12)</f>
        <v>15263183.364745643</v>
      </c>
      <c r="AZ73" s="65">
        <f>+AZ71*(PARÁMETROS!$G$12/12)</f>
        <v>15326779.962098749</v>
      </c>
      <c r="BA73" s="65">
        <f>+BA71*(PARÁMETROS!$G$12/12)</f>
        <v>15390641.545274161</v>
      </c>
      <c r="BB73" s="65">
        <f>+BB71*(PARÁMETROS!$G$12/12)</f>
        <v>15454769.21837947</v>
      </c>
      <c r="BC73" s="65">
        <f>+BC71*(PARÁMETROS!$G$12/12)</f>
        <v>15519164.090122717</v>
      </c>
      <c r="BD73" s="65">
        <f>+BD71*(PARÁMETROS!$G$12/12)</f>
        <v>15583827.273831561</v>
      </c>
      <c r="BE73" s="65">
        <f>+BE71*(PARÁMETROS!$G$12/12)</f>
        <v>15648759.887472525</v>
      </c>
      <c r="BF73" s="65">
        <f>+BF71*(PARÁMETROS!$G$12/12)</f>
        <v>15713963.053670328</v>
      </c>
      <c r="BG73" s="65">
        <f>+BG71*(PARÁMETROS!$G$12/12)</f>
        <v>15779437.899727289</v>
      </c>
      <c r="BH73" s="65">
        <f>+BH71*(PARÁMETROS!$G$12/12)</f>
        <v>15845185.557642819</v>
      </c>
      <c r="BI73" s="65">
        <f>+BI71*(PARÁMETROS!$G$12/12)</f>
        <v>15911207.164132997</v>
      </c>
    </row>
    <row r="74" spans="1:61" s="2" customFormat="1" x14ac:dyDescent="0.2">
      <c r="A74" s="63" t="s">
        <v>1530</v>
      </c>
      <c r="B74" s="65">
        <f>+B71/36</f>
        <v>72222222.222222224</v>
      </c>
      <c r="C74" s="65">
        <f t="shared" ref="C74:BI74" si="189">+C71/36</f>
        <v>73004629.629629627</v>
      </c>
      <c r="D74" s="65">
        <f t="shared" si="189"/>
        <v>73795513.11728394</v>
      </c>
      <c r="E74" s="65">
        <f t="shared" si="189"/>
        <v>74594964.509387851</v>
      </c>
      <c r="F74" s="65">
        <f t="shared" si="189"/>
        <v>75403076.624906227</v>
      </c>
      <c r="G74" s="65">
        <f t="shared" si="189"/>
        <v>76219943.288342699</v>
      </c>
      <c r="H74" s="65">
        <f t="shared" si="189"/>
        <v>77045659.340633079</v>
      </c>
      <c r="I74" s="65">
        <f t="shared" si="189"/>
        <v>77880320.650156602</v>
      </c>
      <c r="J74" s="65">
        <f t="shared" si="189"/>
        <v>78724024.123866633</v>
      </c>
      <c r="K74" s="65">
        <f t="shared" si="189"/>
        <v>79576867.718541861</v>
      </c>
      <c r="L74" s="65">
        <f t="shared" si="189"/>
        <v>80438950.452159405</v>
      </c>
      <c r="M74" s="65">
        <f t="shared" si="189"/>
        <v>81310372.415391132</v>
      </c>
      <c r="N74" s="65">
        <f t="shared" si="189"/>
        <v>82191234.783224523</v>
      </c>
      <c r="O74" s="65">
        <f t="shared" si="189"/>
        <v>82807669.044098705</v>
      </c>
      <c r="P74" s="65">
        <f t="shared" si="189"/>
        <v>83428726.561929449</v>
      </c>
      <c r="Q74" s="65">
        <f t="shared" si="189"/>
        <v>84054442.011143923</v>
      </c>
      <c r="R74" s="65">
        <f t="shared" si="189"/>
        <v>84684850.326227501</v>
      </c>
      <c r="S74" s="65">
        <f t="shared" si="189"/>
        <v>85319986.703674212</v>
      </c>
      <c r="T74" s="65">
        <f t="shared" si="189"/>
        <v>85959886.603951767</v>
      </c>
      <c r="U74" s="65">
        <f t="shared" si="189"/>
        <v>86604585.753481418</v>
      </c>
      <c r="V74" s="65">
        <f t="shared" si="189"/>
        <v>87254120.146632522</v>
      </c>
      <c r="W74" s="65">
        <f t="shared" si="189"/>
        <v>87908526.047732279</v>
      </c>
      <c r="X74" s="65">
        <f t="shared" si="189"/>
        <v>88567839.993090272</v>
      </c>
      <c r="Y74" s="65">
        <f t="shared" si="189"/>
        <v>89232098.793038443</v>
      </c>
      <c r="Z74" s="65">
        <f t="shared" si="189"/>
        <v>89901339.533986241</v>
      </c>
      <c r="AA74" s="65">
        <f t="shared" si="189"/>
        <v>90425764.014601156</v>
      </c>
      <c r="AB74" s="65">
        <f t="shared" si="189"/>
        <v>90953247.638019651</v>
      </c>
      <c r="AC74" s="65">
        <f t="shared" si="189"/>
        <v>91483808.249241427</v>
      </c>
      <c r="AD74" s="65">
        <f t="shared" si="189"/>
        <v>92017463.797362015</v>
      </c>
      <c r="AE74" s="65">
        <f t="shared" si="189"/>
        <v>92554232.336179957</v>
      </c>
      <c r="AF74" s="65">
        <f t="shared" si="189"/>
        <v>93094132.024807677</v>
      </c>
      <c r="AG74" s="65">
        <f t="shared" si="189"/>
        <v>93637181.128285721</v>
      </c>
      <c r="AH74" s="65">
        <f t="shared" si="189"/>
        <v>94183398.018200725</v>
      </c>
      <c r="AI74" s="65">
        <f t="shared" si="189"/>
        <v>94732801.173306897</v>
      </c>
      <c r="AJ74" s="65">
        <f t="shared" si="189"/>
        <v>95285409.180151194</v>
      </c>
      <c r="AK74" s="65">
        <f t="shared" si="189"/>
        <v>95841240.733702078</v>
      </c>
      <c r="AL74" s="65">
        <f t="shared" si="189"/>
        <v>96400314.637982011</v>
      </c>
      <c r="AM74" s="65">
        <f t="shared" si="189"/>
        <v>96801982.615640268</v>
      </c>
      <c r="AN74" s="65">
        <f t="shared" si="189"/>
        <v>97205324.209872097</v>
      </c>
      <c r="AO74" s="65">
        <f t="shared" si="189"/>
        <v>97610346.394079894</v>
      </c>
      <c r="AP74" s="65">
        <f t="shared" si="189"/>
        <v>98017056.170721903</v>
      </c>
      <c r="AQ74" s="65">
        <f t="shared" si="189"/>
        <v>98425460.571433246</v>
      </c>
      <c r="AR74" s="65">
        <f t="shared" si="189"/>
        <v>98835566.657147542</v>
      </c>
      <c r="AS74" s="65">
        <f t="shared" si="189"/>
        <v>99247381.518218994</v>
      </c>
      <c r="AT74" s="65">
        <f t="shared" si="189"/>
        <v>99660912.274544895</v>
      </c>
      <c r="AU74" s="65">
        <f t="shared" si="189"/>
        <v>100076166.07568884</v>
      </c>
      <c r="AV74" s="65">
        <f t="shared" si="189"/>
        <v>100493150.1010042</v>
      </c>
      <c r="AW74" s="65">
        <f t="shared" si="189"/>
        <v>100911871.55975838</v>
      </c>
      <c r="AX74" s="65">
        <f t="shared" si="189"/>
        <v>101332337.69125739</v>
      </c>
      <c r="AY74" s="65">
        <f t="shared" si="189"/>
        <v>101754555.76497096</v>
      </c>
      <c r="AZ74" s="65">
        <f t="shared" si="189"/>
        <v>102178533.08065833</v>
      </c>
      <c r="BA74" s="65">
        <f t="shared" si="189"/>
        <v>102604276.9684944</v>
      </c>
      <c r="BB74" s="65">
        <f t="shared" si="189"/>
        <v>103031794.78919646</v>
      </c>
      <c r="BC74" s="65">
        <f t="shared" si="189"/>
        <v>103461093.93415146</v>
      </c>
      <c r="BD74" s="65">
        <f t="shared" si="189"/>
        <v>103892181.82554375</v>
      </c>
      <c r="BE74" s="65">
        <f t="shared" si="189"/>
        <v>104325065.91648351</v>
      </c>
      <c r="BF74" s="65">
        <f t="shared" si="189"/>
        <v>104759753.69113553</v>
      </c>
      <c r="BG74" s="65">
        <f t="shared" si="189"/>
        <v>105196252.6648486</v>
      </c>
      <c r="BH74" s="65">
        <f t="shared" si="189"/>
        <v>105634570.38428546</v>
      </c>
      <c r="BI74" s="65">
        <f t="shared" si="189"/>
        <v>106074714.42755333</v>
      </c>
    </row>
    <row r="75" spans="1:61" s="46" customFormat="1" ht="13.5" thickBot="1" x14ac:dyDescent="0.25">
      <c r="A75" s="73" t="s">
        <v>105</v>
      </c>
      <c r="B75" s="81">
        <f>+B71+B72+B73-B74</f>
        <v>2628166666.6666665</v>
      </c>
      <c r="C75" s="81">
        <f>+C71+C72+C73-C74</f>
        <v>2656638472.2222219</v>
      </c>
      <c r="D75" s="81">
        <f t="shared" ref="D75:K75" si="190">+D71+D72+D73-D74</f>
        <v>2685418722.3379626</v>
      </c>
      <c r="E75" s="81">
        <f t="shared" si="190"/>
        <v>2714510758.496624</v>
      </c>
      <c r="F75" s="81">
        <f t="shared" si="190"/>
        <v>2743917958.3803372</v>
      </c>
      <c r="G75" s="81">
        <f t="shared" si="190"/>
        <v>2773643736.2627907</v>
      </c>
      <c r="H75" s="81">
        <f t="shared" si="190"/>
        <v>2803691543.4056377</v>
      </c>
      <c r="I75" s="81">
        <f t="shared" si="190"/>
        <v>2834064868.459199</v>
      </c>
      <c r="J75" s="81">
        <f t="shared" si="190"/>
        <v>2864767237.867507</v>
      </c>
      <c r="K75" s="81">
        <f t="shared" si="190"/>
        <v>2895802216.2777386</v>
      </c>
      <c r="L75" s="81">
        <f t="shared" ref="L75:AG75" si="191">+L71+L72+L73-L74</f>
        <v>2927173406.9540806</v>
      </c>
      <c r="M75" s="81">
        <f t="shared" si="191"/>
        <v>2958884452.1960831</v>
      </c>
      <c r="N75" s="81">
        <f t="shared" si="191"/>
        <v>2981076085.5875535</v>
      </c>
      <c r="O75" s="81">
        <f t="shared" si="191"/>
        <v>3003434156.2294602</v>
      </c>
      <c r="P75" s="81">
        <f t="shared" si="191"/>
        <v>3025959912.4011812</v>
      </c>
      <c r="Q75" s="81">
        <f t="shared" si="191"/>
        <v>3048654611.7441902</v>
      </c>
      <c r="R75" s="81">
        <f t="shared" si="191"/>
        <v>3071519521.3322716</v>
      </c>
      <c r="S75" s="81">
        <f t="shared" si="191"/>
        <v>3094555917.7422638</v>
      </c>
      <c r="T75" s="81">
        <f t="shared" si="191"/>
        <v>3117765087.1253309</v>
      </c>
      <c r="U75" s="81">
        <f t="shared" si="191"/>
        <v>3141148325.2787709</v>
      </c>
      <c r="V75" s="81">
        <f t="shared" si="191"/>
        <v>3164706937.7183619</v>
      </c>
      <c r="W75" s="81">
        <f t="shared" si="191"/>
        <v>3188442239.7512498</v>
      </c>
      <c r="X75" s="81">
        <f t="shared" si="191"/>
        <v>3212355556.5493841</v>
      </c>
      <c r="Y75" s="81">
        <f t="shared" si="191"/>
        <v>3236448223.2235045</v>
      </c>
      <c r="Z75" s="81">
        <f t="shared" si="191"/>
        <v>3255327504.5256414</v>
      </c>
      <c r="AA75" s="81">
        <f t="shared" si="191"/>
        <v>3274316914.9687076</v>
      </c>
      <c r="AB75" s="81">
        <f t="shared" si="191"/>
        <v>3293417096.9726915</v>
      </c>
      <c r="AC75" s="81">
        <f t="shared" si="191"/>
        <v>3312628696.7050323</v>
      </c>
      <c r="AD75" s="81">
        <f t="shared" si="191"/>
        <v>3331952364.1024785</v>
      </c>
      <c r="AE75" s="81">
        <f t="shared" si="191"/>
        <v>3351388752.8930764</v>
      </c>
      <c r="AF75" s="81">
        <f t="shared" si="191"/>
        <v>3370938520.6182861</v>
      </c>
      <c r="AG75" s="81">
        <f t="shared" si="191"/>
        <v>3390602328.6552262</v>
      </c>
      <c r="AH75" s="81">
        <f t="shared" ref="AH75:BI75" si="192">+AH71+AH72+AH73-AH74</f>
        <v>3410380842.2390485</v>
      </c>
      <c r="AI75" s="81">
        <f t="shared" si="192"/>
        <v>3430274730.4854431</v>
      </c>
      <c r="AJ75" s="81">
        <f t="shared" si="192"/>
        <v>3450284666.4132748</v>
      </c>
      <c r="AK75" s="81">
        <f t="shared" si="192"/>
        <v>3470411326.9673524</v>
      </c>
      <c r="AL75" s="81">
        <f t="shared" si="192"/>
        <v>3484871374.1630497</v>
      </c>
      <c r="AM75" s="81">
        <f t="shared" si="192"/>
        <v>3499391671.5553956</v>
      </c>
      <c r="AN75" s="81">
        <f t="shared" si="192"/>
        <v>3513972470.1868763</v>
      </c>
      <c r="AO75" s="81">
        <f t="shared" si="192"/>
        <v>3528614022.1459885</v>
      </c>
      <c r="AP75" s="81">
        <f t="shared" si="192"/>
        <v>3543316580.5715966</v>
      </c>
      <c r="AQ75" s="81">
        <f t="shared" si="192"/>
        <v>3558080399.6573114</v>
      </c>
      <c r="AR75" s="81">
        <f t="shared" si="192"/>
        <v>3572905734.6558838</v>
      </c>
      <c r="AS75" s="81">
        <f t="shared" si="192"/>
        <v>3587792841.8836164</v>
      </c>
      <c r="AT75" s="81">
        <f t="shared" si="192"/>
        <v>3602741978.7247982</v>
      </c>
      <c r="AU75" s="81">
        <f t="shared" si="192"/>
        <v>3617753403.6361513</v>
      </c>
      <c r="AV75" s="81">
        <f t="shared" si="192"/>
        <v>3632827376.1513019</v>
      </c>
      <c r="AW75" s="81">
        <f t="shared" si="192"/>
        <v>3647964156.8852658</v>
      </c>
      <c r="AX75" s="81">
        <f t="shared" si="192"/>
        <v>3663164007.5389543</v>
      </c>
      <c r="AY75" s="81">
        <f t="shared" si="192"/>
        <v>3678427190.9036999</v>
      </c>
      <c r="AZ75" s="81">
        <f t="shared" si="192"/>
        <v>3693753970.8657985</v>
      </c>
      <c r="BA75" s="81">
        <f t="shared" si="192"/>
        <v>3709144612.4110727</v>
      </c>
      <c r="BB75" s="81">
        <f t="shared" si="192"/>
        <v>3724599381.6294522</v>
      </c>
      <c r="BC75" s="81">
        <f t="shared" si="192"/>
        <v>3740118545.7195749</v>
      </c>
      <c r="BD75" s="81">
        <f t="shared" si="192"/>
        <v>3755702372.9934063</v>
      </c>
      <c r="BE75" s="81">
        <f t="shared" si="192"/>
        <v>3771351132.8808789</v>
      </c>
      <c r="BF75" s="81">
        <f t="shared" si="192"/>
        <v>3787065095.9345493</v>
      </c>
      <c r="BG75" s="81">
        <f t="shared" si="192"/>
        <v>3802844533.8342767</v>
      </c>
      <c r="BH75" s="81">
        <f t="shared" si="192"/>
        <v>3818689719.3919196</v>
      </c>
      <c r="BI75" s="81">
        <f t="shared" si="192"/>
        <v>3834600926.5560527</v>
      </c>
    </row>
    <row r="76" spans="1:61" x14ac:dyDescent="0.2">
      <c r="A76" s="80" t="s">
        <v>1491</v>
      </c>
      <c r="B76" s="40">
        <f t="shared" ref="B76:BI76" si="193">+B$2</f>
        <v>44957</v>
      </c>
      <c r="C76" s="40">
        <f t="shared" si="193"/>
        <v>44985</v>
      </c>
      <c r="D76" s="40">
        <f t="shared" si="193"/>
        <v>45016</v>
      </c>
      <c r="E76" s="40">
        <f t="shared" si="193"/>
        <v>45046</v>
      </c>
      <c r="F76" s="40">
        <f t="shared" si="193"/>
        <v>45077</v>
      </c>
      <c r="G76" s="40">
        <f t="shared" si="193"/>
        <v>45107</v>
      </c>
      <c r="H76" s="40">
        <f t="shared" si="193"/>
        <v>45138</v>
      </c>
      <c r="I76" s="40">
        <f t="shared" si="193"/>
        <v>45169</v>
      </c>
      <c r="J76" s="40">
        <f t="shared" si="193"/>
        <v>45199</v>
      </c>
      <c r="K76" s="40">
        <f t="shared" si="193"/>
        <v>45230</v>
      </c>
      <c r="L76" s="40">
        <f t="shared" si="193"/>
        <v>45260</v>
      </c>
      <c r="M76" s="40">
        <f t="shared" si="193"/>
        <v>45291</v>
      </c>
      <c r="N76" s="40">
        <f t="shared" si="193"/>
        <v>45322</v>
      </c>
      <c r="O76" s="40">
        <f t="shared" si="193"/>
        <v>45351</v>
      </c>
      <c r="P76" s="40">
        <f t="shared" si="193"/>
        <v>45382</v>
      </c>
      <c r="Q76" s="40">
        <f t="shared" si="193"/>
        <v>45412</v>
      </c>
      <c r="R76" s="40">
        <f t="shared" si="193"/>
        <v>45443</v>
      </c>
      <c r="S76" s="40">
        <f t="shared" si="193"/>
        <v>45473</v>
      </c>
      <c r="T76" s="40">
        <f t="shared" si="193"/>
        <v>45504</v>
      </c>
      <c r="U76" s="40">
        <f t="shared" si="193"/>
        <v>45535</v>
      </c>
      <c r="V76" s="40">
        <f t="shared" si="193"/>
        <v>45565</v>
      </c>
      <c r="W76" s="40">
        <f t="shared" si="193"/>
        <v>45596</v>
      </c>
      <c r="X76" s="40">
        <f t="shared" si="193"/>
        <v>45626</v>
      </c>
      <c r="Y76" s="40">
        <f t="shared" si="193"/>
        <v>45657</v>
      </c>
      <c r="Z76" s="40">
        <f t="shared" si="193"/>
        <v>45688</v>
      </c>
      <c r="AA76" s="40">
        <f t="shared" si="193"/>
        <v>45716</v>
      </c>
      <c r="AB76" s="40">
        <f t="shared" si="193"/>
        <v>45747</v>
      </c>
      <c r="AC76" s="40">
        <f t="shared" si="193"/>
        <v>45777</v>
      </c>
      <c r="AD76" s="40">
        <f t="shared" si="193"/>
        <v>45808</v>
      </c>
      <c r="AE76" s="40">
        <f t="shared" si="193"/>
        <v>45838</v>
      </c>
      <c r="AF76" s="40">
        <f t="shared" si="193"/>
        <v>45869</v>
      </c>
      <c r="AG76" s="40">
        <f t="shared" si="193"/>
        <v>45900</v>
      </c>
      <c r="AH76" s="40">
        <f t="shared" si="193"/>
        <v>45930</v>
      </c>
      <c r="AI76" s="40">
        <f t="shared" si="193"/>
        <v>45961</v>
      </c>
      <c r="AJ76" s="40">
        <f t="shared" si="193"/>
        <v>45991</v>
      </c>
      <c r="AK76" s="40">
        <f t="shared" si="193"/>
        <v>46022</v>
      </c>
      <c r="AL76" s="40">
        <f t="shared" si="193"/>
        <v>46053</v>
      </c>
      <c r="AM76" s="40">
        <f t="shared" si="193"/>
        <v>46081</v>
      </c>
      <c r="AN76" s="40">
        <f t="shared" si="193"/>
        <v>46112</v>
      </c>
      <c r="AO76" s="40">
        <f t="shared" si="193"/>
        <v>46142</v>
      </c>
      <c r="AP76" s="40">
        <f t="shared" si="193"/>
        <v>46173</v>
      </c>
      <c r="AQ76" s="40">
        <f t="shared" si="193"/>
        <v>46203</v>
      </c>
      <c r="AR76" s="40">
        <f t="shared" si="193"/>
        <v>46234</v>
      </c>
      <c r="AS76" s="40">
        <f t="shared" si="193"/>
        <v>46265</v>
      </c>
      <c r="AT76" s="40">
        <f t="shared" si="193"/>
        <v>46295</v>
      </c>
      <c r="AU76" s="40">
        <f t="shared" si="193"/>
        <v>46326</v>
      </c>
      <c r="AV76" s="40">
        <f t="shared" si="193"/>
        <v>46356</v>
      </c>
      <c r="AW76" s="40">
        <f t="shared" si="193"/>
        <v>46387</v>
      </c>
      <c r="AX76" s="40">
        <f t="shared" si="193"/>
        <v>46418</v>
      </c>
      <c r="AY76" s="40">
        <f t="shared" si="193"/>
        <v>46446</v>
      </c>
      <c r="AZ76" s="40">
        <f t="shared" si="193"/>
        <v>46477</v>
      </c>
      <c r="BA76" s="40">
        <f t="shared" si="193"/>
        <v>46507</v>
      </c>
      <c r="BB76" s="40">
        <f t="shared" si="193"/>
        <v>46538</v>
      </c>
      <c r="BC76" s="40">
        <f t="shared" si="193"/>
        <v>46568</v>
      </c>
      <c r="BD76" s="40">
        <f t="shared" si="193"/>
        <v>46599</v>
      </c>
      <c r="BE76" s="40">
        <f t="shared" si="193"/>
        <v>46630</v>
      </c>
      <c r="BF76" s="40">
        <f t="shared" si="193"/>
        <v>46660</v>
      </c>
      <c r="BG76" s="40">
        <f t="shared" si="193"/>
        <v>46691</v>
      </c>
      <c r="BH76" s="40">
        <f t="shared" si="193"/>
        <v>46721</v>
      </c>
      <c r="BI76" s="40">
        <f t="shared" si="193"/>
        <v>46752</v>
      </c>
    </row>
    <row r="77" spans="1:61" s="46" customFormat="1" x14ac:dyDescent="0.2">
      <c r="A77" s="44" t="s">
        <v>76</v>
      </c>
      <c r="B77" s="104">
        <f>+'EF. Mensuales'!B13</f>
        <v>400000000</v>
      </c>
      <c r="C77" s="65">
        <f t="shared" ref="C77:AH77" si="194">+B81</f>
        <v>403000000</v>
      </c>
      <c r="D77" s="65">
        <f t="shared" si="194"/>
        <v>406022500</v>
      </c>
      <c r="E77" s="65">
        <f t="shared" si="194"/>
        <v>409067668.75</v>
      </c>
      <c r="F77" s="65">
        <f t="shared" si="194"/>
        <v>412135676.265625</v>
      </c>
      <c r="G77" s="65">
        <f t="shared" si="194"/>
        <v>415226693.83761716</v>
      </c>
      <c r="H77" s="65">
        <f t="shared" si="194"/>
        <v>418340894.0413993</v>
      </c>
      <c r="I77" s="65">
        <f t="shared" si="194"/>
        <v>421478450.74670982</v>
      </c>
      <c r="J77" s="65">
        <f t="shared" si="194"/>
        <v>424639539.12731016</v>
      </c>
      <c r="K77" s="65">
        <f t="shared" si="194"/>
        <v>427824335.67076498</v>
      </c>
      <c r="L77" s="65">
        <f t="shared" si="194"/>
        <v>431033018.18829572</v>
      </c>
      <c r="M77" s="65">
        <f t="shared" si="194"/>
        <v>434265765.82470793</v>
      </c>
      <c r="N77" s="65">
        <f t="shared" si="194"/>
        <v>437522759.06839323</v>
      </c>
      <c r="O77" s="65">
        <f t="shared" si="194"/>
        <v>440074975.16295886</v>
      </c>
      <c r="P77" s="65">
        <f t="shared" si="194"/>
        <v>442642079.18474281</v>
      </c>
      <c r="Q77" s="65">
        <f t="shared" si="194"/>
        <v>445224157.97998714</v>
      </c>
      <c r="R77" s="65">
        <f t="shared" si="194"/>
        <v>447821298.90153706</v>
      </c>
      <c r="S77" s="65">
        <f t="shared" si="194"/>
        <v>450433589.81179601</v>
      </c>
      <c r="T77" s="65">
        <f t="shared" si="194"/>
        <v>453061119.08569813</v>
      </c>
      <c r="U77" s="65">
        <f t="shared" si="194"/>
        <v>455703975.61369801</v>
      </c>
      <c r="V77" s="65">
        <f t="shared" si="194"/>
        <v>458362248.80477792</v>
      </c>
      <c r="W77" s="65">
        <f t="shared" si="194"/>
        <v>461036028.58947247</v>
      </c>
      <c r="X77" s="65">
        <f t="shared" si="194"/>
        <v>463725405.42291105</v>
      </c>
      <c r="Y77" s="65">
        <f t="shared" si="194"/>
        <v>466430470.28787804</v>
      </c>
      <c r="Z77" s="65">
        <f t="shared" si="194"/>
        <v>469151314.69789064</v>
      </c>
      <c r="AA77" s="65">
        <f t="shared" si="194"/>
        <v>471106111.84246516</v>
      </c>
      <c r="AB77" s="65">
        <f t="shared" si="194"/>
        <v>473069053.97514212</v>
      </c>
      <c r="AC77" s="65">
        <f t="shared" si="194"/>
        <v>475040175.03337187</v>
      </c>
      <c r="AD77" s="65">
        <f t="shared" si="194"/>
        <v>477019509.09601092</v>
      </c>
      <c r="AE77" s="65">
        <f t="shared" si="194"/>
        <v>479007090.38391095</v>
      </c>
      <c r="AF77" s="65">
        <f t="shared" si="194"/>
        <v>481002953.26051056</v>
      </c>
      <c r="AG77" s="65">
        <f t="shared" si="194"/>
        <v>483007132.23242939</v>
      </c>
      <c r="AH77" s="65">
        <f t="shared" si="194"/>
        <v>485019661.95006448</v>
      </c>
      <c r="AI77" s="65">
        <f t="shared" ref="AI77:BI77" si="195">+AH81</f>
        <v>487040577.20818973</v>
      </c>
      <c r="AJ77" s="65">
        <f t="shared" si="195"/>
        <v>489069912.94655716</v>
      </c>
      <c r="AK77" s="65">
        <f t="shared" si="195"/>
        <v>491107704.25050116</v>
      </c>
      <c r="AL77" s="65">
        <f t="shared" si="195"/>
        <v>493153986.35154492</v>
      </c>
      <c r="AM77" s="65">
        <f t="shared" si="195"/>
        <v>495208794.62800968</v>
      </c>
      <c r="AN77" s="65">
        <f t="shared" si="195"/>
        <v>497272164.6056264</v>
      </c>
      <c r="AO77" s="65">
        <f t="shared" si="195"/>
        <v>499344131.95814985</v>
      </c>
      <c r="AP77" s="65">
        <f t="shared" si="195"/>
        <v>501424732.50797546</v>
      </c>
      <c r="AQ77" s="65">
        <f t="shared" si="195"/>
        <v>503514002.22675872</v>
      </c>
      <c r="AR77" s="65">
        <f t="shared" si="195"/>
        <v>505611977.2360369</v>
      </c>
      <c r="AS77" s="65">
        <f t="shared" si="195"/>
        <v>507718693.8078537</v>
      </c>
      <c r="AT77" s="65">
        <f t="shared" si="195"/>
        <v>509834188.36538637</v>
      </c>
      <c r="AU77" s="65">
        <f t="shared" si="195"/>
        <v>511958497.48357546</v>
      </c>
      <c r="AV77" s="65">
        <f t="shared" si="195"/>
        <v>514091657.8897571</v>
      </c>
      <c r="AW77" s="65">
        <f t="shared" si="195"/>
        <v>516233706.46429771</v>
      </c>
      <c r="AX77" s="65">
        <f t="shared" si="195"/>
        <v>518384680.2412324</v>
      </c>
      <c r="AY77" s="65">
        <f t="shared" si="195"/>
        <v>520328622.79213703</v>
      </c>
      <c r="AZ77" s="65">
        <f t="shared" si="195"/>
        <v>522279855.12760758</v>
      </c>
      <c r="BA77" s="65">
        <f t="shared" si="195"/>
        <v>524238404.5843361</v>
      </c>
      <c r="BB77" s="65">
        <f t="shared" si="195"/>
        <v>526204298.60152745</v>
      </c>
      <c r="BC77" s="65">
        <f t="shared" si="195"/>
        <v>528177564.72128326</v>
      </c>
      <c r="BD77" s="65">
        <f t="shared" si="195"/>
        <v>530158230.58898813</v>
      </c>
      <c r="BE77" s="65">
        <f t="shared" si="195"/>
        <v>532146323.95369679</v>
      </c>
      <c r="BF77" s="65">
        <f t="shared" si="195"/>
        <v>534141872.66852313</v>
      </c>
      <c r="BG77" s="65">
        <f t="shared" si="195"/>
        <v>536144904.69103009</v>
      </c>
      <c r="BH77" s="65">
        <f t="shared" si="195"/>
        <v>538155448.0836215</v>
      </c>
      <c r="BI77" s="65">
        <f t="shared" si="195"/>
        <v>540173531.01393509</v>
      </c>
    </row>
    <row r="78" spans="1:61" s="46" customFormat="1" x14ac:dyDescent="0.2">
      <c r="A78" s="99" t="s">
        <v>108</v>
      </c>
      <c r="B78" s="65">
        <f>+B77/18</f>
        <v>22222222.222222224</v>
      </c>
      <c r="C78" s="65">
        <f t="shared" ref="C78:BI78" si="196">+C77/18</f>
        <v>22388888.888888888</v>
      </c>
      <c r="D78" s="65">
        <f t="shared" si="196"/>
        <v>22556805.555555556</v>
      </c>
      <c r="E78" s="65">
        <f t="shared" si="196"/>
        <v>22725981.597222224</v>
      </c>
      <c r="F78" s="65">
        <f t="shared" si="196"/>
        <v>22896426.459201388</v>
      </c>
      <c r="G78" s="65">
        <f t="shared" si="196"/>
        <v>23068149.657645397</v>
      </c>
      <c r="H78" s="65">
        <f t="shared" si="196"/>
        <v>23241160.780077741</v>
      </c>
      <c r="I78" s="65">
        <f t="shared" si="196"/>
        <v>23415469.485928323</v>
      </c>
      <c r="J78" s="65">
        <f t="shared" si="196"/>
        <v>23591085.507072788</v>
      </c>
      <c r="K78" s="65">
        <f t="shared" si="196"/>
        <v>23768018.648375832</v>
      </c>
      <c r="L78" s="65">
        <f t="shared" si="196"/>
        <v>23946278.788238652</v>
      </c>
      <c r="M78" s="65">
        <f t="shared" si="196"/>
        <v>24125875.879150439</v>
      </c>
      <c r="N78" s="65">
        <f t="shared" si="196"/>
        <v>24306819.948244069</v>
      </c>
      <c r="O78" s="65">
        <f t="shared" si="196"/>
        <v>24448609.731275491</v>
      </c>
      <c r="P78" s="65">
        <f t="shared" si="196"/>
        <v>24591226.6213746</v>
      </c>
      <c r="Q78" s="65">
        <f t="shared" si="196"/>
        <v>24734675.44333262</v>
      </c>
      <c r="R78" s="65">
        <f t="shared" si="196"/>
        <v>24878961.050085392</v>
      </c>
      <c r="S78" s="65">
        <f t="shared" si="196"/>
        <v>25024088.322877556</v>
      </c>
      <c r="T78" s="65">
        <f t="shared" si="196"/>
        <v>25170062.171427675</v>
      </c>
      <c r="U78" s="65">
        <f t="shared" si="196"/>
        <v>25316887.534094334</v>
      </c>
      <c r="V78" s="65">
        <f t="shared" si="196"/>
        <v>25464569.378043219</v>
      </c>
      <c r="W78" s="65">
        <f t="shared" si="196"/>
        <v>25613112.699415136</v>
      </c>
      <c r="X78" s="65">
        <f t="shared" si="196"/>
        <v>25762522.523495059</v>
      </c>
      <c r="Y78" s="65">
        <f t="shared" si="196"/>
        <v>25912803.904882114</v>
      </c>
      <c r="Z78" s="65">
        <f t="shared" si="196"/>
        <v>26063961.927660592</v>
      </c>
      <c r="AA78" s="65">
        <f t="shared" si="196"/>
        <v>26172561.769025844</v>
      </c>
      <c r="AB78" s="65">
        <f t="shared" si="196"/>
        <v>26281614.109730117</v>
      </c>
      <c r="AC78" s="65">
        <f t="shared" si="196"/>
        <v>26391120.835187327</v>
      </c>
      <c r="AD78" s="65">
        <f t="shared" si="196"/>
        <v>26501083.838667274</v>
      </c>
      <c r="AE78" s="65">
        <f t="shared" si="196"/>
        <v>26611505.021328386</v>
      </c>
      <c r="AF78" s="65">
        <f t="shared" si="196"/>
        <v>26722386.292250589</v>
      </c>
      <c r="AG78" s="65">
        <f t="shared" si="196"/>
        <v>26833729.568468299</v>
      </c>
      <c r="AH78" s="65">
        <f t="shared" si="196"/>
        <v>26945536.775003582</v>
      </c>
      <c r="AI78" s="65">
        <f t="shared" si="196"/>
        <v>27057809.844899431</v>
      </c>
      <c r="AJ78" s="65">
        <f t="shared" si="196"/>
        <v>27170550.719253175</v>
      </c>
      <c r="AK78" s="65">
        <f t="shared" si="196"/>
        <v>27283761.347250063</v>
      </c>
      <c r="AL78" s="65">
        <f t="shared" si="196"/>
        <v>27397443.686196938</v>
      </c>
      <c r="AM78" s="65">
        <f t="shared" si="196"/>
        <v>27511599.701556094</v>
      </c>
      <c r="AN78" s="65">
        <f t="shared" si="196"/>
        <v>27626231.366979245</v>
      </c>
      <c r="AO78" s="65">
        <f t="shared" si="196"/>
        <v>27741340.664341658</v>
      </c>
      <c r="AP78" s="65">
        <f t="shared" si="196"/>
        <v>27856929.583776414</v>
      </c>
      <c r="AQ78" s="65">
        <f t="shared" si="196"/>
        <v>27973000.123708818</v>
      </c>
      <c r="AR78" s="65">
        <f t="shared" si="196"/>
        <v>28089554.29089094</v>
      </c>
      <c r="AS78" s="65">
        <f t="shared" si="196"/>
        <v>28206594.100436315</v>
      </c>
      <c r="AT78" s="65">
        <f t="shared" si="196"/>
        <v>28324121.575854797</v>
      </c>
      <c r="AU78" s="65">
        <f t="shared" si="196"/>
        <v>28442138.749087527</v>
      </c>
      <c r="AV78" s="65">
        <f t="shared" si="196"/>
        <v>28560647.66054206</v>
      </c>
      <c r="AW78" s="65">
        <f t="shared" si="196"/>
        <v>28679650.359127652</v>
      </c>
      <c r="AX78" s="65">
        <f t="shared" si="196"/>
        <v>28799148.902290687</v>
      </c>
      <c r="AY78" s="65">
        <f t="shared" si="196"/>
        <v>28907145.710674278</v>
      </c>
      <c r="AZ78" s="65">
        <f t="shared" si="196"/>
        <v>29015547.507089309</v>
      </c>
      <c r="BA78" s="65">
        <f t="shared" si="196"/>
        <v>29124355.810240895</v>
      </c>
      <c r="BB78" s="65">
        <f t="shared" si="196"/>
        <v>29233572.144529302</v>
      </c>
      <c r="BC78" s="65">
        <f t="shared" si="196"/>
        <v>29343198.040071294</v>
      </c>
      <c r="BD78" s="65">
        <f t="shared" si="196"/>
        <v>29453235.032721564</v>
      </c>
      <c r="BE78" s="65">
        <f t="shared" si="196"/>
        <v>29563684.664094266</v>
      </c>
      <c r="BF78" s="65">
        <f t="shared" si="196"/>
        <v>29674548.48158462</v>
      </c>
      <c r="BG78" s="65">
        <f t="shared" si="196"/>
        <v>29785828.038390562</v>
      </c>
      <c r="BH78" s="65">
        <f t="shared" si="196"/>
        <v>29897524.893534526</v>
      </c>
      <c r="BI78" s="65">
        <f t="shared" si="196"/>
        <v>30009640.611885283</v>
      </c>
    </row>
    <row r="79" spans="1:61" s="46" customFormat="1" x14ac:dyDescent="0.2">
      <c r="A79" s="63" t="s">
        <v>34</v>
      </c>
      <c r="B79" s="65">
        <f>+B77*(PARÁMETROS!$C$13/12)</f>
        <v>3000000</v>
      </c>
      <c r="C79" s="65">
        <f>+C77*(PARÁMETROS!$C$13/12)</f>
        <v>3022500</v>
      </c>
      <c r="D79" s="65">
        <f>+D77*(PARÁMETROS!$C$13/12)</f>
        <v>3045168.75</v>
      </c>
      <c r="E79" s="65">
        <f>+E77*(PARÁMETROS!$C$13/12)</f>
        <v>3068007.515625</v>
      </c>
      <c r="F79" s="65">
        <f>+F77*(PARÁMETROS!$C$13/12)</f>
        <v>3091017.5719921873</v>
      </c>
      <c r="G79" s="65">
        <f>+G77*(PARÁMETROS!$C$13/12)</f>
        <v>3114200.2037821286</v>
      </c>
      <c r="H79" s="65">
        <f>+H77*(PARÁMETROS!$C$13/12)</f>
        <v>3137556.7053104946</v>
      </c>
      <c r="I79" s="65">
        <f>+I77*(PARÁMETROS!$C$13/12)</f>
        <v>3161088.3806003234</v>
      </c>
      <c r="J79" s="65">
        <f>+J77*(PARÁMETROS!$C$13/12)</f>
        <v>3184796.5434548259</v>
      </c>
      <c r="K79" s="65">
        <f>+K77*(PARÁMETROS!$C$13/12)</f>
        <v>3208682.5175307374</v>
      </c>
      <c r="L79" s="65">
        <f>+L77*(PARÁMETROS!$C$13/12)</f>
        <v>3232747.6364122177</v>
      </c>
      <c r="M79" s="65">
        <f>+M77*(PARÁMETROS!$C$13/12)</f>
        <v>3256993.2436853093</v>
      </c>
      <c r="N79" s="65">
        <f>+N77*(PARÁMETROS!$D$13/12)</f>
        <v>2552216.0945656267</v>
      </c>
      <c r="O79" s="65">
        <f>+O77*(PARÁMETROS!$D$13/12)</f>
        <v>2567104.0217839265</v>
      </c>
      <c r="P79" s="65">
        <f>+P77*(PARÁMETROS!$D$13/12)</f>
        <v>2582078.7952443329</v>
      </c>
      <c r="Q79" s="65">
        <f>+Q77*(PARÁMETROS!$D$13/12)</f>
        <v>2597140.9215499246</v>
      </c>
      <c r="R79" s="65">
        <f>+R77*(PARÁMETROS!$D$13/12)</f>
        <v>2612290.910258966</v>
      </c>
      <c r="S79" s="65">
        <f>+S77*(PARÁMETROS!$D$13/12)</f>
        <v>2627529.2739021429</v>
      </c>
      <c r="T79" s="65">
        <f>+T77*(PARÁMETROS!$D$13/12)</f>
        <v>2642856.5279999054</v>
      </c>
      <c r="U79" s="65">
        <f>+U77*(PARÁMETROS!$D$13/12)</f>
        <v>2658273.1910799048</v>
      </c>
      <c r="V79" s="65">
        <f>+V77*(PARÁMETROS!$D$13/12)</f>
        <v>2673779.7846945375</v>
      </c>
      <c r="W79" s="65">
        <f>+W77*(PARÁMETROS!$D$13/12)</f>
        <v>2689376.8334385892</v>
      </c>
      <c r="X79" s="65">
        <f>+X77*(PARÁMETROS!$D$13/12)</f>
        <v>2705064.8649669806</v>
      </c>
      <c r="Y79" s="65">
        <f>+Y77*(PARÁMETROS!$D$13/12)</f>
        <v>2720844.4100126214</v>
      </c>
      <c r="Z79" s="65">
        <f>+Z77*(PARÁMETROS!$E$13/12)</f>
        <v>1954797.1445745444</v>
      </c>
      <c r="AA79" s="65">
        <f>+AA77*(PARÁMETROS!$E$13/12)</f>
        <v>1962942.1326769381</v>
      </c>
      <c r="AB79" s="65">
        <f>+AB77*(PARÁMETROS!$E$13/12)</f>
        <v>1971121.0582297589</v>
      </c>
      <c r="AC79" s="65">
        <f>+AC77*(PARÁMETROS!$E$13/12)</f>
        <v>1979334.0626390495</v>
      </c>
      <c r="AD79" s="65">
        <f>+AD77*(PARÁMETROS!$E$13/12)</f>
        <v>1987581.2879000455</v>
      </c>
      <c r="AE79" s="65">
        <f>+AE77*(PARÁMETROS!$E$13/12)</f>
        <v>1995862.8765996289</v>
      </c>
      <c r="AF79" s="65">
        <f>+AF77*(PARÁMETROS!$E$13/12)</f>
        <v>2004178.9719187941</v>
      </c>
      <c r="AG79" s="65">
        <f>+AG77*(PARÁMETROS!$E$13/12)</f>
        <v>2012529.7176351224</v>
      </c>
      <c r="AH79" s="65">
        <f>+AH77*(PARÁMETROS!$E$13/12)</f>
        <v>2020915.2581252686</v>
      </c>
      <c r="AI79" s="65">
        <f>+AI77*(PARÁMETROS!$E$13/12)</f>
        <v>2029335.7383674572</v>
      </c>
      <c r="AJ79" s="65">
        <f>+AJ77*(PARÁMETROS!$E$13/12)</f>
        <v>2037791.3039439882</v>
      </c>
      <c r="AK79" s="65">
        <f>+AK77*(PARÁMETROS!$E$13/12)</f>
        <v>2046282.1010437547</v>
      </c>
      <c r="AL79" s="65">
        <f>+AL77*(PARÁMETROS!$F$13/12)</f>
        <v>2054808.2764647705</v>
      </c>
      <c r="AM79" s="65">
        <f>+AM77*(PARÁMETROS!$F$13/12)</f>
        <v>2063369.9776167069</v>
      </c>
      <c r="AN79" s="65">
        <f>+AN77*(PARÁMETROS!$F$13/12)</f>
        <v>2071967.3525234433</v>
      </c>
      <c r="AO79" s="65">
        <f>+AO77*(PARÁMETROS!$F$13/12)</f>
        <v>2080600.5498256243</v>
      </c>
      <c r="AP79" s="65">
        <f>+AP77*(PARÁMETROS!$F$13/12)</f>
        <v>2089269.718783231</v>
      </c>
      <c r="AQ79" s="65">
        <f>+AQ77*(PARÁMETROS!$F$13/12)</f>
        <v>2097975.0092781615</v>
      </c>
      <c r="AR79" s="65">
        <f>+AR77*(PARÁMETROS!$F$13/12)</f>
        <v>2106716.5718168202</v>
      </c>
      <c r="AS79" s="65">
        <f>+AS77*(PARÁMETROS!$F$13/12)</f>
        <v>2115494.5575327235</v>
      </c>
      <c r="AT79" s="65">
        <f>+AT77*(PARÁMETROS!$F$13/12)</f>
        <v>2124309.11818911</v>
      </c>
      <c r="AU79" s="65">
        <f>+AU77*(PARÁMETROS!$F$13/12)</f>
        <v>2133160.4061815646</v>
      </c>
      <c r="AV79" s="65">
        <f>+AV77*(PARÁMETROS!$F$13/12)</f>
        <v>2142048.5745406547</v>
      </c>
      <c r="AW79" s="65">
        <f>+AW77*(PARÁMETROS!$F$13/12)</f>
        <v>2150973.7769345739</v>
      </c>
      <c r="AX79" s="65">
        <f>+AX77*(PARÁMETROS!$G$13/12)</f>
        <v>1943942.5509046216</v>
      </c>
      <c r="AY79" s="65">
        <f>+AY77*(PARÁMETROS!$G$13/12)</f>
        <v>1951232.3354705139</v>
      </c>
      <c r="AZ79" s="65">
        <f>+AZ77*(PARÁMETROS!$G$13/12)</f>
        <v>1958549.4567285285</v>
      </c>
      <c r="BA79" s="65">
        <f>+BA77*(PARÁMETROS!$G$13/12)</f>
        <v>1965894.0171912606</v>
      </c>
      <c r="BB79" s="65">
        <f>+BB77*(PARÁMETROS!$G$13/12)</f>
        <v>1973266.1197557282</v>
      </c>
      <c r="BC79" s="65">
        <f>+BC77*(PARÁMETROS!$G$13/12)</f>
        <v>1980665.8677048124</v>
      </c>
      <c r="BD79" s="65">
        <f>+BD77*(PARÁMETROS!$G$13/12)</f>
        <v>1988093.3647087056</v>
      </c>
      <c r="BE79" s="65">
        <f>+BE77*(PARÁMETROS!$G$13/12)</f>
        <v>1995548.7148263631</v>
      </c>
      <c r="BF79" s="65">
        <f>+BF77*(PARÁMETROS!$G$13/12)</f>
        <v>2003032.0225069618</v>
      </c>
      <c r="BG79" s="65">
        <f>+BG77*(PARÁMETROS!$G$13/12)</f>
        <v>2010543.3925913631</v>
      </c>
      <c r="BH79" s="65">
        <f>+BH77*(PARÁMETROS!$G$13/12)</f>
        <v>2018082.9303135809</v>
      </c>
      <c r="BI79" s="65">
        <f>+BI77*(PARÁMETROS!$G$13/12)</f>
        <v>2025650.7413022567</v>
      </c>
    </row>
    <row r="80" spans="1:61" s="46" customFormat="1" x14ac:dyDescent="0.2">
      <c r="A80" s="63" t="s">
        <v>1514</v>
      </c>
      <c r="B80" s="65">
        <f>+B77/18</f>
        <v>22222222.222222224</v>
      </c>
      <c r="C80" s="65">
        <f t="shared" ref="C80:BI80" si="197">+C77/18</f>
        <v>22388888.888888888</v>
      </c>
      <c r="D80" s="65">
        <f t="shared" si="197"/>
        <v>22556805.555555556</v>
      </c>
      <c r="E80" s="65">
        <f t="shared" si="197"/>
        <v>22725981.597222224</v>
      </c>
      <c r="F80" s="65">
        <f t="shared" si="197"/>
        <v>22896426.459201388</v>
      </c>
      <c r="G80" s="65">
        <f t="shared" si="197"/>
        <v>23068149.657645397</v>
      </c>
      <c r="H80" s="65">
        <f t="shared" si="197"/>
        <v>23241160.780077741</v>
      </c>
      <c r="I80" s="65">
        <f t="shared" si="197"/>
        <v>23415469.485928323</v>
      </c>
      <c r="J80" s="65">
        <f t="shared" si="197"/>
        <v>23591085.507072788</v>
      </c>
      <c r="K80" s="65">
        <f t="shared" si="197"/>
        <v>23768018.648375832</v>
      </c>
      <c r="L80" s="65">
        <f t="shared" si="197"/>
        <v>23946278.788238652</v>
      </c>
      <c r="M80" s="65">
        <f t="shared" si="197"/>
        <v>24125875.879150439</v>
      </c>
      <c r="N80" s="65">
        <f t="shared" si="197"/>
        <v>24306819.948244069</v>
      </c>
      <c r="O80" s="65">
        <f t="shared" si="197"/>
        <v>24448609.731275491</v>
      </c>
      <c r="P80" s="65">
        <f t="shared" si="197"/>
        <v>24591226.6213746</v>
      </c>
      <c r="Q80" s="65">
        <f t="shared" si="197"/>
        <v>24734675.44333262</v>
      </c>
      <c r="R80" s="65">
        <f t="shared" si="197"/>
        <v>24878961.050085392</v>
      </c>
      <c r="S80" s="65">
        <f t="shared" si="197"/>
        <v>25024088.322877556</v>
      </c>
      <c r="T80" s="65">
        <f t="shared" si="197"/>
        <v>25170062.171427675</v>
      </c>
      <c r="U80" s="65">
        <f t="shared" si="197"/>
        <v>25316887.534094334</v>
      </c>
      <c r="V80" s="65">
        <f t="shared" si="197"/>
        <v>25464569.378043219</v>
      </c>
      <c r="W80" s="65">
        <f t="shared" si="197"/>
        <v>25613112.699415136</v>
      </c>
      <c r="X80" s="65">
        <f t="shared" si="197"/>
        <v>25762522.523495059</v>
      </c>
      <c r="Y80" s="65">
        <f t="shared" si="197"/>
        <v>25912803.904882114</v>
      </c>
      <c r="Z80" s="65">
        <f t="shared" si="197"/>
        <v>26063961.927660592</v>
      </c>
      <c r="AA80" s="65">
        <f t="shared" si="197"/>
        <v>26172561.769025844</v>
      </c>
      <c r="AB80" s="65">
        <f t="shared" si="197"/>
        <v>26281614.109730117</v>
      </c>
      <c r="AC80" s="65">
        <f t="shared" si="197"/>
        <v>26391120.835187327</v>
      </c>
      <c r="AD80" s="65">
        <f t="shared" si="197"/>
        <v>26501083.838667274</v>
      </c>
      <c r="AE80" s="65">
        <f t="shared" si="197"/>
        <v>26611505.021328386</v>
      </c>
      <c r="AF80" s="65">
        <f t="shared" si="197"/>
        <v>26722386.292250589</v>
      </c>
      <c r="AG80" s="65">
        <f t="shared" si="197"/>
        <v>26833729.568468299</v>
      </c>
      <c r="AH80" s="65">
        <f t="shared" si="197"/>
        <v>26945536.775003582</v>
      </c>
      <c r="AI80" s="65">
        <f t="shared" si="197"/>
        <v>27057809.844899431</v>
      </c>
      <c r="AJ80" s="65">
        <f t="shared" si="197"/>
        <v>27170550.719253175</v>
      </c>
      <c r="AK80" s="65">
        <f t="shared" si="197"/>
        <v>27283761.347250063</v>
      </c>
      <c r="AL80" s="65">
        <f t="shared" si="197"/>
        <v>27397443.686196938</v>
      </c>
      <c r="AM80" s="65">
        <f t="shared" si="197"/>
        <v>27511599.701556094</v>
      </c>
      <c r="AN80" s="65">
        <f t="shared" si="197"/>
        <v>27626231.366979245</v>
      </c>
      <c r="AO80" s="65">
        <f t="shared" si="197"/>
        <v>27741340.664341658</v>
      </c>
      <c r="AP80" s="65">
        <f t="shared" si="197"/>
        <v>27856929.583776414</v>
      </c>
      <c r="AQ80" s="65">
        <f t="shared" si="197"/>
        <v>27973000.123708818</v>
      </c>
      <c r="AR80" s="65">
        <f t="shared" si="197"/>
        <v>28089554.29089094</v>
      </c>
      <c r="AS80" s="65">
        <f t="shared" si="197"/>
        <v>28206594.100436315</v>
      </c>
      <c r="AT80" s="65">
        <f t="shared" si="197"/>
        <v>28324121.575854797</v>
      </c>
      <c r="AU80" s="65">
        <f t="shared" si="197"/>
        <v>28442138.749087527</v>
      </c>
      <c r="AV80" s="65">
        <f t="shared" si="197"/>
        <v>28560647.66054206</v>
      </c>
      <c r="AW80" s="65">
        <f t="shared" si="197"/>
        <v>28679650.359127652</v>
      </c>
      <c r="AX80" s="65">
        <f t="shared" si="197"/>
        <v>28799148.902290687</v>
      </c>
      <c r="AY80" s="65">
        <f t="shared" si="197"/>
        <v>28907145.710674278</v>
      </c>
      <c r="AZ80" s="65">
        <f t="shared" si="197"/>
        <v>29015547.507089309</v>
      </c>
      <c r="BA80" s="65">
        <f t="shared" si="197"/>
        <v>29124355.810240895</v>
      </c>
      <c r="BB80" s="65">
        <f t="shared" si="197"/>
        <v>29233572.144529302</v>
      </c>
      <c r="BC80" s="65">
        <f t="shared" si="197"/>
        <v>29343198.040071294</v>
      </c>
      <c r="BD80" s="65">
        <f t="shared" si="197"/>
        <v>29453235.032721564</v>
      </c>
      <c r="BE80" s="65">
        <f t="shared" si="197"/>
        <v>29563684.664094266</v>
      </c>
      <c r="BF80" s="65">
        <f t="shared" si="197"/>
        <v>29674548.48158462</v>
      </c>
      <c r="BG80" s="65">
        <f t="shared" si="197"/>
        <v>29785828.038390562</v>
      </c>
      <c r="BH80" s="65">
        <f t="shared" si="197"/>
        <v>29897524.893534526</v>
      </c>
      <c r="BI80" s="65">
        <f t="shared" si="197"/>
        <v>30009640.611885283</v>
      </c>
    </row>
    <row r="81" spans="1:61" s="46" customFormat="1" x14ac:dyDescent="0.2">
      <c r="A81" s="73" t="s">
        <v>116</v>
      </c>
      <c r="B81" s="81">
        <f t="shared" ref="B81:AG81" si="198">+B77+B78+B79-B80</f>
        <v>403000000</v>
      </c>
      <c r="C81" s="81">
        <f t="shared" si="198"/>
        <v>406022500</v>
      </c>
      <c r="D81" s="81">
        <f t="shared" si="198"/>
        <v>409067668.75</v>
      </c>
      <c r="E81" s="81">
        <f t="shared" si="198"/>
        <v>412135676.265625</v>
      </c>
      <c r="F81" s="81">
        <f t="shared" si="198"/>
        <v>415226693.83761716</v>
      </c>
      <c r="G81" s="81">
        <f t="shared" si="198"/>
        <v>418340894.0413993</v>
      </c>
      <c r="H81" s="81">
        <f t="shared" si="198"/>
        <v>421478450.74670982</v>
      </c>
      <c r="I81" s="81">
        <f t="shared" si="198"/>
        <v>424639539.12731016</v>
      </c>
      <c r="J81" s="81">
        <f t="shared" si="198"/>
        <v>427824335.67076498</v>
      </c>
      <c r="K81" s="81">
        <f t="shared" si="198"/>
        <v>431033018.18829572</v>
      </c>
      <c r="L81" s="81">
        <f t="shared" si="198"/>
        <v>434265765.82470793</v>
      </c>
      <c r="M81" s="81">
        <f t="shared" si="198"/>
        <v>437522759.06839323</v>
      </c>
      <c r="N81" s="81">
        <f t="shared" si="198"/>
        <v>440074975.16295886</v>
      </c>
      <c r="O81" s="81">
        <f t="shared" si="198"/>
        <v>442642079.18474281</v>
      </c>
      <c r="P81" s="81">
        <f t="shared" si="198"/>
        <v>445224157.97998714</v>
      </c>
      <c r="Q81" s="81">
        <f t="shared" si="198"/>
        <v>447821298.90153706</v>
      </c>
      <c r="R81" s="81">
        <f t="shared" si="198"/>
        <v>450433589.81179601</v>
      </c>
      <c r="S81" s="81">
        <f t="shared" si="198"/>
        <v>453061119.08569813</v>
      </c>
      <c r="T81" s="81">
        <f t="shared" si="198"/>
        <v>455703975.61369801</v>
      </c>
      <c r="U81" s="81">
        <f t="shared" si="198"/>
        <v>458362248.80477792</v>
      </c>
      <c r="V81" s="81">
        <f t="shared" si="198"/>
        <v>461036028.58947247</v>
      </c>
      <c r="W81" s="81">
        <f t="shared" si="198"/>
        <v>463725405.42291105</v>
      </c>
      <c r="X81" s="81">
        <f t="shared" si="198"/>
        <v>466430470.28787804</v>
      </c>
      <c r="Y81" s="81">
        <f t="shared" si="198"/>
        <v>469151314.69789064</v>
      </c>
      <c r="Z81" s="81">
        <f t="shared" si="198"/>
        <v>471106111.84246516</v>
      </c>
      <c r="AA81" s="81">
        <f t="shared" si="198"/>
        <v>473069053.97514212</v>
      </c>
      <c r="AB81" s="81">
        <f t="shared" si="198"/>
        <v>475040175.03337187</v>
      </c>
      <c r="AC81" s="81">
        <f t="shared" si="198"/>
        <v>477019509.09601092</v>
      </c>
      <c r="AD81" s="81">
        <f t="shared" si="198"/>
        <v>479007090.38391095</v>
      </c>
      <c r="AE81" s="81">
        <f t="shared" si="198"/>
        <v>481002953.26051056</v>
      </c>
      <c r="AF81" s="81">
        <f t="shared" si="198"/>
        <v>483007132.23242939</v>
      </c>
      <c r="AG81" s="81">
        <f t="shared" si="198"/>
        <v>485019661.95006448</v>
      </c>
      <c r="AH81" s="81">
        <f t="shared" ref="AH81:BI81" si="199">+AH77+AH78+AH79-AH80</f>
        <v>487040577.20818973</v>
      </c>
      <c r="AI81" s="81">
        <f t="shared" si="199"/>
        <v>489069912.94655716</v>
      </c>
      <c r="AJ81" s="81">
        <f t="shared" si="199"/>
        <v>491107704.25050116</v>
      </c>
      <c r="AK81" s="81">
        <f t="shared" si="199"/>
        <v>493153986.35154492</v>
      </c>
      <c r="AL81" s="81">
        <f t="shared" si="199"/>
        <v>495208794.62800968</v>
      </c>
      <c r="AM81" s="81">
        <f t="shared" si="199"/>
        <v>497272164.6056264</v>
      </c>
      <c r="AN81" s="81">
        <f t="shared" si="199"/>
        <v>499344131.95814985</v>
      </c>
      <c r="AO81" s="81">
        <f t="shared" si="199"/>
        <v>501424732.50797546</v>
      </c>
      <c r="AP81" s="81">
        <f t="shared" si="199"/>
        <v>503514002.22675872</v>
      </c>
      <c r="AQ81" s="81">
        <f t="shared" si="199"/>
        <v>505611977.2360369</v>
      </c>
      <c r="AR81" s="81">
        <f t="shared" si="199"/>
        <v>507718693.8078537</v>
      </c>
      <c r="AS81" s="81">
        <f t="shared" si="199"/>
        <v>509834188.36538637</v>
      </c>
      <c r="AT81" s="81">
        <f t="shared" si="199"/>
        <v>511958497.48357546</v>
      </c>
      <c r="AU81" s="81">
        <f t="shared" si="199"/>
        <v>514091657.8897571</v>
      </c>
      <c r="AV81" s="81">
        <f t="shared" si="199"/>
        <v>516233706.46429771</v>
      </c>
      <c r="AW81" s="81">
        <f t="shared" si="199"/>
        <v>518384680.2412324</v>
      </c>
      <c r="AX81" s="81">
        <f t="shared" si="199"/>
        <v>520328622.79213703</v>
      </c>
      <c r="AY81" s="81">
        <f t="shared" si="199"/>
        <v>522279855.12760758</v>
      </c>
      <c r="AZ81" s="81">
        <f t="shared" si="199"/>
        <v>524238404.5843361</v>
      </c>
      <c r="BA81" s="81">
        <f t="shared" si="199"/>
        <v>526204298.60152745</v>
      </c>
      <c r="BB81" s="81">
        <f t="shared" si="199"/>
        <v>528177564.72128326</v>
      </c>
      <c r="BC81" s="81">
        <f t="shared" si="199"/>
        <v>530158230.58898813</v>
      </c>
      <c r="BD81" s="81">
        <f t="shared" si="199"/>
        <v>532146323.95369679</v>
      </c>
      <c r="BE81" s="81">
        <f t="shared" si="199"/>
        <v>534141872.66852313</v>
      </c>
      <c r="BF81" s="81">
        <f t="shared" si="199"/>
        <v>536144904.69103009</v>
      </c>
      <c r="BG81" s="81">
        <f t="shared" si="199"/>
        <v>538155448.0836215</v>
      </c>
      <c r="BH81" s="81">
        <f t="shared" si="199"/>
        <v>540173531.01393509</v>
      </c>
      <c r="BI81" s="81">
        <f t="shared" si="199"/>
        <v>542199181.75523734</v>
      </c>
    </row>
    <row r="82" spans="1:61" x14ac:dyDescent="0.2">
      <c r="A82" s="74" t="s">
        <v>49</v>
      </c>
      <c r="B82" s="96">
        <f t="shared" ref="B82:AG82" si="200">+B81+B75+B69</f>
        <v>4241931098.6666665</v>
      </c>
      <c r="C82" s="96">
        <f t="shared" si="200"/>
        <v>4284022043.268826</v>
      </c>
      <c r="D82" s="96">
        <f t="shared" si="200"/>
        <v>4326278324.0032158</v>
      </c>
      <c r="E82" s="96">
        <f t="shared" si="200"/>
        <v>4368705445.423564</v>
      </c>
      <c r="F82" s="96">
        <f t="shared" si="200"/>
        <v>4411308927.0800419</v>
      </c>
      <c r="G82" s="96">
        <f t="shared" si="200"/>
        <v>4454094304.1605692</v>
      </c>
      <c r="H82" s="96">
        <f t="shared" si="200"/>
        <v>4497067128.1340313</v>
      </c>
      <c r="I82" s="96">
        <f t="shared" si="200"/>
        <v>4540232967.3954782</v>
      </c>
      <c r="J82" s="96">
        <f t="shared" si="200"/>
        <v>4583597407.9133787</v>
      </c>
      <c r="K82" s="96">
        <f t="shared" si="200"/>
        <v>4627166053.8790054</v>
      </c>
      <c r="L82" s="96">
        <f t="shared" si="200"/>
        <v>4670944528.3580036</v>
      </c>
      <c r="M82" s="96">
        <f t="shared" si="200"/>
        <v>4714938473.9442301</v>
      </c>
      <c r="N82" s="96">
        <f t="shared" si="200"/>
        <v>4751496955.9036636</v>
      </c>
      <c r="O82" s="96">
        <f t="shared" si="200"/>
        <v>4788116405.7434721</v>
      </c>
      <c r="P82" s="96">
        <f t="shared" si="200"/>
        <v>4824799846.4226227</v>
      </c>
      <c r="Q82" s="96">
        <f t="shared" si="200"/>
        <v>4861550286.3689289</v>
      </c>
      <c r="R82" s="96">
        <f t="shared" si="200"/>
        <v>4898370719.9200573</v>
      </c>
      <c r="S82" s="96">
        <f t="shared" si="200"/>
        <v>4935264127.759306</v>
      </c>
      <c r="T82" s="96">
        <f t="shared" si="200"/>
        <v>4972233477.3462515</v>
      </c>
      <c r="U82" s="96">
        <f t="shared" si="200"/>
        <v>5009281723.3423672</v>
      </c>
      <c r="V82" s="96">
        <f t="shared" si="200"/>
        <v>5046411808.0316963</v>
      </c>
      <c r="W82" s="96">
        <f t="shared" si="200"/>
        <v>5083626661.736681</v>
      </c>
      <c r="X82" s="96">
        <f t="shared" si="200"/>
        <v>5120929203.2292414</v>
      </c>
      <c r="Y82" s="96">
        <f t="shared" si="200"/>
        <v>5158322340.1371908</v>
      </c>
      <c r="Z82" s="96">
        <f t="shared" si="200"/>
        <v>5192259057.0611897</v>
      </c>
      <c r="AA82" s="96">
        <f t="shared" si="200"/>
        <v>5226247943.9493456</v>
      </c>
      <c r="AB82" s="96">
        <f t="shared" si="200"/>
        <v>5260290918.8051071</v>
      </c>
      <c r="AC82" s="96">
        <f t="shared" si="200"/>
        <v>5294389881.913516</v>
      </c>
      <c r="AD82" s="96">
        <f t="shared" si="200"/>
        <v>5328546716.2791767</v>
      </c>
      <c r="AE82" s="96">
        <f t="shared" si="200"/>
        <v>5362763288.0556164</v>
      </c>
      <c r="AF82" s="96">
        <f t="shared" si="200"/>
        <v>5397041446.9662228</v>
      </c>
      <c r="AG82" s="96">
        <f t="shared" si="200"/>
        <v>5431383026.7169571</v>
      </c>
      <c r="AH82" s="96">
        <f t="shared" ref="AH82:BI82" si="201">+AH81+AH75+AH69</f>
        <v>5465789845.4010487</v>
      </c>
      <c r="AI82" s="96">
        <f t="shared" si="201"/>
        <v>5500263705.895834</v>
      </c>
      <c r="AJ82" s="96">
        <f t="shared" si="201"/>
        <v>5534806396.2519341</v>
      </c>
      <c r="AK82" s="96">
        <f t="shared" si="201"/>
        <v>5569419690.0749617</v>
      </c>
      <c r="AL82" s="96">
        <f t="shared" si="201"/>
        <v>5600544368.8212662</v>
      </c>
      <c r="AM82" s="96">
        <f t="shared" si="201"/>
        <v>5631730089.075243</v>
      </c>
      <c r="AN82" s="96">
        <f t="shared" si="201"/>
        <v>5662977869.0639973</v>
      </c>
      <c r="AO82" s="96">
        <f t="shared" si="201"/>
        <v>5694288713.5879278</v>
      </c>
      <c r="AP82" s="96">
        <f t="shared" si="201"/>
        <v>5725663614.3612204</v>
      </c>
      <c r="AQ82" s="96">
        <f t="shared" si="201"/>
        <v>5757103550.3436756</v>
      </c>
      <c r="AR82" s="96">
        <f t="shared" si="201"/>
        <v>5788609488.0641203</v>
      </c>
      <c r="AS82" s="96">
        <f t="shared" si="201"/>
        <v>5820182381.9356451</v>
      </c>
      <c r="AT82" s="96">
        <f t="shared" si="201"/>
        <v>5851823174.5629101</v>
      </c>
      <c r="AU82" s="96">
        <f t="shared" si="201"/>
        <v>5883532797.0417366</v>
      </c>
      <c r="AV82" s="96">
        <f t="shared" si="201"/>
        <v>5915312169.2512074</v>
      </c>
      <c r="AW82" s="96">
        <f t="shared" si="201"/>
        <v>5947162200.1384916</v>
      </c>
      <c r="AX82" s="96">
        <f t="shared" si="201"/>
        <v>5981256279.9734154</v>
      </c>
      <c r="AY82" s="96">
        <f t="shared" si="201"/>
        <v>6015468782.917942</v>
      </c>
      <c r="AZ82" s="96">
        <f t="shared" si="201"/>
        <v>6049800309.5835571</v>
      </c>
      <c r="BA82" s="96">
        <f t="shared" si="201"/>
        <v>6084251454.9365082</v>
      </c>
      <c r="BB82" s="96">
        <f t="shared" si="201"/>
        <v>6118822808.481513</v>
      </c>
      <c r="BC82" s="96">
        <f t="shared" si="201"/>
        <v>6153514954.4400902</v>
      </c>
      <c r="BD82" s="96">
        <f t="shared" si="201"/>
        <v>6188328471.923749</v>
      </c>
      <c r="BE82" s="96">
        <f t="shared" si="201"/>
        <v>6223263935.1021738</v>
      </c>
      <c r="BF82" s="96">
        <f t="shared" si="201"/>
        <v>6258321913.3665905</v>
      </c>
      <c r="BG82" s="96">
        <f t="shared" si="201"/>
        <v>6293502971.4884729</v>
      </c>
      <c r="BH82" s="96">
        <f t="shared" si="201"/>
        <v>6328807669.7737503</v>
      </c>
      <c r="BI82" s="96">
        <f t="shared" si="201"/>
        <v>6364236564.2126522</v>
      </c>
    </row>
    <row r="83" spans="1:61" ht="13.5" thickBot="1" x14ac:dyDescent="0.25">
      <c r="B83" s="97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/>
      <c r="AK83" s="69"/>
      <c r="AL83" s="69"/>
      <c r="AM83" s="69"/>
      <c r="AN83" s="69"/>
      <c r="AO83" s="69"/>
      <c r="AP83" s="69"/>
      <c r="AQ83" s="69"/>
      <c r="AR83" s="69"/>
      <c r="AS83" s="69"/>
      <c r="AT83" s="69"/>
      <c r="AU83" s="69"/>
      <c r="AV83" s="69"/>
      <c r="AW83" s="69"/>
      <c r="AX83" s="69"/>
      <c r="AY83" s="69"/>
      <c r="AZ83" s="69"/>
      <c r="BA83" s="69"/>
      <c r="BB83" s="69"/>
      <c r="BC83" s="69"/>
      <c r="BD83" s="69"/>
      <c r="BE83" s="69"/>
      <c r="BF83" s="69"/>
      <c r="BG83" s="69"/>
      <c r="BH83" s="69"/>
      <c r="BI83" s="69"/>
    </row>
    <row r="84" spans="1:61" x14ac:dyDescent="0.2">
      <c r="A84" s="47" t="str">
        <f>+'EF. Mensuales'!A14</f>
        <v>Obligaciones Financieras</v>
      </c>
      <c r="B84" s="40">
        <f t="shared" ref="B84:BI84" si="202">+B$2</f>
        <v>44957</v>
      </c>
      <c r="C84" s="40">
        <f t="shared" si="202"/>
        <v>44985</v>
      </c>
      <c r="D84" s="40">
        <f t="shared" si="202"/>
        <v>45016</v>
      </c>
      <c r="E84" s="40">
        <f t="shared" si="202"/>
        <v>45046</v>
      </c>
      <c r="F84" s="40">
        <f t="shared" si="202"/>
        <v>45077</v>
      </c>
      <c r="G84" s="40">
        <f t="shared" si="202"/>
        <v>45107</v>
      </c>
      <c r="H84" s="40">
        <f t="shared" si="202"/>
        <v>45138</v>
      </c>
      <c r="I84" s="40">
        <f t="shared" si="202"/>
        <v>45169</v>
      </c>
      <c r="J84" s="40">
        <f t="shared" si="202"/>
        <v>45199</v>
      </c>
      <c r="K84" s="40">
        <f t="shared" si="202"/>
        <v>45230</v>
      </c>
      <c r="L84" s="40">
        <f t="shared" si="202"/>
        <v>45260</v>
      </c>
      <c r="M84" s="40">
        <f t="shared" si="202"/>
        <v>45291</v>
      </c>
      <c r="N84" s="40">
        <f t="shared" si="202"/>
        <v>45322</v>
      </c>
      <c r="O84" s="40">
        <f t="shared" si="202"/>
        <v>45351</v>
      </c>
      <c r="P84" s="40">
        <f t="shared" si="202"/>
        <v>45382</v>
      </c>
      <c r="Q84" s="40">
        <f t="shared" si="202"/>
        <v>45412</v>
      </c>
      <c r="R84" s="40">
        <f t="shared" si="202"/>
        <v>45443</v>
      </c>
      <c r="S84" s="40">
        <f t="shared" si="202"/>
        <v>45473</v>
      </c>
      <c r="T84" s="40">
        <f t="shared" si="202"/>
        <v>45504</v>
      </c>
      <c r="U84" s="40">
        <f t="shared" si="202"/>
        <v>45535</v>
      </c>
      <c r="V84" s="40">
        <f t="shared" si="202"/>
        <v>45565</v>
      </c>
      <c r="W84" s="40">
        <f t="shared" si="202"/>
        <v>45596</v>
      </c>
      <c r="X84" s="40">
        <f t="shared" si="202"/>
        <v>45626</v>
      </c>
      <c r="Y84" s="40">
        <f t="shared" si="202"/>
        <v>45657</v>
      </c>
      <c r="Z84" s="40">
        <f t="shared" si="202"/>
        <v>45688</v>
      </c>
      <c r="AA84" s="40">
        <f t="shared" si="202"/>
        <v>45716</v>
      </c>
      <c r="AB84" s="40">
        <f t="shared" si="202"/>
        <v>45747</v>
      </c>
      <c r="AC84" s="40">
        <f t="shared" si="202"/>
        <v>45777</v>
      </c>
      <c r="AD84" s="40">
        <f t="shared" si="202"/>
        <v>45808</v>
      </c>
      <c r="AE84" s="40">
        <f t="shared" si="202"/>
        <v>45838</v>
      </c>
      <c r="AF84" s="40">
        <f t="shared" si="202"/>
        <v>45869</v>
      </c>
      <c r="AG84" s="40">
        <f t="shared" si="202"/>
        <v>45900</v>
      </c>
      <c r="AH84" s="40">
        <f t="shared" si="202"/>
        <v>45930</v>
      </c>
      <c r="AI84" s="40">
        <f t="shared" si="202"/>
        <v>45961</v>
      </c>
      <c r="AJ84" s="40">
        <f t="shared" si="202"/>
        <v>45991</v>
      </c>
      <c r="AK84" s="40">
        <f t="shared" si="202"/>
        <v>46022</v>
      </c>
      <c r="AL84" s="40">
        <f t="shared" si="202"/>
        <v>46053</v>
      </c>
      <c r="AM84" s="40">
        <f t="shared" si="202"/>
        <v>46081</v>
      </c>
      <c r="AN84" s="40">
        <f t="shared" si="202"/>
        <v>46112</v>
      </c>
      <c r="AO84" s="40">
        <f t="shared" si="202"/>
        <v>46142</v>
      </c>
      <c r="AP84" s="40">
        <f t="shared" si="202"/>
        <v>46173</v>
      </c>
      <c r="AQ84" s="40">
        <f t="shared" si="202"/>
        <v>46203</v>
      </c>
      <c r="AR84" s="40">
        <f t="shared" si="202"/>
        <v>46234</v>
      </c>
      <c r="AS84" s="40">
        <f t="shared" si="202"/>
        <v>46265</v>
      </c>
      <c r="AT84" s="40">
        <f t="shared" si="202"/>
        <v>46295</v>
      </c>
      <c r="AU84" s="40">
        <f t="shared" si="202"/>
        <v>46326</v>
      </c>
      <c r="AV84" s="40">
        <f t="shared" si="202"/>
        <v>46356</v>
      </c>
      <c r="AW84" s="40">
        <f t="shared" si="202"/>
        <v>46387</v>
      </c>
      <c r="AX84" s="40">
        <f t="shared" si="202"/>
        <v>46418</v>
      </c>
      <c r="AY84" s="40">
        <f t="shared" si="202"/>
        <v>46446</v>
      </c>
      <c r="AZ84" s="40">
        <f t="shared" si="202"/>
        <v>46477</v>
      </c>
      <c r="BA84" s="40">
        <f t="shared" si="202"/>
        <v>46507</v>
      </c>
      <c r="BB84" s="40">
        <f t="shared" si="202"/>
        <v>46538</v>
      </c>
      <c r="BC84" s="40">
        <f t="shared" si="202"/>
        <v>46568</v>
      </c>
      <c r="BD84" s="40">
        <f t="shared" si="202"/>
        <v>46599</v>
      </c>
      <c r="BE84" s="40">
        <f t="shared" si="202"/>
        <v>46630</v>
      </c>
      <c r="BF84" s="40">
        <f t="shared" si="202"/>
        <v>46660</v>
      </c>
      <c r="BG84" s="40">
        <f t="shared" si="202"/>
        <v>46691</v>
      </c>
      <c r="BH84" s="40">
        <f t="shared" si="202"/>
        <v>46721</v>
      </c>
      <c r="BI84" s="40">
        <f t="shared" si="202"/>
        <v>46752</v>
      </c>
    </row>
    <row r="85" spans="1:61" x14ac:dyDescent="0.2">
      <c r="A85" s="64" t="s">
        <v>33</v>
      </c>
      <c r="B85" s="65">
        <f>+'EF. Anuales'!H14</f>
        <v>1000000000</v>
      </c>
      <c r="C85" s="65">
        <f t="shared" ref="C85:AH85" si="203">+B89</f>
        <v>972222222.22222221</v>
      </c>
      <c r="D85" s="65">
        <f t="shared" si="203"/>
        <v>945216049.38271606</v>
      </c>
      <c r="E85" s="65">
        <f t="shared" si="203"/>
        <v>918960048.01097393</v>
      </c>
      <c r="F85" s="65">
        <f t="shared" si="203"/>
        <v>893433380.01066911</v>
      </c>
      <c r="G85" s="65">
        <f t="shared" si="203"/>
        <v>868615786.1214838</v>
      </c>
      <c r="H85" s="65">
        <f t="shared" si="203"/>
        <v>844487569.84033144</v>
      </c>
      <c r="I85" s="65">
        <f t="shared" si="203"/>
        <v>864402084.85382342</v>
      </c>
      <c r="J85" s="65">
        <f t="shared" si="203"/>
        <v>941652661.6306318</v>
      </c>
      <c r="K85" s="65">
        <f t="shared" si="203"/>
        <v>1430340254.7381043</v>
      </c>
      <c r="L85" s="65">
        <f t="shared" si="203"/>
        <v>1770342651.340739</v>
      </c>
      <c r="M85" s="65">
        <f t="shared" si="203"/>
        <v>2166591728.3965621</v>
      </c>
      <c r="N85" s="65">
        <f t="shared" si="203"/>
        <v>2106408624.8299909</v>
      </c>
      <c r="O85" s="65">
        <f t="shared" si="203"/>
        <v>2047897274.1402688</v>
      </c>
      <c r="P85" s="65">
        <f t="shared" si="203"/>
        <v>1991011238.7474835</v>
      </c>
      <c r="Q85" s="65">
        <f t="shared" si="203"/>
        <v>1935705371.0044978</v>
      </c>
      <c r="R85" s="65">
        <f t="shared" si="203"/>
        <v>1881935777.365484</v>
      </c>
      <c r="S85" s="65">
        <f t="shared" si="203"/>
        <v>1829659783.5497761</v>
      </c>
      <c r="T85" s="65">
        <f t="shared" si="203"/>
        <v>1778835900.6733935</v>
      </c>
      <c r="U85" s="65">
        <f t="shared" si="203"/>
        <v>1959347816.0977054</v>
      </c>
      <c r="V85" s="65">
        <f t="shared" si="203"/>
        <v>1947156341.3352728</v>
      </c>
      <c r="W85" s="65">
        <f t="shared" si="203"/>
        <v>2522264911.8342752</v>
      </c>
      <c r="X85" s="65">
        <f t="shared" si="203"/>
        <v>2719971367.4845538</v>
      </c>
      <c r="Y85" s="65">
        <f t="shared" si="203"/>
        <v>3244034268.2192302</v>
      </c>
      <c r="Z85" s="65">
        <f t="shared" si="203"/>
        <v>3153922205.2131405</v>
      </c>
      <c r="AA85" s="65">
        <f t="shared" si="203"/>
        <v>3066313255.0683312</v>
      </c>
      <c r="AB85" s="65">
        <f t="shared" si="203"/>
        <v>2981137886.8719888</v>
      </c>
      <c r="AC85" s="65">
        <f t="shared" si="203"/>
        <v>2898328501.1255445</v>
      </c>
      <c r="AD85" s="65">
        <f t="shared" si="203"/>
        <v>2817819376.0942793</v>
      </c>
      <c r="AE85" s="65">
        <f t="shared" si="203"/>
        <v>2739546615.6472158</v>
      </c>
      <c r="AF85" s="65">
        <f t="shared" si="203"/>
        <v>2860023987.3157682</v>
      </c>
      <c r="AG85" s="65">
        <f t="shared" si="203"/>
        <v>2953340975.0280871</v>
      </c>
      <c r="AH85" s="65">
        <f t="shared" si="203"/>
        <v>2970500756.6364746</v>
      </c>
      <c r="AI85" s="65">
        <f t="shared" ref="AI85:BI85" si="204">+AH89</f>
        <v>3558693625.0141487</v>
      </c>
      <c r="AJ85" s="65">
        <f t="shared" si="204"/>
        <v>3732690741.0854654</v>
      </c>
      <c r="AK85" s="65">
        <f t="shared" si="204"/>
        <v>4283592557.2602878</v>
      </c>
      <c r="AL85" s="65">
        <f t="shared" si="204"/>
        <v>4164603875.1141686</v>
      </c>
      <c r="AM85" s="65">
        <f t="shared" si="204"/>
        <v>4048920434.1387749</v>
      </c>
      <c r="AN85" s="65">
        <f t="shared" si="204"/>
        <v>3936450422.0793643</v>
      </c>
      <c r="AO85" s="65">
        <f t="shared" si="204"/>
        <v>3827104577.0216041</v>
      </c>
      <c r="AP85" s="65">
        <f t="shared" si="204"/>
        <v>3720796116.5487819</v>
      </c>
      <c r="AQ85" s="65">
        <f t="shared" si="204"/>
        <v>3636147246.4246941</v>
      </c>
      <c r="AR85" s="65">
        <f t="shared" si="204"/>
        <v>3780645034.7276177</v>
      </c>
      <c r="AS85" s="65">
        <f t="shared" si="204"/>
        <v>3867734396.22929</v>
      </c>
      <c r="AT85" s="65">
        <f t="shared" si="204"/>
        <v>3887285098.3663774</v>
      </c>
      <c r="AU85" s="65">
        <f t="shared" si="204"/>
        <v>4501021394.7302341</v>
      </c>
      <c r="AV85" s="65">
        <f t="shared" si="204"/>
        <v>4657674007.9190664</v>
      </c>
      <c r="AW85" s="65">
        <f t="shared" si="204"/>
        <v>5235829345.117197</v>
      </c>
      <c r="AX85" s="65">
        <f t="shared" si="204"/>
        <v>5090389641.0861635</v>
      </c>
      <c r="AY85" s="65">
        <f t="shared" si="204"/>
        <v>4948989928.8337698</v>
      </c>
      <c r="AZ85" s="65">
        <f t="shared" si="204"/>
        <v>4811517986.3661652</v>
      </c>
      <c r="BA85" s="65">
        <f t="shared" si="204"/>
        <v>4677864708.9671049</v>
      </c>
      <c r="BB85" s="65">
        <f t="shared" si="204"/>
        <v>4547924022.6069078</v>
      </c>
      <c r="BC85" s="65">
        <f t="shared" si="204"/>
        <v>4421592799.7567158</v>
      </c>
      <c r="BD85" s="65">
        <f t="shared" si="204"/>
        <v>4333797435.4756632</v>
      </c>
      <c r="BE85" s="65">
        <f t="shared" si="204"/>
        <v>4466140707.4231873</v>
      </c>
      <c r="BF85" s="65">
        <f t="shared" si="204"/>
        <v>4400010727.2902756</v>
      </c>
      <c r="BG85" s="65">
        <f t="shared" si="204"/>
        <v>5028339074.7707748</v>
      </c>
      <c r="BH85" s="65">
        <f t="shared" si="204"/>
        <v>5377122869.7728882</v>
      </c>
      <c r="BI85" s="65">
        <f t="shared" si="204"/>
        <v>5834964656.3620825</v>
      </c>
    </row>
    <row r="86" spans="1:61" x14ac:dyDescent="0.2">
      <c r="A86" s="44" t="s">
        <v>112</v>
      </c>
      <c r="B86" s="65">
        <f t="shared" ref="B86:BI86" si="205">+B85/36</f>
        <v>27777777.777777776</v>
      </c>
      <c r="C86" s="65">
        <f t="shared" si="205"/>
        <v>27006172.839506172</v>
      </c>
      <c r="D86" s="65">
        <f t="shared" si="205"/>
        <v>26256001.371742114</v>
      </c>
      <c r="E86" s="65">
        <f t="shared" si="205"/>
        <v>25526668.000304833</v>
      </c>
      <c r="F86" s="65">
        <f t="shared" si="205"/>
        <v>24817593.889185254</v>
      </c>
      <c r="G86" s="65">
        <f t="shared" si="205"/>
        <v>24128216.281152327</v>
      </c>
      <c r="H86" s="65">
        <f t="shared" si="205"/>
        <v>23457988.051120318</v>
      </c>
      <c r="I86" s="65">
        <f t="shared" si="205"/>
        <v>24011169.023717318</v>
      </c>
      <c r="J86" s="65">
        <f t="shared" si="205"/>
        <v>26157018.37862866</v>
      </c>
      <c r="K86" s="65">
        <f t="shared" si="205"/>
        <v>39731673.742725119</v>
      </c>
      <c r="L86" s="65">
        <f t="shared" si="205"/>
        <v>49176184.759464972</v>
      </c>
      <c r="M86" s="65">
        <f t="shared" si="205"/>
        <v>60183103.566571169</v>
      </c>
      <c r="N86" s="65">
        <f t="shared" si="205"/>
        <v>58511350.689721972</v>
      </c>
      <c r="O86" s="65">
        <f t="shared" si="205"/>
        <v>56886035.392785244</v>
      </c>
      <c r="P86" s="65">
        <f t="shared" si="205"/>
        <v>55305867.742985651</v>
      </c>
      <c r="Q86" s="65">
        <f t="shared" si="205"/>
        <v>53769593.639013827</v>
      </c>
      <c r="R86" s="65">
        <f t="shared" si="205"/>
        <v>52275993.815707892</v>
      </c>
      <c r="S86" s="65">
        <f t="shared" si="205"/>
        <v>50823882.876382671</v>
      </c>
      <c r="T86" s="65">
        <f t="shared" si="205"/>
        <v>49412108.352038711</v>
      </c>
      <c r="U86" s="65">
        <f t="shared" si="205"/>
        <v>54426328.224936262</v>
      </c>
      <c r="V86" s="65">
        <f t="shared" si="205"/>
        <v>54087676.148202024</v>
      </c>
      <c r="W86" s="65">
        <f t="shared" si="205"/>
        <v>70062914.217618763</v>
      </c>
      <c r="X86" s="65">
        <f t="shared" si="205"/>
        <v>75554760.207904279</v>
      </c>
      <c r="Y86" s="65">
        <f t="shared" si="205"/>
        <v>90112063.006089732</v>
      </c>
      <c r="Z86" s="65">
        <f t="shared" si="205"/>
        <v>87608950.144809455</v>
      </c>
      <c r="AA86" s="65">
        <f t="shared" si="205"/>
        <v>85175368.196342528</v>
      </c>
      <c r="AB86" s="65">
        <f t="shared" si="205"/>
        <v>82809385.746444136</v>
      </c>
      <c r="AC86" s="65">
        <f t="shared" si="205"/>
        <v>80509125.031265125</v>
      </c>
      <c r="AD86" s="65">
        <f t="shared" si="205"/>
        <v>78272760.447063312</v>
      </c>
      <c r="AE86" s="65">
        <f t="shared" si="205"/>
        <v>76098517.10131155</v>
      </c>
      <c r="AF86" s="65">
        <f t="shared" si="205"/>
        <v>79445110.758771345</v>
      </c>
      <c r="AG86" s="65">
        <f t="shared" si="205"/>
        <v>82037249.306335747</v>
      </c>
      <c r="AH86" s="65">
        <f t="shared" si="205"/>
        <v>82513909.906568736</v>
      </c>
      <c r="AI86" s="65">
        <f t="shared" si="205"/>
        <v>98852600.694837466</v>
      </c>
      <c r="AJ86" s="65">
        <f t="shared" si="205"/>
        <v>103685853.91904071</v>
      </c>
      <c r="AK86" s="65">
        <f t="shared" si="205"/>
        <v>118988682.1461191</v>
      </c>
      <c r="AL86" s="65">
        <f t="shared" si="205"/>
        <v>115683440.97539358</v>
      </c>
      <c r="AM86" s="65">
        <f t="shared" si="205"/>
        <v>112470012.05941041</v>
      </c>
      <c r="AN86" s="65">
        <f t="shared" si="205"/>
        <v>109345845.05776012</v>
      </c>
      <c r="AO86" s="65">
        <f t="shared" si="205"/>
        <v>106308460.47282234</v>
      </c>
      <c r="AP86" s="65">
        <f t="shared" si="205"/>
        <v>103355447.6819106</v>
      </c>
      <c r="AQ86" s="65">
        <f t="shared" si="205"/>
        <v>101004090.17846373</v>
      </c>
      <c r="AR86" s="65">
        <f t="shared" si="205"/>
        <v>105017917.63132271</v>
      </c>
      <c r="AS86" s="65">
        <f t="shared" si="205"/>
        <v>107437066.56192473</v>
      </c>
      <c r="AT86" s="65">
        <f t="shared" si="205"/>
        <v>107980141.62128825</v>
      </c>
      <c r="AU86" s="65">
        <f t="shared" si="205"/>
        <v>125028372.07583983</v>
      </c>
      <c r="AV86" s="65">
        <f t="shared" si="205"/>
        <v>129379833.5533074</v>
      </c>
      <c r="AW86" s="65">
        <f t="shared" si="205"/>
        <v>145439704.03103325</v>
      </c>
      <c r="AX86" s="65">
        <f t="shared" si="205"/>
        <v>141399712.25239342</v>
      </c>
      <c r="AY86" s="65">
        <f t="shared" si="205"/>
        <v>137471942.46760473</v>
      </c>
      <c r="AZ86" s="65">
        <f t="shared" si="205"/>
        <v>133653277.39906015</v>
      </c>
      <c r="BA86" s="65">
        <f t="shared" si="205"/>
        <v>129940686.36019737</v>
      </c>
      <c r="BB86" s="65">
        <f t="shared" si="205"/>
        <v>126331222.85019189</v>
      </c>
      <c r="BC86" s="65">
        <f t="shared" si="205"/>
        <v>122822022.21546432</v>
      </c>
      <c r="BD86" s="65">
        <f t="shared" si="205"/>
        <v>120383262.0965462</v>
      </c>
      <c r="BE86" s="65">
        <f t="shared" si="205"/>
        <v>124059464.09508854</v>
      </c>
      <c r="BF86" s="65">
        <f t="shared" si="205"/>
        <v>122222520.20250766</v>
      </c>
      <c r="BG86" s="65">
        <f t="shared" si="205"/>
        <v>139676085.4102993</v>
      </c>
      <c r="BH86" s="65">
        <f t="shared" si="205"/>
        <v>149364524.16035801</v>
      </c>
      <c r="BI86" s="65">
        <f t="shared" si="205"/>
        <v>162082351.56561339</v>
      </c>
    </row>
    <row r="87" spans="1:61" x14ac:dyDescent="0.2">
      <c r="A87" s="64" t="s">
        <v>34</v>
      </c>
      <c r="B87" s="65">
        <f>+B85*(PARÁMETROS!$C$14/12)</f>
        <v>6666666.666666667</v>
      </c>
      <c r="C87" s="65">
        <f>+C85*(PARÁMETROS!$C$14/12)</f>
        <v>6481481.4814814813</v>
      </c>
      <c r="D87" s="65">
        <f>+D85*(PARÁMETROS!$C$14/12)</f>
        <v>6301440.3292181073</v>
      </c>
      <c r="E87" s="65">
        <f>+E85*(PARÁMETROS!$C$14/12)</f>
        <v>6126400.3200731603</v>
      </c>
      <c r="F87" s="65">
        <f>+F85*(PARÁMETROS!$C$14/12)</f>
        <v>5956222.5334044611</v>
      </c>
      <c r="G87" s="65">
        <f>+G85*(PARÁMETROS!$C$14/12)</f>
        <v>5790771.9074765593</v>
      </c>
      <c r="H87" s="65">
        <f>+H85*(PARÁMETROS!$C$14/12)</f>
        <v>5629917.1322688768</v>
      </c>
      <c r="I87" s="65">
        <f>+I85*(PARÁMETROS!$C$14/12)</f>
        <v>5762680.5656921566</v>
      </c>
      <c r="J87" s="65">
        <f>+J85*(PARÁMETROS!$C$14/12)</f>
        <v>6277684.410870879</v>
      </c>
      <c r="K87" s="65">
        <f>+K85*(PARÁMETROS!$C$14/12)</f>
        <v>9535601.6982540302</v>
      </c>
      <c r="L87" s="65">
        <f>+L85*(PARÁMETROS!$C$14/12)</f>
        <v>11802284.342271594</v>
      </c>
      <c r="M87" s="65">
        <f>+M85*(PARÁMETROS!$C$14/12)</f>
        <v>14443944.855977081</v>
      </c>
      <c r="N87" s="65">
        <f>+N85*(PARÁMETROS!$D$14/12)</f>
        <v>22819426.768991567</v>
      </c>
      <c r="O87" s="65">
        <f>+O85*(PARÁMETROS!$D$14/12)</f>
        <v>22185553.803186245</v>
      </c>
      <c r="P87" s="65">
        <f>+P85*(PARÁMETROS!$D$14/12)</f>
        <v>21569288.419764407</v>
      </c>
      <c r="Q87" s="65">
        <f>+Q85*(PARÁMETROS!$D$14/12)</f>
        <v>20970141.519215394</v>
      </c>
      <c r="R87" s="65">
        <f>+R85*(PARÁMETROS!$D$14/12)</f>
        <v>20387637.588126078</v>
      </c>
      <c r="S87" s="65">
        <f>+S85*(PARÁMETROS!$D$14/12)</f>
        <v>19821314.321789242</v>
      </c>
      <c r="T87" s="65">
        <f>+T85*(PARÁMETROS!$D$14/12)</f>
        <v>19270722.257295098</v>
      </c>
      <c r="U87" s="65">
        <f>+U85*(PARÁMETROS!$D$14/12)</f>
        <v>21226268.007725142</v>
      </c>
      <c r="V87" s="65">
        <f>+V85*(PARÁMETROS!$D$14/12)</f>
        <v>21094193.697798789</v>
      </c>
      <c r="W87" s="65">
        <f>+W85*(PARÁMETROS!$D$14/12)</f>
        <v>27324536.544871315</v>
      </c>
      <c r="X87" s="65">
        <f>+X85*(PARÁMETROS!$D$14/12)</f>
        <v>29466356.481082667</v>
      </c>
      <c r="Y87" s="65">
        <f>+Y85*(PARÁMETROS!$D$14/12)</f>
        <v>35143704.572374992</v>
      </c>
      <c r="Z87" s="65">
        <f>+Z85*(PARÁMETROS!$E$14/12)</f>
        <v>31539222.052131407</v>
      </c>
      <c r="AA87" s="65">
        <f>+AA85*(PARÁMETROS!$E$14/12)</f>
        <v>30663132.550683312</v>
      </c>
      <c r="AB87" s="65">
        <f>+AB85*(PARÁMETROS!$E$14/12)</f>
        <v>29811378.868719887</v>
      </c>
      <c r="AC87" s="65">
        <f>+AC85*(PARÁMETROS!$E$14/12)</f>
        <v>28983285.011255447</v>
      </c>
      <c r="AD87" s="65">
        <f>+AD85*(PARÁMETROS!$E$14/12)</f>
        <v>28178193.760942794</v>
      </c>
      <c r="AE87" s="65">
        <f>+AE85*(PARÁMETROS!$E$14/12)</f>
        <v>27395466.156472158</v>
      </c>
      <c r="AF87" s="65">
        <f>+AF85*(PARÁMETROS!$E$14/12)</f>
        <v>28600239.873157684</v>
      </c>
      <c r="AG87" s="65">
        <f>+AG85*(PARÁMETROS!$E$14/12)</f>
        <v>29533409.750280872</v>
      </c>
      <c r="AH87" s="65">
        <f>+AH85*(PARÁMETROS!$E$14/12)</f>
        <v>29705007.566364747</v>
      </c>
      <c r="AI87" s="65">
        <f>+AI85*(PARÁMETROS!$E$14/12)</f>
        <v>35586936.250141487</v>
      </c>
      <c r="AJ87" s="65">
        <f>+AJ85*(PARÁMETROS!$E$14/12)</f>
        <v>37326907.410854653</v>
      </c>
      <c r="AK87" s="65">
        <f>+AK85*(PARÁMETROS!$E$14/12)</f>
        <v>42835925.572602876</v>
      </c>
      <c r="AL87" s="65">
        <f>+AL85*(PARÁMETROS!$F$14/12)</f>
        <v>34705032.292618074</v>
      </c>
      <c r="AM87" s="65">
        <f>+AM85*(PARÁMETROS!$F$14/12)</f>
        <v>33741003.617823124</v>
      </c>
      <c r="AN87" s="65">
        <f>+AN85*(PARÁMETROS!$F$14/12)</f>
        <v>32803753.517328035</v>
      </c>
      <c r="AO87" s="65">
        <f>+AO85*(PARÁMETROS!$F$14/12)</f>
        <v>31892538.141846702</v>
      </c>
      <c r="AP87" s="65">
        <f>+AP85*(PARÁMETROS!$F$14/12)</f>
        <v>31006634.304573182</v>
      </c>
      <c r="AQ87" s="65">
        <f>+AQ85*(PARÁMETROS!$F$14/12)</f>
        <v>30301227.053539116</v>
      </c>
      <c r="AR87" s="65">
        <f>+AR85*(PARÁMETROS!$F$14/12)</f>
        <v>31505375.289396815</v>
      </c>
      <c r="AS87" s="65">
        <f>+AS85*(PARÁMETROS!$F$14/12)</f>
        <v>32231119.968577415</v>
      </c>
      <c r="AT87" s="65">
        <f>+AT85*(PARÁMETROS!$F$14/12)</f>
        <v>32394042.486386478</v>
      </c>
      <c r="AU87" s="65">
        <f>+AU85*(PARÁMETROS!$F$14/12)</f>
        <v>37508511.622751951</v>
      </c>
      <c r="AV87" s="65">
        <f>+AV85*(PARÁMETROS!$F$14/12)</f>
        <v>38813950.065992221</v>
      </c>
      <c r="AW87" s="65">
        <f>+AW85*(PARÁMETROS!$F$14/12)</f>
        <v>43631911.209309973</v>
      </c>
      <c r="AX87" s="65">
        <f>+AX85*(PARÁMETROS!$G$14/12)</f>
        <v>36056926.62436033</v>
      </c>
      <c r="AY87" s="65">
        <f>+AY85*(PARÁMETROS!$G$14/12)</f>
        <v>35055345.329239205</v>
      </c>
      <c r="AZ87" s="65">
        <f>+AZ85*(PARÁMETROS!$G$14/12)</f>
        <v>34081585.736760341</v>
      </c>
      <c r="BA87" s="65">
        <f>+BA85*(PARÁMETROS!$G$14/12)</f>
        <v>33134875.021850329</v>
      </c>
      <c r="BB87" s="65">
        <f>+BB85*(PARÁMETROS!$G$14/12)</f>
        <v>32214461.826798934</v>
      </c>
      <c r="BC87" s="65">
        <f>+BC85*(PARÁMETROS!$G$14/12)</f>
        <v>31319615.664943404</v>
      </c>
      <c r="BD87" s="65">
        <f>+BD85*(PARÁMETROS!$G$14/12)</f>
        <v>30697731.834619284</v>
      </c>
      <c r="BE87" s="65">
        <f>+BE85*(PARÁMETROS!$G$14/12)</f>
        <v>31635163.34424758</v>
      </c>
      <c r="BF87" s="65">
        <f>+BF85*(PARÁMETROS!$G$14/12)</f>
        <v>31166742.651639454</v>
      </c>
      <c r="BG87" s="65">
        <f>+BG85*(PARÁMETROS!$G$14/12)</f>
        <v>35617401.779626325</v>
      </c>
      <c r="BH87" s="65">
        <f>+BH85*(PARÁMETROS!$G$14/12)</f>
        <v>38087953.660891294</v>
      </c>
      <c r="BI87" s="65">
        <f>+BI85*(PARÁMETROS!$G$14/12)</f>
        <v>41330999.649231419</v>
      </c>
    </row>
    <row r="88" spans="1:61" x14ac:dyDescent="0.2">
      <c r="A88" s="64" t="s">
        <v>113</v>
      </c>
      <c r="B88" s="65">
        <f>+'EF. Mensuales'!C39</f>
        <v>0</v>
      </c>
      <c r="C88" s="65">
        <f>+'EF. Mensuales'!D39</f>
        <v>0</v>
      </c>
      <c r="D88" s="65">
        <f>+'EF. Mensuales'!E39</f>
        <v>0</v>
      </c>
      <c r="E88" s="65">
        <f>+'EF. Mensuales'!F39</f>
        <v>0</v>
      </c>
      <c r="F88" s="65">
        <f>+'EF. Mensuales'!G39</f>
        <v>0</v>
      </c>
      <c r="G88" s="65">
        <f>+'EF. Mensuales'!H39</f>
        <v>0</v>
      </c>
      <c r="H88" s="65">
        <f>+'EF. Mensuales'!I39</f>
        <v>43372503.064612269</v>
      </c>
      <c r="I88" s="65">
        <f>+'EF. Mensuales'!J39</f>
        <v>101261745.80052567</v>
      </c>
      <c r="J88" s="65">
        <f>+'EF. Mensuales'!K39</f>
        <v>514844611.48610115</v>
      </c>
      <c r="K88" s="65">
        <f>+'EF. Mensuales'!L39</f>
        <v>379734070.34535974</v>
      </c>
      <c r="L88" s="65">
        <f>+'EF. Mensuales'!M39</f>
        <v>445425261.81528801</v>
      </c>
      <c r="M88" s="65">
        <f>+'EF. Mensuales'!N39</f>
        <v>0</v>
      </c>
      <c r="N88" s="65">
        <f>+'EF. Mensuales'!O39</f>
        <v>0</v>
      </c>
      <c r="O88" s="65">
        <f>+'EF. Mensuales'!P39</f>
        <v>0</v>
      </c>
      <c r="P88" s="65">
        <f>+'EF. Mensuales'!Q39</f>
        <v>0</v>
      </c>
      <c r="Q88" s="65">
        <f>+'EF. Mensuales'!R39</f>
        <v>0</v>
      </c>
      <c r="R88" s="65">
        <f>+'EF. Mensuales'!S39</f>
        <v>0</v>
      </c>
      <c r="S88" s="65">
        <f>+'EF. Mensuales'!T39</f>
        <v>0</v>
      </c>
      <c r="T88" s="65">
        <f>+'EF. Mensuales'!U39</f>
        <v>229924023.77635038</v>
      </c>
      <c r="U88" s="65">
        <f>+'EF. Mensuales'!V39</f>
        <v>42234853.462503612</v>
      </c>
      <c r="V88" s="65">
        <f>+'EF. Mensuales'!W39</f>
        <v>629196246.64720464</v>
      </c>
      <c r="W88" s="65">
        <f>+'EF. Mensuales'!X39</f>
        <v>267769369.86789769</v>
      </c>
      <c r="X88" s="65">
        <f>+'EF. Mensuales'!Y39</f>
        <v>599617660.9425807</v>
      </c>
      <c r="Y88" s="65">
        <f>+'EF. Mensuales'!Z39</f>
        <v>0</v>
      </c>
      <c r="Z88" s="65">
        <f>+'EF. Mensuales'!AA39</f>
        <v>0</v>
      </c>
      <c r="AA88" s="65">
        <f>+'EF. Mensuales'!AB39</f>
        <v>0</v>
      </c>
      <c r="AB88" s="65">
        <f>+'EF. Mensuales'!AC39</f>
        <v>0</v>
      </c>
      <c r="AC88" s="65">
        <f>+'EF. Mensuales'!AD39</f>
        <v>0</v>
      </c>
      <c r="AD88" s="65">
        <f>+'EF. Mensuales'!AE39</f>
        <v>0</v>
      </c>
      <c r="AE88" s="65">
        <f>+'EF. Mensuales'!AF39</f>
        <v>196575888.76986408</v>
      </c>
      <c r="AF88" s="65">
        <f>+'EF. Mensuales'!AG39</f>
        <v>172762098.4710905</v>
      </c>
      <c r="AG88" s="65">
        <f>+'EF. Mensuales'!AH39</f>
        <v>99197030.914723635</v>
      </c>
      <c r="AH88" s="65">
        <f>+'EF. Mensuales'!AI39</f>
        <v>670706778.28424263</v>
      </c>
      <c r="AI88" s="65">
        <f>+'EF. Mensuales'!AJ39</f>
        <v>272849716.76615453</v>
      </c>
      <c r="AJ88" s="65">
        <f>+'EF. Mensuales'!AK39</f>
        <v>654587670.09386301</v>
      </c>
      <c r="AK88" s="65">
        <f>+'EF. Mensuales'!AL39</f>
        <v>0</v>
      </c>
      <c r="AL88" s="65">
        <f>+'EF. Mensuales'!AM39</f>
        <v>0</v>
      </c>
      <c r="AM88" s="65">
        <f>+'EF. Mensuales'!AN39</f>
        <v>0</v>
      </c>
      <c r="AN88" s="65">
        <f>+'EF. Mensuales'!AO39</f>
        <v>0</v>
      </c>
      <c r="AO88" s="65">
        <f>+'EF. Mensuales'!AP39</f>
        <v>0</v>
      </c>
      <c r="AP88" s="65">
        <f>+'EF. Mensuales'!AQ39</f>
        <v>18706577.557822824</v>
      </c>
      <c r="AQ88" s="65">
        <f>+'EF. Mensuales'!AR39</f>
        <v>245501878.48138762</v>
      </c>
      <c r="AR88" s="65">
        <f>+'EF. Mensuales'!AS39</f>
        <v>192107279.13299507</v>
      </c>
      <c r="AS88" s="65">
        <f>+'EF. Mensuales'!AT39</f>
        <v>126987768.6990121</v>
      </c>
      <c r="AT88" s="65">
        <f>+'EF. Mensuales'!AU39</f>
        <v>721716437.98514485</v>
      </c>
      <c r="AU88" s="65">
        <f>+'EF. Mensuales'!AV39</f>
        <v>281680985.2646724</v>
      </c>
      <c r="AV88" s="65">
        <f>+'EF. Mensuales'!AW39</f>
        <v>707535170.75143766</v>
      </c>
      <c r="AW88" s="65">
        <f>+'EF. Mensuales'!AX39</f>
        <v>0</v>
      </c>
      <c r="AX88" s="65">
        <f>+'EF. Mensuales'!AY39</f>
        <v>0</v>
      </c>
      <c r="AY88" s="65">
        <f>+'EF. Mensuales'!AZ39</f>
        <v>0</v>
      </c>
      <c r="AZ88" s="65">
        <f>+'EF. Mensuales'!BA39</f>
        <v>0</v>
      </c>
      <c r="BA88" s="65">
        <f>+'EF. Mensuales'!BB39</f>
        <v>0</v>
      </c>
      <c r="BB88" s="65">
        <f>+'EF. Mensuales'!BC39</f>
        <v>0</v>
      </c>
      <c r="BC88" s="65">
        <f>+'EF. Mensuales'!BD39</f>
        <v>35026657.934412003</v>
      </c>
      <c r="BD88" s="65">
        <f>+'EF. Mensuales'!BE39</f>
        <v>252726534.0440703</v>
      </c>
      <c r="BE88" s="65">
        <f>+'EF. Mensuales'!BF39</f>
        <v>57929483.962177634</v>
      </c>
      <c r="BF88" s="65">
        <f>+'EF. Mensuales'!BG39</f>
        <v>750550867.68300712</v>
      </c>
      <c r="BG88" s="65">
        <f>+'EF. Mensuales'!BH39</f>
        <v>488459880.41241252</v>
      </c>
      <c r="BH88" s="65">
        <f>+'EF. Mensuales'!BI39</f>
        <v>607206310.74955237</v>
      </c>
      <c r="BI88" s="65">
        <f>+'EF. Mensuales'!BJ39</f>
        <v>0</v>
      </c>
    </row>
    <row r="89" spans="1:61" x14ac:dyDescent="0.2">
      <c r="A89" s="66" t="s">
        <v>35</v>
      </c>
      <c r="B89" s="66">
        <f>+B85-B86+B88</f>
        <v>972222222.22222221</v>
      </c>
      <c r="C89" s="66">
        <f t="shared" ref="C89:BI89" si="206">+C85-C86+C88</f>
        <v>945216049.38271606</v>
      </c>
      <c r="D89" s="66">
        <f t="shared" si="206"/>
        <v>918960048.01097393</v>
      </c>
      <c r="E89" s="66">
        <f t="shared" si="206"/>
        <v>893433380.01066911</v>
      </c>
      <c r="F89" s="66">
        <f t="shared" si="206"/>
        <v>868615786.1214838</v>
      </c>
      <c r="G89" s="66">
        <f t="shared" si="206"/>
        <v>844487569.84033144</v>
      </c>
      <c r="H89" s="66">
        <f t="shared" si="206"/>
        <v>864402084.85382342</v>
      </c>
      <c r="I89" s="66">
        <f t="shared" si="206"/>
        <v>941652661.6306318</v>
      </c>
      <c r="J89" s="66">
        <f t="shared" si="206"/>
        <v>1430340254.7381043</v>
      </c>
      <c r="K89" s="66">
        <f t="shared" si="206"/>
        <v>1770342651.340739</v>
      </c>
      <c r="L89" s="66">
        <f t="shared" si="206"/>
        <v>2166591728.3965621</v>
      </c>
      <c r="M89" s="66">
        <f t="shared" si="206"/>
        <v>2106408624.8299909</v>
      </c>
      <c r="N89" s="66">
        <f t="shared" si="206"/>
        <v>2047897274.1402688</v>
      </c>
      <c r="O89" s="66">
        <f t="shared" si="206"/>
        <v>1991011238.7474835</v>
      </c>
      <c r="P89" s="66">
        <f t="shared" si="206"/>
        <v>1935705371.0044978</v>
      </c>
      <c r="Q89" s="66">
        <f t="shared" si="206"/>
        <v>1881935777.365484</v>
      </c>
      <c r="R89" s="66">
        <f t="shared" si="206"/>
        <v>1829659783.5497761</v>
      </c>
      <c r="S89" s="66">
        <f t="shared" si="206"/>
        <v>1778835900.6733935</v>
      </c>
      <c r="T89" s="66">
        <f t="shared" si="206"/>
        <v>1959347816.0977054</v>
      </c>
      <c r="U89" s="66">
        <f t="shared" si="206"/>
        <v>1947156341.3352728</v>
      </c>
      <c r="V89" s="66">
        <f t="shared" si="206"/>
        <v>2522264911.8342752</v>
      </c>
      <c r="W89" s="66">
        <f t="shared" si="206"/>
        <v>2719971367.4845538</v>
      </c>
      <c r="X89" s="66">
        <f t="shared" si="206"/>
        <v>3244034268.2192302</v>
      </c>
      <c r="Y89" s="66">
        <f t="shared" si="206"/>
        <v>3153922205.2131405</v>
      </c>
      <c r="Z89" s="66">
        <f t="shared" si="206"/>
        <v>3066313255.0683312</v>
      </c>
      <c r="AA89" s="66">
        <f t="shared" si="206"/>
        <v>2981137886.8719888</v>
      </c>
      <c r="AB89" s="66">
        <f t="shared" si="206"/>
        <v>2898328501.1255445</v>
      </c>
      <c r="AC89" s="66">
        <f t="shared" si="206"/>
        <v>2817819376.0942793</v>
      </c>
      <c r="AD89" s="66">
        <f t="shared" si="206"/>
        <v>2739546615.6472158</v>
      </c>
      <c r="AE89" s="66">
        <f t="shared" si="206"/>
        <v>2860023987.3157682</v>
      </c>
      <c r="AF89" s="66">
        <f t="shared" si="206"/>
        <v>2953340975.0280871</v>
      </c>
      <c r="AG89" s="66">
        <f t="shared" si="206"/>
        <v>2970500756.6364746</v>
      </c>
      <c r="AH89" s="66">
        <f t="shared" si="206"/>
        <v>3558693625.0141487</v>
      </c>
      <c r="AI89" s="66">
        <f t="shared" si="206"/>
        <v>3732690741.0854654</v>
      </c>
      <c r="AJ89" s="66">
        <f t="shared" si="206"/>
        <v>4283592557.2602878</v>
      </c>
      <c r="AK89" s="66">
        <f t="shared" si="206"/>
        <v>4164603875.1141686</v>
      </c>
      <c r="AL89" s="66">
        <f t="shared" si="206"/>
        <v>4048920434.1387749</v>
      </c>
      <c r="AM89" s="66">
        <f t="shared" si="206"/>
        <v>3936450422.0793643</v>
      </c>
      <c r="AN89" s="66">
        <f t="shared" si="206"/>
        <v>3827104577.0216041</v>
      </c>
      <c r="AO89" s="66">
        <f t="shared" si="206"/>
        <v>3720796116.5487819</v>
      </c>
      <c r="AP89" s="66">
        <f t="shared" si="206"/>
        <v>3636147246.4246941</v>
      </c>
      <c r="AQ89" s="66">
        <f t="shared" si="206"/>
        <v>3780645034.7276177</v>
      </c>
      <c r="AR89" s="66">
        <f t="shared" si="206"/>
        <v>3867734396.22929</v>
      </c>
      <c r="AS89" s="66">
        <f t="shared" si="206"/>
        <v>3887285098.3663774</v>
      </c>
      <c r="AT89" s="66">
        <f t="shared" si="206"/>
        <v>4501021394.7302341</v>
      </c>
      <c r="AU89" s="66">
        <f t="shared" si="206"/>
        <v>4657674007.9190664</v>
      </c>
      <c r="AV89" s="66">
        <f t="shared" si="206"/>
        <v>5235829345.117197</v>
      </c>
      <c r="AW89" s="66">
        <f t="shared" si="206"/>
        <v>5090389641.0861635</v>
      </c>
      <c r="AX89" s="66">
        <f t="shared" si="206"/>
        <v>4948989928.8337698</v>
      </c>
      <c r="AY89" s="66">
        <f t="shared" si="206"/>
        <v>4811517986.3661652</v>
      </c>
      <c r="AZ89" s="66">
        <f t="shared" si="206"/>
        <v>4677864708.9671049</v>
      </c>
      <c r="BA89" s="66">
        <f t="shared" si="206"/>
        <v>4547924022.6069078</v>
      </c>
      <c r="BB89" s="66">
        <f t="shared" si="206"/>
        <v>4421592799.7567158</v>
      </c>
      <c r="BC89" s="66">
        <f t="shared" si="206"/>
        <v>4333797435.4756632</v>
      </c>
      <c r="BD89" s="66">
        <f t="shared" si="206"/>
        <v>4466140707.4231873</v>
      </c>
      <c r="BE89" s="66">
        <f t="shared" si="206"/>
        <v>4400010727.2902756</v>
      </c>
      <c r="BF89" s="66">
        <f t="shared" si="206"/>
        <v>5028339074.7707748</v>
      </c>
      <c r="BG89" s="66">
        <f t="shared" si="206"/>
        <v>5377122869.7728882</v>
      </c>
      <c r="BH89" s="66">
        <f t="shared" si="206"/>
        <v>5834964656.3620825</v>
      </c>
      <c r="BI89" s="66">
        <f t="shared" si="206"/>
        <v>5672882304.7964687</v>
      </c>
    </row>
    <row r="90" spans="1:61" ht="13.5" thickBot="1" x14ac:dyDescent="0.25">
      <c r="B90" s="97"/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  <c r="AF90" s="69"/>
      <c r="AG90" s="69"/>
      <c r="AH90" s="69"/>
      <c r="AI90" s="69"/>
      <c r="AJ90" s="69"/>
      <c r="AK90" s="69"/>
      <c r="AL90" s="69"/>
      <c r="AM90" s="69"/>
      <c r="AN90" s="69"/>
      <c r="AO90" s="69"/>
      <c r="AP90" s="69"/>
      <c r="AQ90" s="69"/>
      <c r="AR90" s="69"/>
      <c r="AS90" s="69"/>
      <c r="AT90" s="69"/>
      <c r="AU90" s="69"/>
      <c r="AV90" s="69"/>
      <c r="AW90" s="69"/>
      <c r="AX90" s="69"/>
      <c r="AY90" s="69"/>
      <c r="AZ90" s="69"/>
      <c r="BA90" s="69"/>
      <c r="BB90" s="69"/>
      <c r="BC90" s="69"/>
      <c r="BD90" s="69"/>
      <c r="BE90" s="69"/>
      <c r="BF90" s="69"/>
      <c r="BG90" s="69"/>
      <c r="BH90" s="69"/>
      <c r="BI90" s="69"/>
    </row>
    <row r="91" spans="1:61" s="59" customFormat="1" x14ac:dyDescent="0.2">
      <c r="A91" s="45" t="str">
        <f>+'EF. Mensuales'!A17</f>
        <v>Otros pasivos</v>
      </c>
      <c r="B91" s="40">
        <f t="shared" ref="B91:K91" si="207">+B$2</f>
        <v>44957</v>
      </c>
      <c r="C91" s="40">
        <f t="shared" si="207"/>
        <v>44985</v>
      </c>
      <c r="D91" s="40">
        <f t="shared" si="207"/>
        <v>45016</v>
      </c>
      <c r="E91" s="40">
        <f t="shared" si="207"/>
        <v>45046</v>
      </c>
      <c r="F91" s="40">
        <f t="shared" si="207"/>
        <v>45077</v>
      </c>
      <c r="G91" s="40">
        <f t="shared" si="207"/>
        <v>45107</v>
      </c>
      <c r="H91" s="40">
        <f t="shared" si="207"/>
        <v>45138</v>
      </c>
      <c r="I91" s="40">
        <f t="shared" si="207"/>
        <v>45169</v>
      </c>
      <c r="J91" s="40">
        <f t="shared" si="207"/>
        <v>45199</v>
      </c>
      <c r="K91" s="40">
        <f t="shared" si="207"/>
        <v>45230</v>
      </c>
      <c r="L91" s="40">
        <f t="shared" ref="L91:AQ91" si="208">+L$2</f>
        <v>45260</v>
      </c>
      <c r="M91" s="40">
        <f t="shared" si="208"/>
        <v>45291</v>
      </c>
      <c r="N91" s="40">
        <f t="shared" si="208"/>
        <v>45322</v>
      </c>
      <c r="O91" s="40">
        <f t="shared" si="208"/>
        <v>45351</v>
      </c>
      <c r="P91" s="40">
        <f t="shared" si="208"/>
        <v>45382</v>
      </c>
      <c r="Q91" s="40">
        <f t="shared" si="208"/>
        <v>45412</v>
      </c>
      <c r="R91" s="40">
        <f t="shared" si="208"/>
        <v>45443</v>
      </c>
      <c r="S91" s="40">
        <f t="shared" si="208"/>
        <v>45473</v>
      </c>
      <c r="T91" s="40">
        <f t="shared" si="208"/>
        <v>45504</v>
      </c>
      <c r="U91" s="40">
        <f t="shared" si="208"/>
        <v>45535</v>
      </c>
      <c r="V91" s="40">
        <f t="shared" si="208"/>
        <v>45565</v>
      </c>
      <c r="W91" s="40">
        <f t="shared" si="208"/>
        <v>45596</v>
      </c>
      <c r="X91" s="40">
        <f t="shared" si="208"/>
        <v>45626</v>
      </c>
      <c r="Y91" s="40">
        <f t="shared" si="208"/>
        <v>45657</v>
      </c>
      <c r="Z91" s="40">
        <f t="shared" si="208"/>
        <v>45688</v>
      </c>
      <c r="AA91" s="40">
        <f t="shared" si="208"/>
        <v>45716</v>
      </c>
      <c r="AB91" s="40">
        <f t="shared" si="208"/>
        <v>45747</v>
      </c>
      <c r="AC91" s="40">
        <f t="shared" si="208"/>
        <v>45777</v>
      </c>
      <c r="AD91" s="40">
        <f t="shared" si="208"/>
        <v>45808</v>
      </c>
      <c r="AE91" s="40">
        <f t="shared" si="208"/>
        <v>45838</v>
      </c>
      <c r="AF91" s="40">
        <f t="shared" si="208"/>
        <v>45869</v>
      </c>
      <c r="AG91" s="40">
        <f t="shared" si="208"/>
        <v>45900</v>
      </c>
      <c r="AH91" s="40">
        <f t="shared" si="208"/>
        <v>45930</v>
      </c>
      <c r="AI91" s="40">
        <f t="shared" si="208"/>
        <v>45961</v>
      </c>
      <c r="AJ91" s="40">
        <f t="shared" si="208"/>
        <v>45991</v>
      </c>
      <c r="AK91" s="40">
        <f t="shared" si="208"/>
        <v>46022</v>
      </c>
      <c r="AL91" s="40">
        <f t="shared" si="208"/>
        <v>46053</v>
      </c>
      <c r="AM91" s="40">
        <f t="shared" si="208"/>
        <v>46081</v>
      </c>
      <c r="AN91" s="40">
        <f t="shared" si="208"/>
        <v>46112</v>
      </c>
      <c r="AO91" s="40">
        <f t="shared" si="208"/>
        <v>46142</v>
      </c>
      <c r="AP91" s="40">
        <f t="shared" si="208"/>
        <v>46173</v>
      </c>
      <c r="AQ91" s="40">
        <f t="shared" si="208"/>
        <v>46203</v>
      </c>
      <c r="AR91" s="40">
        <f t="shared" ref="AR91:BI91" si="209">+AR$2</f>
        <v>46234</v>
      </c>
      <c r="AS91" s="40">
        <f t="shared" si="209"/>
        <v>46265</v>
      </c>
      <c r="AT91" s="40">
        <f t="shared" si="209"/>
        <v>46295</v>
      </c>
      <c r="AU91" s="40">
        <f t="shared" si="209"/>
        <v>46326</v>
      </c>
      <c r="AV91" s="40">
        <f t="shared" si="209"/>
        <v>46356</v>
      </c>
      <c r="AW91" s="40">
        <f t="shared" si="209"/>
        <v>46387</v>
      </c>
      <c r="AX91" s="40">
        <f t="shared" si="209"/>
        <v>46418</v>
      </c>
      <c r="AY91" s="40">
        <f t="shared" si="209"/>
        <v>46446</v>
      </c>
      <c r="AZ91" s="40">
        <f t="shared" si="209"/>
        <v>46477</v>
      </c>
      <c r="BA91" s="40">
        <f t="shared" si="209"/>
        <v>46507</v>
      </c>
      <c r="BB91" s="40">
        <f t="shared" si="209"/>
        <v>46538</v>
      </c>
      <c r="BC91" s="40">
        <f t="shared" si="209"/>
        <v>46568</v>
      </c>
      <c r="BD91" s="40">
        <f t="shared" si="209"/>
        <v>46599</v>
      </c>
      <c r="BE91" s="40">
        <f t="shared" si="209"/>
        <v>46630</v>
      </c>
      <c r="BF91" s="40">
        <f t="shared" si="209"/>
        <v>46660</v>
      </c>
      <c r="BG91" s="40">
        <f t="shared" si="209"/>
        <v>46691</v>
      </c>
      <c r="BH91" s="40">
        <f t="shared" si="209"/>
        <v>46721</v>
      </c>
      <c r="BI91" s="40">
        <f t="shared" si="209"/>
        <v>46752</v>
      </c>
    </row>
    <row r="92" spans="1:61" s="2" customFormat="1" x14ac:dyDescent="0.2">
      <c r="A92" s="64" t="s">
        <v>36</v>
      </c>
      <c r="B92" s="65">
        <f>+'EF. Mensuales'!B17</f>
        <v>0</v>
      </c>
      <c r="C92" s="65">
        <f>+B96</f>
        <v>0</v>
      </c>
      <c r="D92" s="65">
        <f t="shared" ref="D92:K92" si="210">+C96</f>
        <v>0</v>
      </c>
      <c r="E92" s="65">
        <f t="shared" si="210"/>
        <v>0</v>
      </c>
      <c r="F92" s="65">
        <f t="shared" si="210"/>
        <v>0</v>
      </c>
      <c r="G92" s="65">
        <f t="shared" si="210"/>
        <v>0</v>
      </c>
      <c r="H92" s="65">
        <f t="shared" si="210"/>
        <v>0</v>
      </c>
      <c r="I92" s="65">
        <f t="shared" si="210"/>
        <v>0</v>
      </c>
      <c r="J92" s="65">
        <f t="shared" si="210"/>
        <v>0</v>
      </c>
      <c r="K92" s="65">
        <f t="shared" si="210"/>
        <v>0</v>
      </c>
      <c r="L92" s="65">
        <f>+K96</f>
        <v>0</v>
      </c>
      <c r="M92" s="65">
        <f>+L96</f>
        <v>0</v>
      </c>
      <c r="N92" s="65">
        <f>+M96</f>
        <v>0</v>
      </c>
      <c r="O92" s="65">
        <f t="shared" ref="O92:BI92" si="211">+N96</f>
        <v>0</v>
      </c>
      <c r="P92" s="65">
        <f t="shared" si="211"/>
        <v>0</v>
      </c>
      <c r="Q92" s="65">
        <f t="shared" si="211"/>
        <v>0</v>
      </c>
      <c r="R92" s="65">
        <f t="shared" si="211"/>
        <v>0</v>
      </c>
      <c r="S92" s="65">
        <f t="shared" si="211"/>
        <v>0</v>
      </c>
      <c r="T92" s="65">
        <f t="shared" si="211"/>
        <v>0</v>
      </c>
      <c r="U92" s="65">
        <f t="shared" si="211"/>
        <v>0</v>
      </c>
      <c r="V92" s="65">
        <f t="shared" si="211"/>
        <v>0</v>
      </c>
      <c r="W92" s="65">
        <f t="shared" si="211"/>
        <v>0</v>
      </c>
      <c r="X92" s="65">
        <f t="shared" si="211"/>
        <v>0</v>
      </c>
      <c r="Y92" s="65">
        <f t="shared" si="211"/>
        <v>0</v>
      </c>
      <c r="Z92" s="65">
        <f t="shared" si="211"/>
        <v>0</v>
      </c>
      <c r="AA92" s="65">
        <f t="shared" si="211"/>
        <v>0</v>
      </c>
      <c r="AB92" s="65">
        <f t="shared" si="211"/>
        <v>0</v>
      </c>
      <c r="AC92" s="65">
        <f t="shared" si="211"/>
        <v>0</v>
      </c>
      <c r="AD92" s="65">
        <f t="shared" si="211"/>
        <v>0</v>
      </c>
      <c r="AE92" s="65">
        <f t="shared" si="211"/>
        <v>0</v>
      </c>
      <c r="AF92" s="65">
        <f t="shared" si="211"/>
        <v>0</v>
      </c>
      <c r="AG92" s="65">
        <f t="shared" si="211"/>
        <v>0</v>
      </c>
      <c r="AH92" s="65">
        <f t="shared" si="211"/>
        <v>0</v>
      </c>
      <c r="AI92" s="65">
        <f t="shared" si="211"/>
        <v>0</v>
      </c>
      <c r="AJ92" s="65">
        <f t="shared" si="211"/>
        <v>0</v>
      </c>
      <c r="AK92" s="65">
        <f t="shared" si="211"/>
        <v>0</v>
      </c>
      <c r="AL92" s="65">
        <f t="shared" si="211"/>
        <v>0</v>
      </c>
      <c r="AM92" s="65">
        <f t="shared" si="211"/>
        <v>0</v>
      </c>
      <c r="AN92" s="65">
        <f t="shared" si="211"/>
        <v>0</v>
      </c>
      <c r="AO92" s="65">
        <f t="shared" si="211"/>
        <v>0</v>
      </c>
      <c r="AP92" s="65">
        <f t="shared" si="211"/>
        <v>0</v>
      </c>
      <c r="AQ92" s="65">
        <f t="shared" si="211"/>
        <v>0</v>
      </c>
      <c r="AR92" s="65">
        <f t="shared" si="211"/>
        <v>0</v>
      </c>
      <c r="AS92" s="65">
        <f t="shared" si="211"/>
        <v>0</v>
      </c>
      <c r="AT92" s="65">
        <f t="shared" si="211"/>
        <v>0</v>
      </c>
      <c r="AU92" s="65">
        <f t="shared" si="211"/>
        <v>0</v>
      </c>
      <c r="AV92" s="65">
        <f t="shared" si="211"/>
        <v>0</v>
      </c>
      <c r="AW92" s="65">
        <f t="shared" si="211"/>
        <v>0</v>
      </c>
      <c r="AX92" s="65">
        <f t="shared" si="211"/>
        <v>0</v>
      </c>
      <c r="AY92" s="65">
        <f t="shared" si="211"/>
        <v>0</v>
      </c>
      <c r="AZ92" s="65">
        <f t="shared" si="211"/>
        <v>0</v>
      </c>
      <c r="BA92" s="65">
        <f t="shared" si="211"/>
        <v>0</v>
      </c>
      <c r="BB92" s="65">
        <f t="shared" si="211"/>
        <v>0</v>
      </c>
      <c r="BC92" s="65">
        <f t="shared" si="211"/>
        <v>0</v>
      </c>
      <c r="BD92" s="65">
        <f t="shared" si="211"/>
        <v>0</v>
      </c>
      <c r="BE92" s="65">
        <f t="shared" si="211"/>
        <v>0</v>
      </c>
      <c r="BF92" s="65">
        <f t="shared" si="211"/>
        <v>0</v>
      </c>
      <c r="BG92" s="65">
        <f t="shared" si="211"/>
        <v>0</v>
      </c>
      <c r="BH92" s="65">
        <f t="shared" si="211"/>
        <v>0</v>
      </c>
      <c r="BI92" s="65">
        <f t="shared" si="211"/>
        <v>0</v>
      </c>
    </row>
    <row r="93" spans="1:61" x14ac:dyDescent="0.2">
      <c r="A93" s="64" t="s">
        <v>37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</row>
    <row r="94" spans="1:61" x14ac:dyDescent="0.2">
      <c r="A94" s="63" t="s">
        <v>175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</row>
    <row r="95" spans="1:61" x14ac:dyDescent="0.2">
      <c r="A95" s="64" t="s">
        <v>25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</row>
    <row r="96" spans="1:61" x14ac:dyDescent="0.2">
      <c r="A96" s="66" t="s">
        <v>38</v>
      </c>
      <c r="B96" s="66">
        <f t="shared" ref="B96:AG96" si="212">+B92+B95+B94-B93</f>
        <v>0</v>
      </c>
      <c r="C96" s="66">
        <f t="shared" si="212"/>
        <v>0</v>
      </c>
      <c r="D96" s="66">
        <f t="shared" si="212"/>
        <v>0</v>
      </c>
      <c r="E96" s="66">
        <f t="shared" si="212"/>
        <v>0</v>
      </c>
      <c r="F96" s="66">
        <f t="shared" si="212"/>
        <v>0</v>
      </c>
      <c r="G96" s="66">
        <f t="shared" si="212"/>
        <v>0</v>
      </c>
      <c r="H96" s="66">
        <f t="shared" si="212"/>
        <v>0</v>
      </c>
      <c r="I96" s="66">
        <f t="shared" si="212"/>
        <v>0</v>
      </c>
      <c r="J96" s="66">
        <f t="shared" si="212"/>
        <v>0</v>
      </c>
      <c r="K96" s="66">
        <f t="shared" si="212"/>
        <v>0</v>
      </c>
      <c r="L96" s="66">
        <f t="shared" si="212"/>
        <v>0</v>
      </c>
      <c r="M96" s="66">
        <f t="shared" si="212"/>
        <v>0</v>
      </c>
      <c r="N96" s="66">
        <f t="shared" si="212"/>
        <v>0</v>
      </c>
      <c r="O96" s="66">
        <f t="shared" si="212"/>
        <v>0</v>
      </c>
      <c r="P96" s="66">
        <f t="shared" si="212"/>
        <v>0</v>
      </c>
      <c r="Q96" s="66">
        <f t="shared" si="212"/>
        <v>0</v>
      </c>
      <c r="R96" s="66">
        <f t="shared" si="212"/>
        <v>0</v>
      </c>
      <c r="S96" s="66">
        <f t="shared" si="212"/>
        <v>0</v>
      </c>
      <c r="T96" s="66">
        <f t="shared" si="212"/>
        <v>0</v>
      </c>
      <c r="U96" s="66">
        <f t="shared" si="212"/>
        <v>0</v>
      </c>
      <c r="V96" s="66">
        <f t="shared" si="212"/>
        <v>0</v>
      </c>
      <c r="W96" s="66">
        <f t="shared" si="212"/>
        <v>0</v>
      </c>
      <c r="X96" s="66">
        <f t="shared" si="212"/>
        <v>0</v>
      </c>
      <c r="Y96" s="66">
        <f t="shared" si="212"/>
        <v>0</v>
      </c>
      <c r="Z96" s="66">
        <f t="shared" si="212"/>
        <v>0</v>
      </c>
      <c r="AA96" s="66">
        <f t="shared" si="212"/>
        <v>0</v>
      </c>
      <c r="AB96" s="66">
        <f t="shared" si="212"/>
        <v>0</v>
      </c>
      <c r="AC96" s="66">
        <f t="shared" si="212"/>
        <v>0</v>
      </c>
      <c r="AD96" s="66">
        <f t="shared" si="212"/>
        <v>0</v>
      </c>
      <c r="AE96" s="66">
        <f t="shared" si="212"/>
        <v>0</v>
      </c>
      <c r="AF96" s="66">
        <f t="shared" si="212"/>
        <v>0</v>
      </c>
      <c r="AG96" s="66">
        <f t="shared" si="212"/>
        <v>0</v>
      </c>
      <c r="AH96" s="66">
        <f t="shared" ref="AH96:BI96" si="213">+AH92+AH95+AH94-AH93</f>
        <v>0</v>
      </c>
      <c r="AI96" s="66">
        <f t="shared" si="213"/>
        <v>0</v>
      </c>
      <c r="AJ96" s="66">
        <f t="shared" si="213"/>
        <v>0</v>
      </c>
      <c r="AK96" s="66">
        <f t="shared" si="213"/>
        <v>0</v>
      </c>
      <c r="AL96" s="66">
        <f t="shared" si="213"/>
        <v>0</v>
      </c>
      <c r="AM96" s="66">
        <f t="shared" si="213"/>
        <v>0</v>
      </c>
      <c r="AN96" s="66">
        <f t="shared" si="213"/>
        <v>0</v>
      </c>
      <c r="AO96" s="66">
        <f t="shared" si="213"/>
        <v>0</v>
      </c>
      <c r="AP96" s="66">
        <f t="shared" si="213"/>
        <v>0</v>
      </c>
      <c r="AQ96" s="66">
        <f t="shared" si="213"/>
        <v>0</v>
      </c>
      <c r="AR96" s="66">
        <f t="shared" si="213"/>
        <v>0</v>
      </c>
      <c r="AS96" s="66">
        <f t="shared" si="213"/>
        <v>0</v>
      </c>
      <c r="AT96" s="66">
        <f t="shared" si="213"/>
        <v>0</v>
      </c>
      <c r="AU96" s="66">
        <f t="shared" si="213"/>
        <v>0</v>
      </c>
      <c r="AV96" s="66">
        <f t="shared" si="213"/>
        <v>0</v>
      </c>
      <c r="AW96" s="66">
        <f t="shared" si="213"/>
        <v>0</v>
      </c>
      <c r="AX96" s="66">
        <f t="shared" si="213"/>
        <v>0</v>
      </c>
      <c r="AY96" s="66">
        <f t="shared" si="213"/>
        <v>0</v>
      </c>
      <c r="AZ96" s="66">
        <f t="shared" si="213"/>
        <v>0</v>
      </c>
      <c r="BA96" s="66">
        <f t="shared" si="213"/>
        <v>0</v>
      </c>
      <c r="BB96" s="66">
        <f t="shared" si="213"/>
        <v>0</v>
      </c>
      <c r="BC96" s="66">
        <f t="shared" si="213"/>
        <v>0</v>
      </c>
      <c r="BD96" s="66">
        <f t="shared" si="213"/>
        <v>0</v>
      </c>
      <c r="BE96" s="66">
        <f t="shared" si="213"/>
        <v>0</v>
      </c>
      <c r="BF96" s="66">
        <f t="shared" si="213"/>
        <v>0</v>
      </c>
      <c r="BG96" s="66">
        <f t="shared" si="213"/>
        <v>0</v>
      </c>
      <c r="BH96" s="66">
        <f t="shared" si="213"/>
        <v>0</v>
      </c>
      <c r="BI96" s="66">
        <f t="shared" si="213"/>
        <v>0</v>
      </c>
    </row>
    <row r="97" spans="1:62" s="3" customFormat="1" ht="13.5" thickBot="1" x14ac:dyDescent="0.25">
      <c r="A97" s="1"/>
      <c r="B97" s="129"/>
      <c r="C97" s="168"/>
      <c r="D97" s="168"/>
      <c r="E97" s="168"/>
      <c r="F97" s="168"/>
      <c r="G97" s="168"/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/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8"/>
      <c r="AF97" s="168"/>
      <c r="AG97" s="168"/>
      <c r="AH97" s="168"/>
      <c r="AI97" s="168"/>
      <c r="AJ97" s="168"/>
      <c r="AK97" s="168"/>
      <c r="AL97" s="168"/>
      <c r="AM97" s="168"/>
      <c r="AN97" s="168"/>
      <c r="AO97" s="168"/>
      <c r="AP97" s="168"/>
      <c r="AQ97" s="168"/>
      <c r="AR97" s="168"/>
      <c r="AS97" s="168"/>
      <c r="AT97" s="168"/>
      <c r="AU97" s="168"/>
      <c r="AV97" s="168"/>
      <c r="AW97" s="168"/>
      <c r="AX97" s="168"/>
      <c r="AY97" s="168"/>
      <c r="AZ97" s="168"/>
      <c r="BA97" s="168"/>
      <c r="BB97" s="168"/>
      <c r="BC97" s="168"/>
      <c r="BD97" s="168"/>
      <c r="BE97" s="168"/>
      <c r="BF97" s="168"/>
      <c r="BG97" s="168"/>
      <c r="BH97" s="168"/>
      <c r="BI97" s="168"/>
    </row>
    <row r="98" spans="1:62" x14ac:dyDescent="0.2">
      <c r="A98" s="45" t="str">
        <f>+'EF. Mensuales'!A16</f>
        <v>Fondos</v>
      </c>
      <c r="B98" s="40">
        <f t="shared" ref="B98:BI98" si="214">+B$2</f>
        <v>44957</v>
      </c>
      <c r="C98" s="40">
        <f t="shared" si="214"/>
        <v>44985</v>
      </c>
      <c r="D98" s="40">
        <f t="shared" si="214"/>
        <v>45016</v>
      </c>
      <c r="E98" s="40">
        <f t="shared" si="214"/>
        <v>45046</v>
      </c>
      <c r="F98" s="40">
        <f t="shared" si="214"/>
        <v>45077</v>
      </c>
      <c r="G98" s="40">
        <f t="shared" si="214"/>
        <v>45107</v>
      </c>
      <c r="H98" s="40">
        <f t="shared" si="214"/>
        <v>45138</v>
      </c>
      <c r="I98" s="40">
        <f t="shared" si="214"/>
        <v>45169</v>
      </c>
      <c r="J98" s="40">
        <f t="shared" si="214"/>
        <v>45199</v>
      </c>
      <c r="K98" s="40">
        <f t="shared" si="214"/>
        <v>45230</v>
      </c>
      <c r="L98" s="40">
        <f t="shared" si="214"/>
        <v>45260</v>
      </c>
      <c r="M98" s="40">
        <f t="shared" si="214"/>
        <v>45291</v>
      </c>
      <c r="N98" s="40">
        <f t="shared" si="214"/>
        <v>45322</v>
      </c>
      <c r="O98" s="40">
        <f t="shared" si="214"/>
        <v>45351</v>
      </c>
      <c r="P98" s="40">
        <f t="shared" si="214"/>
        <v>45382</v>
      </c>
      <c r="Q98" s="40">
        <f t="shared" si="214"/>
        <v>45412</v>
      </c>
      <c r="R98" s="40">
        <f t="shared" si="214"/>
        <v>45443</v>
      </c>
      <c r="S98" s="40">
        <f t="shared" si="214"/>
        <v>45473</v>
      </c>
      <c r="T98" s="40">
        <f t="shared" si="214"/>
        <v>45504</v>
      </c>
      <c r="U98" s="40">
        <f t="shared" si="214"/>
        <v>45535</v>
      </c>
      <c r="V98" s="40">
        <f t="shared" si="214"/>
        <v>45565</v>
      </c>
      <c r="W98" s="40">
        <f t="shared" si="214"/>
        <v>45596</v>
      </c>
      <c r="X98" s="40">
        <f t="shared" si="214"/>
        <v>45626</v>
      </c>
      <c r="Y98" s="40">
        <f t="shared" si="214"/>
        <v>45657</v>
      </c>
      <c r="Z98" s="40">
        <f t="shared" si="214"/>
        <v>45688</v>
      </c>
      <c r="AA98" s="40">
        <f t="shared" si="214"/>
        <v>45716</v>
      </c>
      <c r="AB98" s="40">
        <f t="shared" si="214"/>
        <v>45747</v>
      </c>
      <c r="AC98" s="40">
        <f t="shared" si="214"/>
        <v>45777</v>
      </c>
      <c r="AD98" s="40">
        <f t="shared" si="214"/>
        <v>45808</v>
      </c>
      <c r="AE98" s="40">
        <f t="shared" si="214"/>
        <v>45838</v>
      </c>
      <c r="AF98" s="40">
        <f t="shared" si="214"/>
        <v>45869</v>
      </c>
      <c r="AG98" s="40">
        <f t="shared" si="214"/>
        <v>45900</v>
      </c>
      <c r="AH98" s="40">
        <f t="shared" si="214"/>
        <v>45930</v>
      </c>
      <c r="AI98" s="40">
        <f t="shared" si="214"/>
        <v>45961</v>
      </c>
      <c r="AJ98" s="40">
        <f t="shared" si="214"/>
        <v>45991</v>
      </c>
      <c r="AK98" s="40">
        <f t="shared" si="214"/>
        <v>46022</v>
      </c>
      <c r="AL98" s="40">
        <f t="shared" si="214"/>
        <v>46053</v>
      </c>
      <c r="AM98" s="40">
        <f t="shared" si="214"/>
        <v>46081</v>
      </c>
      <c r="AN98" s="40">
        <f t="shared" si="214"/>
        <v>46112</v>
      </c>
      <c r="AO98" s="40">
        <f t="shared" si="214"/>
        <v>46142</v>
      </c>
      <c r="AP98" s="40">
        <f t="shared" si="214"/>
        <v>46173</v>
      </c>
      <c r="AQ98" s="40">
        <f t="shared" si="214"/>
        <v>46203</v>
      </c>
      <c r="AR98" s="40">
        <f t="shared" si="214"/>
        <v>46234</v>
      </c>
      <c r="AS98" s="40">
        <f t="shared" si="214"/>
        <v>46265</v>
      </c>
      <c r="AT98" s="40">
        <f t="shared" si="214"/>
        <v>46295</v>
      </c>
      <c r="AU98" s="40">
        <f t="shared" si="214"/>
        <v>46326</v>
      </c>
      <c r="AV98" s="40">
        <f t="shared" si="214"/>
        <v>46356</v>
      </c>
      <c r="AW98" s="40">
        <f t="shared" si="214"/>
        <v>46387</v>
      </c>
      <c r="AX98" s="40">
        <f t="shared" si="214"/>
        <v>46418</v>
      </c>
      <c r="AY98" s="40">
        <f t="shared" si="214"/>
        <v>46446</v>
      </c>
      <c r="AZ98" s="40">
        <f t="shared" si="214"/>
        <v>46477</v>
      </c>
      <c r="BA98" s="40">
        <f t="shared" si="214"/>
        <v>46507</v>
      </c>
      <c r="BB98" s="40">
        <f t="shared" si="214"/>
        <v>46538</v>
      </c>
      <c r="BC98" s="40">
        <f t="shared" si="214"/>
        <v>46568</v>
      </c>
      <c r="BD98" s="40">
        <f t="shared" si="214"/>
        <v>46599</v>
      </c>
      <c r="BE98" s="40">
        <f t="shared" si="214"/>
        <v>46630</v>
      </c>
      <c r="BF98" s="40">
        <f t="shared" si="214"/>
        <v>46660</v>
      </c>
      <c r="BG98" s="40">
        <f t="shared" si="214"/>
        <v>46691</v>
      </c>
      <c r="BH98" s="40">
        <f t="shared" si="214"/>
        <v>46721</v>
      </c>
      <c r="BI98" s="40">
        <f t="shared" si="214"/>
        <v>46752</v>
      </c>
    </row>
    <row r="99" spans="1:62" x14ac:dyDescent="0.2">
      <c r="A99" s="64" t="s">
        <v>36</v>
      </c>
      <c r="B99" s="65">
        <f>+'EF. Mensuales'!B16</f>
        <v>300000000</v>
      </c>
      <c r="C99" s="65">
        <f t="shared" ref="C99:AH99" si="215">+B104</f>
        <v>283000000</v>
      </c>
      <c r="D99" s="65">
        <f t="shared" si="215"/>
        <v>267488429.54666665</v>
      </c>
      <c r="E99" s="65">
        <f t="shared" si="215"/>
        <v>773392519.09942174</v>
      </c>
      <c r="F99" s="65">
        <f t="shared" si="215"/>
        <v>717155088.72723818</v>
      </c>
      <c r="G99" s="65">
        <f t="shared" si="215"/>
        <v>665672558.07104385</v>
      </c>
      <c r="H99" s="65">
        <f t="shared" si="215"/>
        <v>618547606.73087072</v>
      </c>
      <c r="I99" s="65">
        <f t="shared" si="215"/>
        <v>575416037.32900739</v>
      </c>
      <c r="J99" s="65">
        <f t="shared" si="215"/>
        <v>535944015.11146802</v>
      </c>
      <c r="K99" s="65">
        <f t="shared" si="215"/>
        <v>499825537.58423877</v>
      </c>
      <c r="L99" s="65">
        <f t="shared" si="215"/>
        <v>466780115.01471961</v>
      </c>
      <c r="M99" s="65">
        <f t="shared" si="215"/>
        <v>436550644.22624612</v>
      </c>
      <c r="N99" s="65">
        <f t="shared" si="215"/>
        <v>408901459.57792038</v>
      </c>
      <c r="O99" s="65">
        <f t="shared" si="215"/>
        <v>381418994.25982577</v>
      </c>
      <c r="P99" s="65">
        <f t="shared" si="215"/>
        <v>356285807.54727274</v>
      </c>
      <c r="Q99" s="65">
        <f t="shared" si="215"/>
        <v>394073139.31641948</v>
      </c>
      <c r="R99" s="65">
        <f t="shared" si="215"/>
        <v>368001789.92025852</v>
      </c>
      <c r="S99" s="65">
        <f t="shared" si="215"/>
        <v>344160345.97218633</v>
      </c>
      <c r="T99" s="65">
        <f t="shared" si="215"/>
        <v>322362405.18505073</v>
      </c>
      <c r="U99" s="65">
        <f t="shared" si="215"/>
        <v>302437106.87428653</v>
      </c>
      <c r="V99" s="65">
        <f t="shared" si="215"/>
        <v>284227836.70779878</v>
      </c>
      <c r="W99" s="65">
        <f t="shared" si="215"/>
        <v>267591039.39510962</v>
      </c>
      <c r="X99" s="65">
        <f t="shared" si="215"/>
        <v>252395130.32080311</v>
      </c>
      <c r="Y99" s="65">
        <f t="shared" si="215"/>
        <v>238519497.87688214</v>
      </c>
      <c r="Z99" s="65">
        <f t="shared" si="215"/>
        <v>225853588.93576851</v>
      </c>
      <c r="AA99" s="65">
        <f t="shared" si="215"/>
        <v>211874865.86517379</v>
      </c>
      <c r="AB99" s="65">
        <f t="shared" si="215"/>
        <v>199104711.84538627</v>
      </c>
      <c r="AC99" s="65">
        <f t="shared" si="215"/>
        <v>900405294.04254162</v>
      </c>
      <c r="AD99" s="65">
        <f t="shared" si="215"/>
        <v>830344298.36165988</v>
      </c>
      <c r="AE99" s="65">
        <f t="shared" si="215"/>
        <v>766164745.7518965</v>
      </c>
      <c r="AF99" s="65">
        <f t="shared" si="215"/>
        <v>707376307.81188118</v>
      </c>
      <c r="AG99" s="65">
        <f t="shared" si="215"/>
        <v>653529520.76723111</v>
      </c>
      <c r="AH99" s="65">
        <f t="shared" si="215"/>
        <v>604212380.01701355</v>
      </c>
      <c r="AI99" s="65">
        <f t="shared" ref="AI99:BI99" si="216">+AH104</f>
        <v>559047218.46930122</v>
      </c>
      <c r="AJ99" s="65">
        <f t="shared" si="216"/>
        <v>517687845.01670551</v>
      </c>
      <c r="AK99" s="65">
        <f t="shared" si="216"/>
        <v>479816921.47352618</v>
      </c>
      <c r="AL99" s="65">
        <f t="shared" si="216"/>
        <v>445143558.1026929</v>
      </c>
      <c r="AM99" s="65">
        <f t="shared" si="216"/>
        <v>413401109.51665539</v>
      </c>
      <c r="AN99" s="65">
        <f t="shared" si="216"/>
        <v>384352564.39036816</v>
      </c>
      <c r="AO99" s="65">
        <f t="shared" si="216"/>
        <v>1586707730.4750917</v>
      </c>
      <c r="AP99" s="65">
        <f t="shared" si="216"/>
        <v>1459980957.1585641</v>
      </c>
      <c r="AQ99" s="65">
        <f t="shared" si="216"/>
        <v>1343863377.2584636</v>
      </c>
      <c r="AR99" s="65">
        <f t="shared" si="216"/>
        <v>1237470872.5921345</v>
      </c>
      <c r="AS99" s="65">
        <f t="shared" si="216"/>
        <v>1139993003.7876244</v>
      </c>
      <c r="AT99" s="65">
        <f t="shared" si="216"/>
        <v>1050686870.3373235</v>
      </c>
      <c r="AU99" s="65">
        <f t="shared" si="216"/>
        <v>968871482.31483531</v>
      </c>
      <c r="AV99" s="65">
        <f t="shared" si="216"/>
        <v>893922601.11644757</v>
      </c>
      <c r="AW99" s="65">
        <f t="shared" si="216"/>
        <v>825268010.14179647</v>
      </c>
      <c r="AX99" s="65">
        <f t="shared" si="216"/>
        <v>762383179.58543217</v>
      </c>
      <c r="AY99" s="65">
        <f t="shared" si="216"/>
        <v>704045286.92876446</v>
      </c>
      <c r="AZ99" s="65">
        <f t="shared" si="216"/>
        <v>670175137.18862319</v>
      </c>
      <c r="BA99" s="65">
        <f t="shared" si="216"/>
        <v>2236150614.019599</v>
      </c>
      <c r="BB99" s="65">
        <f t="shared" si="216"/>
        <v>2117262797.4930658</v>
      </c>
      <c r="BC99" s="65">
        <f t="shared" si="216"/>
        <v>2005029718.9410069</v>
      </c>
      <c r="BD99" s="65">
        <f t="shared" si="216"/>
        <v>1899081812.7643878</v>
      </c>
      <c r="BE99" s="65">
        <f t="shared" si="216"/>
        <v>1799070045.6303611</v>
      </c>
      <c r="BF99" s="65">
        <f t="shared" si="216"/>
        <v>1704664775.7723563</v>
      </c>
      <c r="BG99" s="65">
        <f t="shared" si="216"/>
        <v>1615554675.6628654</v>
      </c>
      <c r="BH99" s="65">
        <f t="shared" si="216"/>
        <v>1531445714.5382009</v>
      </c>
      <c r="BI99" s="65">
        <f t="shared" si="216"/>
        <v>1452060197.4501038</v>
      </c>
    </row>
    <row r="100" spans="1:62" x14ac:dyDescent="0.2">
      <c r="A100" s="64" t="s">
        <v>37</v>
      </c>
      <c r="B100" s="65">
        <f>+B99/12</f>
        <v>25000000</v>
      </c>
      <c r="C100" s="65">
        <f t="shared" ref="C100:AX100" si="217">+C99/12</f>
        <v>23583333.333333332</v>
      </c>
      <c r="D100" s="65">
        <f t="shared" si="217"/>
        <v>22290702.462222222</v>
      </c>
      <c r="E100" s="65">
        <f t="shared" si="217"/>
        <v>64449376.591618478</v>
      </c>
      <c r="F100" s="65">
        <f t="shared" si="217"/>
        <v>59762924.060603179</v>
      </c>
      <c r="G100" s="65">
        <f t="shared" si="217"/>
        <v>55472713.172586985</v>
      </c>
      <c r="H100" s="65">
        <f t="shared" si="217"/>
        <v>51545633.894239224</v>
      </c>
      <c r="I100" s="65">
        <f t="shared" si="217"/>
        <v>47951336.444083951</v>
      </c>
      <c r="J100" s="65">
        <f t="shared" si="217"/>
        <v>44662001.259289004</v>
      </c>
      <c r="K100" s="65">
        <f t="shared" si="217"/>
        <v>41652128.1320199</v>
      </c>
      <c r="L100" s="65">
        <f t="shared" si="217"/>
        <v>38898342.917893298</v>
      </c>
      <c r="M100" s="65">
        <f t="shared" si="217"/>
        <v>36379220.352187179</v>
      </c>
      <c r="N100" s="65">
        <f t="shared" si="217"/>
        <v>34075121.631493367</v>
      </c>
      <c r="O100" s="65">
        <f t="shared" si="217"/>
        <v>31784916.188318815</v>
      </c>
      <c r="P100" s="65">
        <f t="shared" si="217"/>
        <v>29690483.96227273</v>
      </c>
      <c r="Q100" s="65">
        <f t="shared" si="217"/>
        <v>32839428.27636829</v>
      </c>
      <c r="R100" s="65">
        <f t="shared" si="217"/>
        <v>30666815.826688211</v>
      </c>
      <c r="S100" s="65">
        <f t="shared" si="217"/>
        <v>28680028.831015527</v>
      </c>
      <c r="T100" s="65">
        <f t="shared" si="217"/>
        <v>26863533.765420895</v>
      </c>
      <c r="U100" s="65">
        <f t="shared" si="217"/>
        <v>25203092.239523876</v>
      </c>
      <c r="V100" s="65">
        <f t="shared" si="217"/>
        <v>23685653.058983233</v>
      </c>
      <c r="W100" s="65">
        <f t="shared" si="217"/>
        <v>22299253.282925803</v>
      </c>
      <c r="X100" s="65">
        <f t="shared" si="217"/>
        <v>21032927.526733592</v>
      </c>
      <c r="Y100" s="65">
        <f t="shared" si="217"/>
        <v>19876624.82307351</v>
      </c>
      <c r="Z100" s="65">
        <f t="shared" si="217"/>
        <v>18821132.411314044</v>
      </c>
      <c r="AA100" s="65">
        <f t="shared" si="217"/>
        <v>17656238.822097816</v>
      </c>
      <c r="AB100" s="65">
        <f t="shared" si="217"/>
        <v>16592059.320448855</v>
      </c>
      <c r="AC100" s="65">
        <f t="shared" si="217"/>
        <v>75033774.503545135</v>
      </c>
      <c r="AD100" s="65">
        <f t="shared" si="217"/>
        <v>69195358.196804985</v>
      </c>
      <c r="AE100" s="65">
        <f t="shared" si="217"/>
        <v>63847062.145991378</v>
      </c>
      <c r="AF100" s="65">
        <f t="shared" si="217"/>
        <v>58948025.650990099</v>
      </c>
      <c r="AG100" s="65">
        <f t="shared" si="217"/>
        <v>54460793.397269256</v>
      </c>
      <c r="AH100" s="65">
        <f t="shared" si="217"/>
        <v>50351031.668084465</v>
      </c>
      <c r="AI100" s="65">
        <f t="shared" si="217"/>
        <v>46587268.205775104</v>
      </c>
      <c r="AJ100" s="65">
        <f t="shared" si="217"/>
        <v>43140653.751392126</v>
      </c>
      <c r="AK100" s="65">
        <f t="shared" si="217"/>
        <v>39984743.456127182</v>
      </c>
      <c r="AL100" s="65">
        <f t="shared" si="217"/>
        <v>37095296.508557744</v>
      </c>
      <c r="AM100" s="65">
        <f t="shared" si="217"/>
        <v>34450092.459721282</v>
      </c>
      <c r="AN100" s="65">
        <f t="shared" si="217"/>
        <v>32029380.365864012</v>
      </c>
      <c r="AO100" s="65">
        <f t="shared" si="217"/>
        <v>132225644.20625764</v>
      </c>
      <c r="AP100" s="65">
        <f t="shared" si="217"/>
        <v>121665079.76321368</v>
      </c>
      <c r="AQ100" s="65">
        <f t="shared" si="217"/>
        <v>111988614.77153863</v>
      </c>
      <c r="AR100" s="65">
        <f t="shared" si="217"/>
        <v>103122572.71601121</v>
      </c>
      <c r="AS100" s="65">
        <f t="shared" si="217"/>
        <v>94999416.982302025</v>
      </c>
      <c r="AT100" s="65">
        <f t="shared" si="217"/>
        <v>87557239.194776967</v>
      </c>
      <c r="AU100" s="65">
        <f t="shared" si="217"/>
        <v>80739290.192902938</v>
      </c>
      <c r="AV100" s="65">
        <f t="shared" si="217"/>
        <v>74493550.093037292</v>
      </c>
      <c r="AW100" s="65">
        <f t="shared" si="217"/>
        <v>68772334.178483039</v>
      </c>
      <c r="AX100" s="65">
        <f t="shared" si="217"/>
        <v>63531931.63211935</v>
      </c>
      <c r="AY100" s="65">
        <f>+AY99/18</f>
        <v>39113627.051598027</v>
      </c>
      <c r="AZ100" s="65">
        <f t="shared" ref="AZ100:BI100" si="218">+AZ99/18</f>
        <v>37231952.066034622</v>
      </c>
      <c r="BA100" s="65">
        <f t="shared" si="218"/>
        <v>124230589.6677555</v>
      </c>
      <c r="BB100" s="65">
        <f t="shared" si="218"/>
        <v>117625710.97183698</v>
      </c>
      <c r="BC100" s="65">
        <f t="shared" si="218"/>
        <v>111390539.94116706</v>
      </c>
      <c r="BD100" s="65">
        <f t="shared" si="218"/>
        <v>105504545.1535771</v>
      </c>
      <c r="BE100" s="65">
        <f t="shared" si="218"/>
        <v>99948335.868353397</v>
      </c>
      <c r="BF100" s="65">
        <f t="shared" si="218"/>
        <v>94703598.654019788</v>
      </c>
      <c r="BG100" s="65">
        <f t="shared" si="218"/>
        <v>89753037.536825851</v>
      </c>
      <c r="BH100" s="65">
        <f t="shared" si="218"/>
        <v>85080317.474344492</v>
      </c>
      <c r="BI100" s="65">
        <f t="shared" si="218"/>
        <v>80670010.969450206</v>
      </c>
      <c r="BJ100" s="69"/>
    </row>
    <row r="101" spans="1:62" x14ac:dyDescent="0.2">
      <c r="A101" s="64" t="s">
        <v>1523</v>
      </c>
      <c r="B101" s="65">
        <f>+B67</f>
        <v>8000000.0000000009</v>
      </c>
      <c r="C101" s="65">
        <f t="shared" ref="C101:BI101" si="219">+C67</f>
        <v>8071762.8800000008</v>
      </c>
      <c r="D101" s="65">
        <f t="shared" si="219"/>
        <v>8142407.1403106945</v>
      </c>
      <c r="E101" s="65">
        <f t="shared" si="219"/>
        <v>8211946.2194350231</v>
      </c>
      <c r="F101" s="65">
        <f t="shared" si="219"/>
        <v>8280393.404408765</v>
      </c>
      <c r="G101" s="65">
        <f t="shared" si="219"/>
        <v>8347761.8324139137</v>
      </c>
      <c r="H101" s="65">
        <f t="shared" si="219"/>
        <v>8414064.4923758619</v>
      </c>
      <c r="I101" s="65">
        <f t="shared" si="219"/>
        <v>8479314.2265445627</v>
      </c>
      <c r="J101" s="65">
        <f t="shared" si="219"/>
        <v>8543523.7320597917</v>
      </c>
      <c r="K101" s="65">
        <f t="shared" si="219"/>
        <v>8606705.5625007115</v>
      </c>
      <c r="L101" s="65">
        <f t="shared" si="219"/>
        <v>8668872.1294198092</v>
      </c>
      <c r="M101" s="65">
        <f t="shared" si="219"/>
        <v>8730035.703861434</v>
      </c>
      <c r="N101" s="65">
        <f t="shared" si="219"/>
        <v>6592656.3133987701</v>
      </c>
      <c r="O101" s="65">
        <f t="shared" si="219"/>
        <v>6651729.4757657573</v>
      </c>
      <c r="P101" s="65">
        <f t="shared" si="219"/>
        <v>6710200.8516463451</v>
      </c>
      <c r="Q101" s="65">
        <f t="shared" si="219"/>
        <v>6768078.8802072713</v>
      </c>
      <c r="R101" s="65">
        <f t="shared" si="219"/>
        <v>6825371.8786160098</v>
      </c>
      <c r="S101" s="65">
        <f t="shared" si="219"/>
        <v>6882088.0438799486</v>
      </c>
      <c r="T101" s="65">
        <f t="shared" si="219"/>
        <v>6938235.4546567183</v>
      </c>
      <c r="U101" s="65">
        <f t="shared" si="219"/>
        <v>6993822.0730361119</v>
      </c>
      <c r="V101" s="65">
        <f t="shared" si="219"/>
        <v>7048855.7462940924</v>
      </c>
      <c r="W101" s="65">
        <f t="shared" si="219"/>
        <v>7103344.2086193087</v>
      </c>
      <c r="X101" s="65">
        <f t="shared" si="219"/>
        <v>7157295.0828125998</v>
      </c>
      <c r="Y101" s="65">
        <f t="shared" si="219"/>
        <v>7210715.8819598975</v>
      </c>
      <c r="Z101" s="65">
        <f t="shared" si="219"/>
        <v>4842409.3407193189</v>
      </c>
      <c r="AA101" s="65">
        <f t="shared" si="219"/>
        <v>4886084.8023102768</v>
      </c>
      <c r="AB101" s="65">
        <f t="shared" si="219"/>
        <v>4929539.916684987</v>
      </c>
      <c r="AC101" s="65">
        <f t="shared" si="219"/>
        <v>4972778.8226634804</v>
      </c>
      <c r="AD101" s="65">
        <f t="shared" si="219"/>
        <v>5015805.5870415764</v>
      </c>
      <c r="AE101" s="65">
        <f t="shared" si="219"/>
        <v>5058624.2059759591</v>
      </c>
      <c r="AF101" s="65">
        <f t="shared" si="219"/>
        <v>5101238.6063401001</v>
      </c>
      <c r="AG101" s="65">
        <f t="shared" si="219"/>
        <v>5143652.6470516911</v>
      </c>
      <c r="AH101" s="65">
        <f t="shared" si="219"/>
        <v>5185870.1203722227</v>
      </c>
      <c r="AI101" s="65">
        <f t="shared" si="219"/>
        <v>5227894.7531793714</v>
      </c>
      <c r="AJ101" s="65">
        <f t="shared" si="219"/>
        <v>5269730.208212778</v>
      </c>
      <c r="AK101" s="65">
        <f t="shared" si="219"/>
        <v>5311380.0852938611</v>
      </c>
      <c r="AL101" s="65">
        <f t="shared" si="219"/>
        <v>5352847.9225202147</v>
      </c>
      <c r="AM101" s="65">
        <f t="shared" si="219"/>
        <v>5401547.333434022</v>
      </c>
      <c r="AN101" s="65">
        <f t="shared" si="219"/>
        <v>5450220.8430474028</v>
      </c>
      <c r="AO101" s="65">
        <f t="shared" si="219"/>
        <v>5498870.889729904</v>
      </c>
      <c r="AP101" s="65">
        <f t="shared" si="219"/>
        <v>5547499.8631132133</v>
      </c>
      <c r="AQ101" s="65">
        <f t="shared" si="219"/>
        <v>5596110.1052095518</v>
      </c>
      <c r="AR101" s="65">
        <f t="shared" si="219"/>
        <v>5644703.9115010928</v>
      </c>
      <c r="AS101" s="65">
        <f t="shared" si="219"/>
        <v>5693283.5320012765</v>
      </c>
      <c r="AT101" s="65">
        <f t="shared" si="219"/>
        <v>5741851.1722888071</v>
      </c>
      <c r="AU101" s="65">
        <f t="shared" si="219"/>
        <v>5790408.9945151228</v>
      </c>
      <c r="AV101" s="65">
        <f t="shared" si="219"/>
        <v>5838959.1183860954</v>
      </c>
      <c r="AW101" s="65">
        <f t="shared" si="219"/>
        <v>5887503.6221186928</v>
      </c>
      <c r="AX101" s="65">
        <f t="shared" si="219"/>
        <v>5194038.9754516473</v>
      </c>
      <c r="AY101" s="65">
        <f t="shared" si="219"/>
        <v>5243477.3114567772</v>
      </c>
      <c r="AZ101" s="65">
        <f t="shared" si="219"/>
        <v>5293055.0659193518</v>
      </c>
      <c r="BA101" s="65">
        <f t="shared" si="219"/>
        <v>5342773.1412224807</v>
      </c>
      <c r="BB101" s="65">
        <f t="shared" si="219"/>
        <v>5392632.4197780676</v>
      </c>
      <c r="BC101" s="65">
        <f t="shared" si="219"/>
        <v>5442633.7645481005</v>
      </c>
      <c r="BD101" s="65">
        <f t="shared" si="219"/>
        <v>5492778.0195502881</v>
      </c>
      <c r="BE101" s="65">
        <f t="shared" si="219"/>
        <v>5543066.010348551</v>
      </c>
      <c r="BF101" s="65">
        <f t="shared" si="219"/>
        <v>5593498.5445289183</v>
      </c>
      <c r="BG101" s="65">
        <f t="shared" si="219"/>
        <v>5644076.4121612823</v>
      </c>
      <c r="BH101" s="65">
        <f t="shared" si="219"/>
        <v>5694800.3862475101</v>
      </c>
      <c r="BI101" s="65">
        <f t="shared" si="219"/>
        <v>5745671.22315636</v>
      </c>
      <c r="BJ101" s="69"/>
    </row>
    <row r="102" spans="1:62" x14ac:dyDescent="0.2">
      <c r="A102" s="64" t="s">
        <v>1448</v>
      </c>
      <c r="B102" s="65">
        <f>+B50*PARÁMETROS!$B$28</f>
        <v>0</v>
      </c>
      <c r="C102" s="65">
        <f>+C50*PARÁMETROS!$B$28</f>
        <v>0</v>
      </c>
      <c r="D102" s="65">
        <f>+D50*PARÁMETROS!$B$28</f>
        <v>0</v>
      </c>
      <c r="E102" s="65">
        <f>+E50*PARÁMETROS!$B$28</f>
        <v>0</v>
      </c>
      <c r="F102" s="65">
        <f>+F50*PARÁMETROS!$B$28</f>
        <v>0</v>
      </c>
      <c r="G102" s="65">
        <f>+G50*PARÁMETROS!$B$28</f>
        <v>0</v>
      </c>
      <c r="H102" s="65">
        <f>+H50*PARÁMETROS!$B$28</f>
        <v>0</v>
      </c>
      <c r="I102" s="65">
        <f>+I50*PARÁMETROS!$B$28</f>
        <v>0</v>
      </c>
      <c r="J102" s="65">
        <f>+J50*PARÁMETROS!$C$28</f>
        <v>0</v>
      </c>
      <c r="K102" s="65">
        <f>+K50*PARÁMETROS!$C$28</f>
        <v>0</v>
      </c>
      <c r="L102" s="65">
        <f>+L50*PARÁMETROS!$C$28</f>
        <v>0</v>
      </c>
      <c r="M102" s="65">
        <f>+M50*PARÁMETROS!$C$28</f>
        <v>0</v>
      </c>
      <c r="N102" s="65">
        <f>+N50*PARÁMETROS!$C$28</f>
        <v>0</v>
      </c>
      <c r="O102" s="65">
        <f>+O50*PARÁMETROS!$C$28</f>
        <v>0</v>
      </c>
      <c r="P102" s="65">
        <f>+P50*PARÁMETROS!$C$28</f>
        <v>0</v>
      </c>
      <c r="Q102" s="65">
        <f>+Q50*PARÁMETROS!$C$28</f>
        <v>0</v>
      </c>
      <c r="R102" s="65">
        <f>+R50*PARÁMETROS!$C$28</f>
        <v>0</v>
      </c>
      <c r="S102" s="65">
        <f>+S50*PARÁMETROS!$C$28</f>
        <v>0</v>
      </c>
      <c r="T102" s="65">
        <f>+T50*PARÁMETROS!$C$28</f>
        <v>0</v>
      </c>
      <c r="U102" s="65">
        <f>+U50*PARÁMETROS!$C$28</f>
        <v>0</v>
      </c>
      <c r="V102" s="65">
        <f>+V50*PARÁMETROS!$D$28</f>
        <v>0</v>
      </c>
      <c r="W102" s="65">
        <f>+W50*PARÁMETROS!$D$28</f>
        <v>0</v>
      </c>
      <c r="X102" s="65">
        <f>+X50*PARÁMETROS!$D$28</f>
        <v>0</v>
      </c>
      <c r="Y102" s="65">
        <f>+Y50*PARÁMETROS!$D$28</f>
        <v>0</v>
      </c>
      <c r="Z102" s="65">
        <f>+Z50*PARÁMETROS!$D$28</f>
        <v>0</v>
      </c>
      <c r="AA102" s="65">
        <f>+AA50*PARÁMETROS!$D$28</f>
        <v>0</v>
      </c>
      <c r="AB102" s="65">
        <f>+AB50*PARÁMETROS!$D$28</f>
        <v>0</v>
      </c>
      <c r="AC102" s="65">
        <f>+AC50*PARÁMETROS!$D$28</f>
        <v>0</v>
      </c>
      <c r="AD102" s="65">
        <f>+AD50*PARÁMETROS!$D$28</f>
        <v>0</v>
      </c>
      <c r="AE102" s="65">
        <f>+AE50*PARÁMETROS!$D$28</f>
        <v>0</v>
      </c>
      <c r="AF102" s="65">
        <f>+AF50*PARÁMETROS!$D$28</f>
        <v>0</v>
      </c>
      <c r="AG102" s="65">
        <f>+AG50*PARÁMETROS!$D$28</f>
        <v>0</v>
      </c>
      <c r="AH102" s="65">
        <f>+AH50*PARÁMETROS!$E$28</f>
        <v>0</v>
      </c>
      <c r="AI102" s="65">
        <f>+AI50*PARÁMETROS!$E$28</f>
        <v>0</v>
      </c>
      <c r="AJ102" s="65">
        <f>+AJ50*PARÁMETROS!$E$28</f>
        <v>0</v>
      </c>
      <c r="AK102" s="65">
        <f>+AK50*PARÁMETROS!$E$28</f>
        <v>0</v>
      </c>
      <c r="AL102" s="65">
        <f>+AL50*PARÁMETROS!$E$28</f>
        <v>0</v>
      </c>
      <c r="AM102" s="65">
        <f>+AM50*PARÁMETROS!$E$28</f>
        <v>0</v>
      </c>
      <c r="AN102" s="65">
        <f>+AN50*PARÁMETROS!$E$28</f>
        <v>0</v>
      </c>
      <c r="AO102" s="65">
        <f>+AO50*PARÁMETROS!$E$28</f>
        <v>0</v>
      </c>
      <c r="AP102" s="65">
        <f>+AP50*PARÁMETROS!$E$28</f>
        <v>0</v>
      </c>
      <c r="AQ102" s="65">
        <f>+AQ50*PARÁMETROS!$E$28</f>
        <v>0</v>
      </c>
      <c r="AR102" s="65">
        <f>+AR50*PARÁMETROS!$E$28</f>
        <v>0</v>
      </c>
      <c r="AS102" s="65">
        <f>+AS50*PARÁMETROS!$E$28</f>
        <v>0</v>
      </c>
      <c r="AT102" s="65">
        <f>+AT50*PARÁMETROS!$F$28</f>
        <v>0</v>
      </c>
      <c r="AU102" s="65">
        <f>+AU50*PARÁMETROS!$F$28</f>
        <v>0</v>
      </c>
      <c r="AV102" s="65">
        <f>+AV50*PARÁMETROS!$F$28</f>
        <v>0</v>
      </c>
      <c r="AW102" s="65">
        <f>+AW50*PARÁMETROS!$F$28</f>
        <v>0</v>
      </c>
      <c r="AX102" s="65">
        <f>+AX50*PARÁMETROS!$F$28</f>
        <v>0</v>
      </c>
      <c r="AY102" s="65">
        <f>+AY50*PARÁMETROS!$F$28</f>
        <v>0</v>
      </c>
      <c r="AZ102" s="65">
        <f>+AZ50*PARÁMETROS!$F$28</f>
        <v>0</v>
      </c>
      <c r="BA102" s="65">
        <f>+BA50*PARÁMETROS!$F$28</f>
        <v>0</v>
      </c>
      <c r="BB102" s="65">
        <f>+BB50*PARÁMETROS!$F$28</f>
        <v>0</v>
      </c>
      <c r="BC102" s="65">
        <f>+BC50*PARÁMETROS!$F$28</f>
        <v>0</v>
      </c>
      <c r="BD102" s="65">
        <f>+BD50*PARÁMETROS!$F$28</f>
        <v>0</v>
      </c>
      <c r="BE102" s="65">
        <f>+BE50*PARÁMETROS!$F$28</f>
        <v>0</v>
      </c>
      <c r="BF102" s="65">
        <f>+BF50*PARÁMETROS!$G$28</f>
        <v>0</v>
      </c>
      <c r="BG102" s="65">
        <f>+BG50*PARÁMETROS!$G$28</f>
        <v>0</v>
      </c>
      <c r="BH102" s="65">
        <f>+BH50*PARÁMETROS!$G$28</f>
        <v>0</v>
      </c>
      <c r="BI102" s="65">
        <f>+BI50*PARÁMETROS!$G$28</f>
        <v>0</v>
      </c>
    </row>
    <row r="103" spans="1:62" x14ac:dyDescent="0.2">
      <c r="A103" s="63" t="s">
        <v>1517</v>
      </c>
      <c r="B103" s="65"/>
      <c r="C103" s="65"/>
      <c r="D103" s="65">
        <f>+'EF. Mensuales'!D21*80%</f>
        <v>520052384.87466663</v>
      </c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>
        <f>+'EF. Mensuales'!P21*80%</f>
        <v>60767614.879773051</v>
      </c>
      <c r="Q103" s="65"/>
      <c r="R103" s="65"/>
      <c r="S103" s="65"/>
      <c r="T103" s="65"/>
      <c r="U103" s="65"/>
      <c r="V103" s="65"/>
      <c r="W103" s="65"/>
      <c r="X103" s="65">
        <f>+'EF. Mensuales'!X21*80%</f>
        <v>0</v>
      </c>
      <c r="Y103" s="65"/>
      <c r="Z103" s="65"/>
      <c r="AA103" s="65"/>
      <c r="AB103" s="65">
        <f>+'EF. Mensuales'!AB21*80%</f>
        <v>712963101.60091925</v>
      </c>
      <c r="AC103" s="65"/>
      <c r="AD103" s="65"/>
      <c r="AE103" s="65"/>
      <c r="AF103" s="65"/>
      <c r="AG103" s="65"/>
      <c r="AH103" s="65"/>
      <c r="AI103" s="65"/>
      <c r="AJ103" s="65">
        <f>+'EF. Mensuales'!AJ21*80%</f>
        <v>0</v>
      </c>
      <c r="AK103" s="65"/>
      <c r="AL103" s="65"/>
      <c r="AM103" s="65"/>
      <c r="AN103" s="65">
        <f>+'EF. Mensuales'!AN21*80%</f>
        <v>1228934325.6075401</v>
      </c>
      <c r="AO103" s="65"/>
      <c r="AP103" s="65"/>
      <c r="AQ103" s="65"/>
      <c r="AR103" s="65"/>
      <c r="AS103" s="65"/>
      <c r="AT103" s="65"/>
      <c r="AU103" s="65"/>
      <c r="AV103" s="65">
        <f>+'EF. Mensuales'!AV21*80%</f>
        <v>0</v>
      </c>
      <c r="AW103" s="65"/>
      <c r="AX103" s="65"/>
      <c r="AY103" s="65"/>
      <c r="AZ103" s="65">
        <f>+'EF. Mensuales'!AZ21*80%</f>
        <v>1597914373.8310914</v>
      </c>
      <c r="BA103" s="65"/>
      <c r="BB103" s="65"/>
      <c r="BC103" s="65"/>
      <c r="BD103" s="65"/>
      <c r="BH103" s="65">
        <f>+'EF. Mensuales'!BH21*80%</f>
        <v>0</v>
      </c>
    </row>
    <row r="104" spans="1:62" x14ac:dyDescent="0.2">
      <c r="A104" s="66" t="s">
        <v>38</v>
      </c>
      <c r="B104" s="66">
        <f>+B99+B103+B102-B100+B101</f>
        <v>283000000</v>
      </c>
      <c r="C104" s="66">
        <f t="shared" ref="C104:BI104" si="220">+C99+C103+C102-C100+C101</f>
        <v>267488429.54666665</v>
      </c>
      <c r="D104" s="66">
        <f t="shared" si="220"/>
        <v>773392519.09942174</v>
      </c>
      <c r="E104" s="66">
        <f t="shared" si="220"/>
        <v>717155088.72723818</v>
      </c>
      <c r="F104" s="66">
        <f t="shared" si="220"/>
        <v>665672558.07104385</v>
      </c>
      <c r="G104" s="66">
        <f t="shared" si="220"/>
        <v>618547606.73087072</v>
      </c>
      <c r="H104" s="66">
        <f t="shared" si="220"/>
        <v>575416037.32900739</v>
      </c>
      <c r="I104" s="66">
        <f t="shared" si="220"/>
        <v>535944015.11146802</v>
      </c>
      <c r="J104" s="66">
        <f t="shared" si="220"/>
        <v>499825537.58423877</v>
      </c>
      <c r="K104" s="66">
        <f t="shared" si="220"/>
        <v>466780115.01471961</v>
      </c>
      <c r="L104" s="66">
        <f t="shared" si="220"/>
        <v>436550644.22624612</v>
      </c>
      <c r="M104" s="66">
        <f t="shared" si="220"/>
        <v>408901459.57792038</v>
      </c>
      <c r="N104" s="66">
        <f t="shared" si="220"/>
        <v>381418994.25982577</v>
      </c>
      <c r="O104" s="66">
        <f t="shared" si="220"/>
        <v>356285807.54727274</v>
      </c>
      <c r="P104" s="66">
        <f t="shared" si="220"/>
        <v>394073139.31641948</v>
      </c>
      <c r="Q104" s="66">
        <f t="shared" si="220"/>
        <v>368001789.92025852</v>
      </c>
      <c r="R104" s="66">
        <f t="shared" si="220"/>
        <v>344160345.97218633</v>
      </c>
      <c r="S104" s="66">
        <f t="shared" si="220"/>
        <v>322362405.18505073</v>
      </c>
      <c r="T104" s="66">
        <f t="shared" si="220"/>
        <v>302437106.87428653</v>
      </c>
      <c r="U104" s="66">
        <f t="shared" si="220"/>
        <v>284227836.70779878</v>
      </c>
      <c r="V104" s="66">
        <f t="shared" si="220"/>
        <v>267591039.39510962</v>
      </c>
      <c r="W104" s="66">
        <f t="shared" si="220"/>
        <v>252395130.32080311</v>
      </c>
      <c r="X104" s="66">
        <f t="shared" si="220"/>
        <v>238519497.87688214</v>
      </c>
      <c r="Y104" s="66">
        <f t="shared" si="220"/>
        <v>225853588.93576851</v>
      </c>
      <c r="Z104" s="66">
        <f t="shared" si="220"/>
        <v>211874865.86517379</v>
      </c>
      <c r="AA104" s="66">
        <f t="shared" si="220"/>
        <v>199104711.84538627</v>
      </c>
      <c r="AB104" s="66">
        <f t="shared" si="220"/>
        <v>900405294.04254162</v>
      </c>
      <c r="AC104" s="66">
        <f t="shared" si="220"/>
        <v>830344298.36165988</v>
      </c>
      <c r="AD104" s="66">
        <f t="shared" si="220"/>
        <v>766164745.7518965</v>
      </c>
      <c r="AE104" s="66">
        <f t="shared" si="220"/>
        <v>707376307.81188118</v>
      </c>
      <c r="AF104" s="66">
        <f t="shared" si="220"/>
        <v>653529520.76723111</v>
      </c>
      <c r="AG104" s="66">
        <f t="shared" si="220"/>
        <v>604212380.01701355</v>
      </c>
      <c r="AH104" s="66">
        <f t="shared" si="220"/>
        <v>559047218.46930122</v>
      </c>
      <c r="AI104" s="66">
        <f t="shared" si="220"/>
        <v>517687845.01670551</v>
      </c>
      <c r="AJ104" s="66">
        <f t="shared" si="220"/>
        <v>479816921.47352618</v>
      </c>
      <c r="AK104" s="66">
        <f t="shared" si="220"/>
        <v>445143558.1026929</v>
      </c>
      <c r="AL104" s="66">
        <f t="shared" si="220"/>
        <v>413401109.51665539</v>
      </c>
      <c r="AM104" s="66">
        <f t="shared" si="220"/>
        <v>384352564.39036816</v>
      </c>
      <c r="AN104" s="66">
        <f t="shared" si="220"/>
        <v>1586707730.4750917</v>
      </c>
      <c r="AO104" s="66">
        <f t="shared" si="220"/>
        <v>1459980957.1585641</v>
      </c>
      <c r="AP104" s="66">
        <f t="shared" si="220"/>
        <v>1343863377.2584636</v>
      </c>
      <c r="AQ104" s="66">
        <f t="shared" si="220"/>
        <v>1237470872.5921345</v>
      </c>
      <c r="AR104" s="66">
        <f t="shared" si="220"/>
        <v>1139993003.7876244</v>
      </c>
      <c r="AS104" s="66">
        <f t="shared" si="220"/>
        <v>1050686870.3373235</v>
      </c>
      <c r="AT104" s="66">
        <f t="shared" si="220"/>
        <v>968871482.31483531</v>
      </c>
      <c r="AU104" s="66">
        <f t="shared" si="220"/>
        <v>893922601.11644757</v>
      </c>
      <c r="AV104" s="66">
        <f t="shared" si="220"/>
        <v>825268010.14179647</v>
      </c>
      <c r="AW104" s="66">
        <f t="shared" si="220"/>
        <v>762383179.58543217</v>
      </c>
      <c r="AX104" s="66">
        <f t="shared" si="220"/>
        <v>704045286.92876446</v>
      </c>
      <c r="AY104" s="66">
        <f t="shared" si="220"/>
        <v>670175137.18862319</v>
      </c>
      <c r="AZ104" s="66">
        <f t="shared" si="220"/>
        <v>2236150614.019599</v>
      </c>
      <c r="BA104" s="66">
        <f t="shared" si="220"/>
        <v>2117262797.4930658</v>
      </c>
      <c r="BB104" s="66">
        <f t="shared" si="220"/>
        <v>2005029718.9410069</v>
      </c>
      <c r="BC104" s="66">
        <f t="shared" si="220"/>
        <v>1899081812.7643878</v>
      </c>
      <c r="BD104" s="66">
        <f t="shared" si="220"/>
        <v>1799070045.6303611</v>
      </c>
      <c r="BE104" s="66">
        <f t="shared" si="220"/>
        <v>1704664775.7723563</v>
      </c>
      <c r="BF104" s="66">
        <f t="shared" si="220"/>
        <v>1615554675.6628654</v>
      </c>
      <c r="BG104" s="66">
        <f t="shared" si="220"/>
        <v>1531445714.5382009</v>
      </c>
      <c r="BH104" s="66">
        <f t="shared" si="220"/>
        <v>1452060197.4501038</v>
      </c>
      <c r="BI104" s="66">
        <f t="shared" si="220"/>
        <v>1377135857.70381</v>
      </c>
      <c r="BJ104" s="69"/>
    </row>
    <row r="105" spans="1:62" ht="13.5" thickBot="1" x14ac:dyDescent="0.25">
      <c r="A105" s="70"/>
      <c r="B105" s="129"/>
      <c r="C105" s="129"/>
      <c r="D105" s="129"/>
      <c r="E105" s="129"/>
      <c r="F105" s="129"/>
      <c r="G105" s="129"/>
      <c r="H105" s="129"/>
      <c r="I105" s="129"/>
      <c r="J105" s="129"/>
      <c r="K105" s="129"/>
      <c r="L105" s="129"/>
      <c r="M105" s="129"/>
      <c r="N105" s="129"/>
      <c r="O105" s="129"/>
      <c r="P105" s="129"/>
      <c r="Q105" s="129"/>
      <c r="R105" s="129"/>
      <c r="S105" s="129"/>
      <c r="T105" s="129"/>
      <c r="U105" s="129"/>
      <c r="V105" s="129"/>
      <c r="W105" s="129"/>
      <c r="X105" s="129"/>
      <c r="Y105" s="129"/>
      <c r="Z105" s="129"/>
      <c r="AA105" s="129"/>
      <c r="AB105" s="129"/>
      <c r="AC105" s="129"/>
      <c r="AD105" s="129"/>
      <c r="AE105" s="129"/>
      <c r="AF105" s="129"/>
      <c r="AG105" s="129"/>
      <c r="AH105" s="129"/>
      <c r="AI105" s="129"/>
      <c r="AJ105" s="129"/>
      <c r="AK105" s="129"/>
      <c r="AL105" s="129"/>
      <c r="AM105" s="129"/>
      <c r="AN105" s="129"/>
      <c r="AO105" s="129"/>
      <c r="AP105" s="129"/>
      <c r="AQ105" s="129"/>
      <c r="AR105" s="129"/>
      <c r="AS105" s="129"/>
      <c r="AT105" s="129"/>
      <c r="AU105" s="129"/>
      <c r="AV105" s="129"/>
      <c r="AW105" s="129"/>
      <c r="AX105" s="129"/>
      <c r="AY105" s="129"/>
      <c r="AZ105" s="129"/>
      <c r="BA105" s="129"/>
      <c r="BB105" s="129"/>
      <c r="BC105" s="129"/>
      <c r="BD105" s="129"/>
      <c r="BE105" s="129"/>
      <c r="BF105" s="129"/>
      <c r="BG105" s="129"/>
      <c r="BH105" s="129"/>
      <c r="BI105" s="129"/>
    </row>
    <row r="106" spans="1:62" x14ac:dyDescent="0.2">
      <c r="A106" s="47" t="s">
        <v>27</v>
      </c>
      <c r="B106" s="40">
        <f t="shared" ref="B106:K106" si="221">+B$2</f>
        <v>44957</v>
      </c>
      <c r="C106" s="40">
        <f t="shared" si="221"/>
        <v>44985</v>
      </c>
      <c r="D106" s="40">
        <f t="shared" si="221"/>
        <v>45016</v>
      </c>
      <c r="E106" s="40">
        <f t="shared" si="221"/>
        <v>45046</v>
      </c>
      <c r="F106" s="40">
        <f t="shared" si="221"/>
        <v>45077</v>
      </c>
      <c r="G106" s="40">
        <f t="shared" si="221"/>
        <v>45107</v>
      </c>
      <c r="H106" s="40">
        <f t="shared" si="221"/>
        <v>45138</v>
      </c>
      <c r="I106" s="40">
        <f t="shared" si="221"/>
        <v>45169</v>
      </c>
      <c r="J106" s="40">
        <f t="shared" si="221"/>
        <v>45199</v>
      </c>
      <c r="K106" s="40">
        <f t="shared" si="221"/>
        <v>45230</v>
      </c>
      <c r="L106" s="40">
        <f t="shared" ref="L106:AQ106" si="222">+L$2</f>
        <v>45260</v>
      </c>
      <c r="M106" s="40">
        <f t="shared" si="222"/>
        <v>45291</v>
      </c>
      <c r="N106" s="40">
        <f t="shared" si="222"/>
        <v>45322</v>
      </c>
      <c r="O106" s="40">
        <f t="shared" si="222"/>
        <v>45351</v>
      </c>
      <c r="P106" s="40">
        <f t="shared" si="222"/>
        <v>45382</v>
      </c>
      <c r="Q106" s="40">
        <f t="shared" si="222"/>
        <v>45412</v>
      </c>
      <c r="R106" s="40">
        <f t="shared" si="222"/>
        <v>45443</v>
      </c>
      <c r="S106" s="40">
        <f t="shared" si="222"/>
        <v>45473</v>
      </c>
      <c r="T106" s="40">
        <f t="shared" si="222"/>
        <v>45504</v>
      </c>
      <c r="U106" s="40">
        <f t="shared" si="222"/>
        <v>45535</v>
      </c>
      <c r="V106" s="40">
        <f t="shared" si="222"/>
        <v>45565</v>
      </c>
      <c r="W106" s="40">
        <f t="shared" si="222"/>
        <v>45596</v>
      </c>
      <c r="X106" s="40">
        <f t="shared" si="222"/>
        <v>45626</v>
      </c>
      <c r="Y106" s="40">
        <f t="shared" si="222"/>
        <v>45657</v>
      </c>
      <c r="Z106" s="40">
        <f t="shared" si="222"/>
        <v>45688</v>
      </c>
      <c r="AA106" s="40">
        <f t="shared" si="222"/>
        <v>45716</v>
      </c>
      <c r="AB106" s="40">
        <f t="shared" si="222"/>
        <v>45747</v>
      </c>
      <c r="AC106" s="40">
        <f t="shared" si="222"/>
        <v>45777</v>
      </c>
      <c r="AD106" s="40">
        <f t="shared" si="222"/>
        <v>45808</v>
      </c>
      <c r="AE106" s="40">
        <f t="shared" si="222"/>
        <v>45838</v>
      </c>
      <c r="AF106" s="40">
        <f t="shared" si="222"/>
        <v>45869</v>
      </c>
      <c r="AG106" s="40">
        <f t="shared" si="222"/>
        <v>45900</v>
      </c>
      <c r="AH106" s="40">
        <f t="shared" si="222"/>
        <v>45930</v>
      </c>
      <c r="AI106" s="40">
        <f t="shared" si="222"/>
        <v>45961</v>
      </c>
      <c r="AJ106" s="40">
        <f t="shared" si="222"/>
        <v>45991</v>
      </c>
      <c r="AK106" s="40">
        <f t="shared" si="222"/>
        <v>46022</v>
      </c>
      <c r="AL106" s="40">
        <f t="shared" si="222"/>
        <v>46053</v>
      </c>
      <c r="AM106" s="40">
        <f t="shared" si="222"/>
        <v>46081</v>
      </c>
      <c r="AN106" s="40">
        <f t="shared" si="222"/>
        <v>46112</v>
      </c>
      <c r="AO106" s="40">
        <f t="shared" si="222"/>
        <v>46142</v>
      </c>
      <c r="AP106" s="40">
        <f t="shared" si="222"/>
        <v>46173</v>
      </c>
      <c r="AQ106" s="40">
        <f t="shared" si="222"/>
        <v>46203</v>
      </c>
      <c r="AR106" s="40">
        <f t="shared" ref="AR106:BI106" si="223">+AR$2</f>
        <v>46234</v>
      </c>
      <c r="AS106" s="40">
        <f t="shared" si="223"/>
        <v>46265</v>
      </c>
      <c r="AT106" s="40">
        <f t="shared" si="223"/>
        <v>46295</v>
      </c>
      <c r="AU106" s="40">
        <f t="shared" si="223"/>
        <v>46326</v>
      </c>
      <c r="AV106" s="40">
        <f t="shared" si="223"/>
        <v>46356</v>
      </c>
      <c r="AW106" s="40">
        <f t="shared" si="223"/>
        <v>46387</v>
      </c>
      <c r="AX106" s="40">
        <f t="shared" si="223"/>
        <v>46418</v>
      </c>
      <c r="AY106" s="40">
        <f t="shared" si="223"/>
        <v>46446</v>
      </c>
      <c r="AZ106" s="40">
        <f t="shared" si="223"/>
        <v>46477</v>
      </c>
      <c r="BA106" s="40">
        <f t="shared" si="223"/>
        <v>46507</v>
      </c>
      <c r="BB106" s="40">
        <f t="shared" si="223"/>
        <v>46538</v>
      </c>
      <c r="BC106" s="40">
        <f t="shared" si="223"/>
        <v>46568</v>
      </c>
      <c r="BD106" s="40">
        <f t="shared" si="223"/>
        <v>46599</v>
      </c>
      <c r="BE106" s="40">
        <f t="shared" si="223"/>
        <v>46630</v>
      </c>
      <c r="BF106" s="40">
        <f t="shared" si="223"/>
        <v>46660</v>
      </c>
      <c r="BG106" s="40">
        <f t="shared" si="223"/>
        <v>46691</v>
      </c>
      <c r="BH106" s="40">
        <f t="shared" si="223"/>
        <v>46721</v>
      </c>
      <c r="BI106" s="40">
        <f t="shared" si="223"/>
        <v>46752</v>
      </c>
    </row>
    <row r="107" spans="1:62" x14ac:dyDescent="0.2">
      <c r="A107" s="64" t="s">
        <v>33</v>
      </c>
      <c r="B107" s="65">
        <f>+'EF. Mensuales'!B19</f>
        <v>5950000000</v>
      </c>
      <c r="C107" s="65">
        <f>+B111</f>
        <v>5977963978</v>
      </c>
      <c r="D107" s="65">
        <f t="shared" ref="D107:K107" si="224">+C111</f>
        <v>6005445574.0550842</v>
      </c>
      <c r="E107" s="65">
        <f t="shared" si="224"/>
        <v>6032450606.5814695</v>
      </c>
      <c r="F107" s="65">
        <f t="shared" si="224"/>
        <v>6058984828.415226</v>
      </c>
      <c r="G107" s="65">
        <f t="shared" si="224"/>
        <v>6085053927.5108156</v>
      </c>
      <c r="H107" s="65">
        <f t="shared" si="224"/>
        <v>6110663527.632617</v>
      </c>
      <c r="I107" s="65">
        <f t="shared" si="224"/>
        <v>6135819189.0395155</v>
      </c>
      <c r="J107" s="65">
        <f t="shared" si="224"/>
        <v>6160526409.1626101</v>
      </c>
      <c r="K107" s="65">
        <f t="shared" si="224"/>
        <v>6184790623.2761183</v>
      </c>
      <c r="L107" s="65">
        <f>+K111</f>
        <v>6208617205.1615248</v>
      </c>
      <c r="M107" s="65">
        <f>+L111</f>
        <v>6232011467.7650518</v>
      </c>
      <c r="N107" s="65">
        <f t="shared" ref="N107:BI107" si="225">+M111</f>
        <v>6254978663.8485088</v>
      </c>
      <c r="O107" s="65">
        <f t="shared" si="225"/>
        <v>6289883873.677496</v>
      </c>
      <c r="P107" s="65">
        <f t="shared" si="225"/>
        <v>6324470914.0538988</v>
      </c>
      <c r="Q107" s="65">
        <f t="shared" si="225"/>
        <v>6358744277.3713598</v>
      </c>
      <c r="R107" s="65">
        <f t="shared" si="225"/>
        <v>6392708391.0800533</v>
      </c>
      <c r="S107" s="65">
        <f t="shared" si="225"/>
        <v>6426367618.6657362</v>
      </c>
      <c r="T107" s="65">
        <f t="shared" si="225"/>
        <v>6459726260.613431</v>
      </c>
      <c r="U107" s="65">
        <f t="shared" si="225"/>
        <v>6492788555.3559914</v>
      </c>
      <c r="V107" s="65">
        <f t="shared" si="225"/>
        <v>6525558680.2078037</v>
      </c>
      <c r="W107" s="65">
        <f t="shared" si="225"/>
        <v>6558040752.2838602</v>
      </c>
      <c r="X107" s="65">
        <f t="shared" si="225"/>
        <v>6590238829.4044495</v>
      </c>
      <c r="Y107" s="65">
        <f t="shared" si="225"/>
        <v>6622156910.9856873</v>
      </c>
      <c r="Z107" s="65">
        <f t="shared" si="225"/>
        <v>6653798938.9161263</v>
      </c>
      <c r="AA107" s="65">
        <f t="shared" si="225"/>
        <v>6696199963.5308981</v>
      </c>
      <c r="AB107" s="65">
        <f t="shared" si="225"/>
        <v>6738473944.9387455</v>
      </c>
      <c r="AC107" s="65">
        <f t="shared" si="225"/>
        <v>6780623711.2826653</v>
      </c>
      <c r="AD107" s="65">
        <f t="shared" si="225"/>
        <v>6822652041.4899883</v>
      </c>
      <c r="AE107" s="65">
        <f t="shared" si="225"/>
        <v>6864561666.2188396</v>
      </c>
      <c r="AF107" s="65">
        <f t="shared" si="225"/>
        <v>6906355268.7846603</v>
      </c>
      <c r="AG107" s="65">
        <f t="shared" si="225"/>
        <v>6948035486.067275</v>
      </c>
      <c r="AH107" s="65">
        <f t="shared" si="225"/>
        <v>6989604909.398922</v>
      </c>
      <c r="AI107" s="65">
        <f t="shared" si="225"/>
        <v>7031066085.4336987</v>
      </c>
      <c r="AJ107" s="65">
        <f t="shared" si="225"/>
        <v>7072421516.9988327</v>
      </c>
      <c r="AK107" s="65">
        <f t="shared" si="225"/>
        <v>7113673663.9282017</v>
      </c>
      <c r="AL107" s="65">
        <f t="shared" si="225"/>
        <v>7154824943.8784943</v>
      </c>
      <c r="AM107" s="65">
        <f t="shared" si="225"/>
        <v>7205216966.8874235</v>
      </c>
      <c r="AN107" s="65">
        <f t="shared" si="225"/>
        <v>7255690697.6179972</v>
      </c>
      <c r="AO107" s="65">
        <f t="shared" si="225"/>
        <v>7306247143.4624538</v>
      </c>
      <c r="AP107" s="65">
        <f t="shared" si="225"/>
        <v>7356887291.6773872</v>
      </c>
      <c r="AQ107" s="65">
        <f t="shared" si="225"/>
        <v>7407612109.8458033</v>
      </c>
      <c r="AR107" s="65">
        <f t="shared" si="225"/>
        <v>7458422546.3272009</v>
      </c>
      <c r="AS107" s="65">
        <f t="shared" si="225"/>
        <v>7509319530.6960497</v>
      </c>
      <c r="AT107" s="65">
        <f t="shared" si="225"/>
        <v>7560303974.168973</v>
      </c>
      <c r="AU107" s="65">
        <f t="shared" si="225"/>
        <v>7611376770.0209799</v>
      </c>
      <c r="AV107" s="65">
        <f t="shared" si="225"/>
        <v>7662538793.9910421</v>
      </c>
      <c r="AW107" s="65">
        <f t="shared" si="225"/>
        <v>7713790904.6773357</v>
      </c>
      <c r="AX107" s="65">
        <f t="shared" si="225"/>
        <v>7765133943.9224243</v>
      </c>
      <c r="AY107" s="65">
        <f t="shared" si="225"/>
        <v>7826501146.8341541</v>
      </c>
      <c r="AZ107" s="65">
        <f t="shared" si="225"/>
        <v>7888150224.3372345</v>
      </c>
      <c r="BA107" s="65">
        <f t="shared" si="225"/>
        <v>7950080770.2217846</v>
      </c>
      <c r="BB107" s="65">
        <f t="shared" si="225"/>
        <v>8012292387.2680073</v>
      </c>
      <c r="BC107" s="65">
        <f t="shared" si="225"/>
        <v>8074784687.0115309</v>
      </c>
      <c r="BD107" s="65">
        <f t="shared" si="225"/>
        <v>8137557289.5157986</v>
      </c>
      <c r="BE107" s="65">
        <f t="shared" si="225"/>
        <v>8200609823.1512651</v>
      </c>
      <c r="BF107" s="65">
        <f t="shared" si="225"/>
        <v>8263941924.3811798</v>
      </c>
      <c r="BG107" s="65">
        <f t="shared" si="225"/>
        <v>8327553237.5537186</v>
      </c>
      <c r="BH107" s="65">
        <f t="shared" si="225"/>
        <v>8391443414.7002716</v>
      </c>
      <c r="BI107" s="65">
        <f t="shared" si="225"/>
        <v>8455612115.3396616</v>
      </c>
    </row>
    <row r="108" spans="1:62" x14ac:dyDescent="0.2">
      <c r="A108" s="44" t="s">
        <v>47</v>
      </c>
      <c r="B108" s="65">
        <f>+B50*PARÁMETROS!$C$20*PARÁMETROS!$C$27</f>
        <v>106057728</v>
      </c>
      <c r="C108" s="65">
        <f>+C50*PARÁMETROS!$C$20*PARÁMETROS!$C$27</f>
        <v>105991441.92</v>
      </c>
      <c r="D108" s="65">
        <f>+D50*PARÁMETROS!$C$20*PARÁMETROS!$C$27</f>
        <v>105925155.84</v>
      </c>
      <c r="E108" s="65">
        <f>+E50*PARÁMETROS!$C$20*PARÁMETROS!$C$27</f>
        <v>105858869.76000001</v>
      </c>
      <c r="F108" s="65">
        <f>+F50*PARÁMETROS!$C$20*PARÁMETROS!$C$27</f>
        <v>105792583.68000001</v>
      </c>
      <c r="G108" s="65">
        <f>+G50*PARÁMETROS!$C$20*PARÁMETROS!$C$27</f>
        <v>105726297.60000001</v>
      </c>
      <c r="H108" s="65">
        <f>+H50*PARÁMETROS!$C$20*PARÁMETROS!$C$27</f>
        <v>105660011.52</v>
      </c>
      <c r="I108" s="65">
        <f>+I50*PARÁMETROS!$C$20*PARÁMETROS!$C$27</f>
        <v>105593725.44</v>
      </c>
      <c r="J108" s="65">
        <f>+J50*PARÁMETROS!$C$20*PARÁMETROS!$C$27</f>
        <v>105527439.36</v>
      </c>
      <c r="K108" s="65">
        <f>+K50*PARÁMETROS!$C$20*PARÁMETROS!$C$27</f>
        <v>105461153.28</v>
      </c>
      <c r="L108" s="65">
        <f>+L50*PARÁMETROS!$C$20*PARÁMETROS!$C$27</f>
        <v>105394867.2</v>
      </c>
      <c r="M108" s="65">
        <f>+M50*PARÁMETROS!$C$20*PARÁMETROS!$C$27</f>
        <v>105328581.12</v>
      </c>
      <c r="N108" s="65">
        <f>+N50*PARÁMETROS!$D$20*PARÁMETROS!$D$27</f>
        <v>113683278.64320001</v>
      </c>
      <c r="O108" s="65">
        <f>+O50*PARÁMETROS!$D$20*PARÁMETROS!$D$27</f>
        <v>113754867.60960001</v>
      </c>
      <c r="P108" s="65">
        <f>+P50*PARÁMETROS!$D$20*PARÁMETROS!$D$27</f>
        <v>113826456.57600001</v>
      </c>
      <c r="Q108" s="65">
        <f>+Q50*PARÁMETROS!$D$20*PARÁMETROS!$D$27</f>
        <v>113898045.5424</v>
      </c>
      <c r="R108" s="65">
        <f>+R50*PARÁMETROS!$D$20*PARÁMETROS!$D$27</f>
        <v>113969634.50880001</v>
      </c>
      <c r="S108" s="65">
        <f>+S50*PARÁMETROS!$D$20*PARÁMETROS!$D$27</f>
        <v>114041223.47520001</v>
      </c>
      <c r="T108" s="65">
        <f>+T50*PARÁMETROS!$D$20*PARÁMETROS!$D$27</f>
        <v>114112812.44160001</v>
      </c>
      <c r="U108" s="65">
        <f>+U50*PARÁMETROS!$D$20*PARÁMETROS!$D$27</f>
        <v>114184401.40800001</v>
      </c>
      <c r="V108" s="65">
        <f>+V50*PARÁMETROS!$D$20*PARÁMETROS!$D$27</f>
        <v>114255990.3744</v>
      </c>
      <c r="W108" s="65">
        <f>+W50*PARÁMETROS!$D$20*PARÁMETROS!$D$27</f>
        <v>114327579.3408</v>
      </c>
      <c r="X108" s="65">
        <f>+X50*PARÁMETROS!$D$20*PARÁMETROS!$D$27</f>
        <v>114399168.30720001</v>
      </c>
      <c r="Y108" s="65">
        <f>+Y50*PARÁMETROS!$D$20*PARÁMETROS!$D$27</f>
        <v>114470757.27360001</v>
      </c>
      <c r="Z108" s="65">
        <f>+Z50*PARÁMETROS!$E$20*PARÁMETROS!$E$27</f>
        <v>121414887.01440001</v>
      </c>
      <c r="AA108" s="65">
        <f>+AA50*PARÁMETROS!$E$20*PARÁMETROS!$E$27</f>
        <v>121642539.927552</v>
      </c>
      <c r="AB108" s="65">
        <f>+AB50*PARÁMETROS!$E$20*PARÁMETROS!$E$27</f>
        <v>121870192.84070401</v>
      </c>
      <c r="AC108" s="65">
        <f>+AC50*PARÁMETROS!$E$20*PARÁMETROS!$E$27</f>
        <v>122097845.753856</v>
      </c>
      <c r="AD108" s="65">
        <f>+AD50*PARÁMETROS!$E$20*PARÁMETROS!$E$27</f>
        <v>122325498.667008</v>
      </c>
      <c r="AE108" s="65">
        <f>+AE50*PARÁMETROS!$E$20*PARÁMETROS!$E$27</f>
        <v>122553151.58016001</v>
      </c>
      <c r="AF108" s="65">
        <f>+AF50*PARÁMETROS!$E$20*PARÁMETROS!$E$27</f>
        <v>122780804.493312</v>
      </c>
      <c r="AG108" s="65">
        <f>+AG50*PARÁMETROS!$E$20*PARÁMETROS!$E$27</f>
        <v>123008457.40646401</v>
      </c>
      <c r="AH108" s="65">
        <f>+AH50*PARÁMETROS!$E$20*PARÁMETROS!$E$27</f>
        <v>123236110.319616</v>
      </c>
      <c r="AI108" s="65">
        <f>+AI50*PARÁMETROS!$E$20*PARÁMETROS!$E$27</f>
        <v>123463763.232768</v>
      </c>
      <c r="AJ108" s="65">
        <f>+AJ50*PARÁMETROS!$E$20*PARÁMETROS!$E$27</f>
        <v>123691416.14592001</v>
      </c>
      <c r="AK108" s="65">
        <f>+AK50*PARÁMETROS!$E$20*PARÁMETROS!$E$27</f>
        <v>123919069.059072</v>
      </c>
      <c r="AL108" s="65">
        <f>+AL50*PARÁMETROS!$F$20*PARÁMETROS!$F$27</f>
        <v>129112590.85111296</v>
      </c>
      <c r="AM108" s="65">
        <f>+AM50*PARÁMETROS!$F$20*PARÁMETROS!$F$27</f>
        <v>129507189.23390976</v>
      </c>
      <c r="AN108" s="65">
        <f>+AN50*PARÁMETROS!$F$20*PARÁMETROS!$F$27</f>
        <v>129901787.61670657</v>
      </c>
      <c r="AO108" s="65">
        <f>+AO50*PARÁMETROS!$F$20*PARÁMETROS!$F$27</f>
        <v>130296385.99950336</v>
      </c>
      <c r="AP108" s="65">
        <f>+AP50*PARÁMETROS!$F$20*PARÁMETROS!$F$27</f>
        <v>130690984.38230015</v>
      </c>
      <c r="AQ108" s="65">
        <f>+AQ50*PARÁMETROS!$F$20*PARÁMETROS!$F$27</f>
        <v>131085582.76509696</v>
      </c>
      <c r="AR108" s="65">
        <f>+AR50*PARÁMETROS!$F$20*PARÁMETROS!$F$27</f>
        <v>131480181.14789376</v>
      </c>
      <c r="AS108" s="65">
        <f>+AS50*PARÁMETROS!$F$20*PARÁMETROS!$F$27</f>
        <v>131874779.53069057</v>
      </c>
      <c r="AT108" s="65">
        <f>+AT50*PARÁMETROS!$F$20*PARÁMETROS!$F$27</f>
        <v>132269377.91348736</v>
      </c>
      <c r="AU108" s="65">
        <f>+AU50*PARÁMETROS!$F$20*PARÁMETROS!$F$27</f>
        <v>132663976.29628415</v>
      </c>
      <c r="AV108" s="65">
        <f>+AV50*PARÁMETROS!$F$20*PARÁMETROS!$F$27</f>
        <v>133058574.67908096</v>
      </c>
      <c r="AW108" s="65">
        <f>+AW50*PARÁMETROS!$F$20*PARÁMETROS!$F$27</f>
        <v>133453173.06187776</v>
      </c>
      <c r="AX108" s="65">
        <f>+AX50*PARÁMETROS!$G$20*PARÁMETROS!$G$27</f>
        <v>139201682.30246156</v>
      </c>
      <c r="AY108" s="65">
        <f>+AY50*PARÁMETROS!$G$20*PARÁMETROS!$G$27</f>
        <v>139776217.54781368</v>
      </c>
      <c r="AZ108" s="65">
        <f>+AZ50*PARÁMETROS!$G$20*PARÁMETROS!$G$27</f>
        <v>140350752.79316583</v>
      </c>
      <c r="BA108" s="65">
        <f>+BA50*PARÁMETROS!$G$20*PARÁMETROS!$G$27</f>
        <v>140925288.03851798</v>
      </c>
      <c r="BB108" s="65">
        <f>+BB50*PARÁMETROS!$G$20*PARÁMETROS!$G$27</f>
        <v>141499823.28387013</v>
      </c>
      <c r="BC108" s="65">
        <f>+BC50*PARÁMETROS!$G$20*PARÁMETROS!$G$27</f>
        <v>142074358.52922225</v>
      </c>
      <c r="BD108" s="65">
        <f>+BD50*PARÁMETROS!$G$20*PARÁMETROS!$G$27</f>
        <v>142648893.7745744</v>
      </c>
      <c r="BE108" s="65">
        <f>+BE50*PARÁMETROS!$G$20*PARÁMETROS!$G$27</f>
        <v>143223429.01992655</v>
      </c>
      <c r="BF108" s="65">
        <f>+BF50*PARÁMETROS!$G$20*PARÁMETROS!$G$27</f>
        <v>143797964.2652787</v>
      </c>
      <c r="BG108" s="65">
        <f>+BG50*PARÁMETROS!$G$20*PARÁMETROS!$G$27</f>
        <v>144372499.51063082</v>
      </c>
      <c r="BH108" s="65">
        <f>+BH50*PARÁMETROS!$G$20*PARÁMETROS!$G$27</f>
        <v>144947034.75598297</v>
      </c>
      <c r="BI108" s="65">
        <f>+BI50*PARÁMETROS!$G$20*PARÁMETROS!$G$27</f>
        <v>145521570.00133511</v>
      </c>
    </row>
    <row r="109" spans="1:62" x14ac:dyDescent="0.2">
      <c r="A109" s="64" t="s">
        <v>3</v>
      </c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</row>
    <row r="110" spans="1:62" x14ac:dyDescent="0.2">
      <c r="A110" s="64" t="s">
        <v>39</v>
      </c>
      <c r="B110" s="65">
        <f t="shared" ref="B110:AG110" si="226">+(B107/B50)*B52*100%</f>
        <v>78093750</v>
      </c>
      <c r="C110" s="65">
        <f t="shared" si="226"/>
        <v>78509845.864915565</v>
      </c>
      <c r="D110" s="65">
        <f t="shared" si="226"/>
        <v>78920123.313614994</v>
      </c>
      <c r="E110" s="65">
        <f t="shared" si="226"/>
        <v>79324647.926243499</v>
      </c>
      <c r="F110" s="65">
        <f t="shared" si="226"/>
        <v>79723484.584410861</v>
      </c>
      <c r="G110" s="65">
        <f t="shared" si="226"/>
        <v>80116697.478198826</v>
      </c>
      <c r="H110" s="65">
        <f t="shared" si="226"/>
        <v>80504350.113102242</v>
      </c>
      <c r="I110" s="323">
        <f t="shared" si="226"/>
        <v>80886505.316905096</v>
      </c>
      <c r="J110" s="65">
        <f t="shared" si="226"/>
        <v>81263225.246491715</v>
      </c>
      <c r="K110" s="65">
        <f t="shared" si="226"/>
        <v>81634571.394593641</v>
      </c>
      <c r="L110" s="65">
        <f t="shared" si="226"/>
        <v>82000604.596472964</v>
      </c>
      <c r="M110" s="65">
        <f t="shared" si="226"/>
        <v>82361385.036542535</v>
      </c>
      <c r="N110" s="65">
        <f t="shared" si="226"/>
        <v>78778068.814212963</v>
      </c>
      <c r="O110" s="65">
        <f t="shared" si="226"/>
        <v>79167827.233196929</v>
      </c>
      <c r="P110" s="65">
        <f t="shared" si="226"/>
        <v>79553093.258539602</v>
      </c>
      <c r="Q110" s="65">
        <f t="shared" si="226"/>
        <v>79933931.833706602</v>
      </c>
      <c r="R110" s="65">
        <f t="shared" si="226"/>
        <v>80310406.923116252</v>
      </c>
      <c r="S110" s="65">
        <f t="shared" si="226"/>
        <v>80682581.527504534</v>
      </c>
      <c r="T110" s="65">
        <f t="shared" si="226"/>
        <v>81050517.69903928</v>
      </c>
      <c r="U110" s="65">
        <f t="shared" si="226"/>
        <v>81414276.556187987</v>
      </c>
      <c r="V110" s="65">
        <f t="shared" si="226"/>
        <v>81773918.298343405</v>
      </c>
      <c r="W110" s="65">
        <f t="shared" si="226"/>
        <v>82129502.220211148</v>
      </c>
      <c r="X110" s="65">
        <f t="shared" si="226"/>
        <v>82481086.725963071</v>
      </c>
      <c r="Y110" s="65">
        <f t="shared" si="226"/>
        <v>82828729.34316057</v>
      </c>
      <c r="Z110" s="65">
        <f t="shared" si="226"/>
        <v>79013862.399628997</v>
      </c>
      <c r="AA110" s="65">
        <f t="shared" si="226"/>
        <v>79368558.519704968</v>
      </c>
      <c r="AB110" s="65">
        <f t="shared" si="226"/>
        <v>79720426.496784657</v>
      </c>
      <c r="AC110" s="65">
        <f t="shared" si="226"/>
        <v>80069515.546532407</v>
      </c>
      <c r="AD110" s="65">
        <f t="shared" si="226"/>
        <v>80415873.938157424</v>
      </c>
      <c r="AE110" s="65">
        <f t="shared" si="226"/>
        <v>80759549.014339298</v>
      </c>
      <c r="AF110" s="65">
        <f t="shared" si="226"/>
        <v>81100587.210697502</v>
      </c>
      <c r="AG110" s="65">
        <f t="shared" si="226"/>
        <v>81439034.074816927</v>
      </c>
      <c r="AH110" s="65">
        <f t="shared" ref="AH110:BI110" si="227">+(AH107/AH50)*AH52*100%</f>
        <v>81774934.2848396</v>
      </c>
      <c r="AI110" s="65">
        <f t="shared" si="227"/>
        <v>82108331.667633846</v>
      </c>
      <c r="AJ110" s="65">
        <f t="shared" si="227"/>
        <v>82439269.216550812</v>
      </c>
      <c r="AK110" s="65">
        <f t="shared" si="227"/>
        <v>82767789.108778834</v>
      </c>
      <c r="AL110" s="65">
        <f t="shared" si="227"/>
        <v>78720567.842183918</v>
      </c>
      <c r="AM110" s="65">
        <f t="shared" si="227"/>
        <v>79033458.503335536</v>
      </c>
      <c r="AN110" s="65">
        <f t="shared" si="227"/>
        <v>79345341.772250265</v>
      </c>
      <c r="AO110" s="65">
        <f t="shared" si="227"/>
        <v>79656237.784569457</v>
      </c>
      <c r="AP110" s="65">
        <f t="shared" si="227"/>
        <v>79966166.213884652</v>
      </c>
      <c r="AQ110" s="65">
        <f t="shared" si="227"/>
        <v>80275146.283699259</v>
      </c>
      <c r="AR110" s="65">
        <f t="shared" si="227"/>
        <v>80583196.779045388</v>
      </c>
      <c r="AS110" s="65">
        <f t="shared" si="227"/>
        <v>80890336.057767153</v>
      </c>
      <c r="AT110" s="65">
        <f t="shared" si="227"/>
        <v>81196582.061480612</v>
      </c>
      <c r="AU110" s="65">
        <f t="shared" si="227"/>
        <v>81501952.326221079</v>
      </c>
      <c r="AV110" s="65">
        <f t="shared" si="227"/>
        <v>81806463.992786929</v>
      </c>
      <c r="AW110" s="65">
        <f t="shared" si="227"/>
        <v>82110133.816790089</v>
      </c>
      <c r="AX110" s="65">
        <f t="shared" si="227"/>
        <v>77834479.390731841</v>
      </c>
      <c r="AY110" s="65">
        <f t="shared" si="227"/>
        <v>78127140.044733182</v>
      </c>
      <c r="AZ110" s="65">
        <f t="shared" si="227"/>
        <v>78420206.908615783</v>
      </c>
      <c r="BA110" s="65">
        <f t="shared" si="227"/>
        <v>78713670.992294893</v>
      </c>
      <c r="BB110" s="65">
        <f t="shared" si="227"/>
        <v>79007523.540345788</v>
      </c>
      <c r="BC110" s="65">
        <f t="shared" si="227"/>
        <v>79301756.024954379</v>
      </c>
      <c r="BD110" s="65">
        <f t="shared" si="227"/>
        <v>79596360.139107361</v>
      </c>
      <c r="BE110" s="65">
        <f t="shared" si="227"/>
        <v>79891327.790012315</v>
      </c>
      <c r="BF110" s="65">
        <f t="shared" si="227"/>
        <v>80186651.092739761</v>
      </c>
      <c r="BG110" s="65">
        <f t="shared" si="227"/>
        <v>80482322.364078</v>
      </c>
      <c r="BH110" s="65">
        <f t="shared" si="227"/>
        <v>80778334.116593778</v>
      </c>
      <c r="BI110" s="65">
        <f t="shared" si="227"/>
        <v>81074679.052890152</v>
      </c>
    </row>
    <row r="111" spans="1:62" x14ac:dyDescent="0.2">
      <c r="A111" s="66" t="s">
        <v>35</v>
      </c>
      <c r="B111" s="66">
        <f t="shared" ref="B111:K111" si="228">+B107+B108+B109-B110</f>
        <v>5977963978</v>
      </c>
      <c r="C111" s="66">
        <f t="shared" si="228"/>
        <v>6005445574.0550842</v>
      </c>
      <c r="D111" s="66">
        <f t="shared" si="228"/>
        <v>6032450606.5814695</v>
      </c>
      <c r="E111" s="66">
        <f t="shared" si="228"/>
        <v>6058984828.415226</v>
      </c>
      <c r="F111" s="66">
        <f t="shared" si="228"/>
        <v>6085053927.5108156</v>
      </c>
      <c r="G111" s="66">
        <f t="shared" si="228"/>
        <v>6110663527.632617</v>
      </c>
      <c r="H111" s="66">
        <f>+H107+H108+H109-H110</f>
        <v>6135819189.0395155</v>
      </c>
      <c r="I111" s="66">
        <f t="shared" si="228"/>
        <v>6160526409.1626101</v>
      </c>
      <c r="J111" s="66">
        <f>+J107+J108+J109-J110</f>
        <v>6184790623.2761183</v>
      </c>
      <c r="K111" s="66">
        <f t="shared" si="228"/>
        <v>6208617205.1615248</v>
      </c>
      <c r="L111" s="66">
        <f t="shared" ref="L111:AG111" si="229">+L107+L108+L109-L110</f>
        <v>6232011467.7650518</v>
      </c>
      <c r="M111" s="66">
        <f t="shared" si="229"/>
        <v>6254978663.8485088</v>
      </c>
      <c r="N111" s="66">
        <f t="shared" si="229"/>
        <v>6289883873.677496</v>
      </c>
      <c r="O111" s="66">
        <f t="shared" si="229"/>
        <v>6324470914.0538988</v>
      </c>
      <c r="P111" s="66">
        <f t="shared" si="229"/>
        <v>6358744277.3713598</v>
      </c>
      <c r="Q111" s="66">
        <f t="shared" si="229"/>
        <v>6392708391.0800533</v>
      </c>
      <c r="R111" s="66">
        <f t="shared" si="229"/>
        <v>6426367618.6657362</v>
      </c>
      <c r="S111" s="66">
        <f t="shared" si="229"/>
        <v>6459726260.613431</v>
      </c>
      <c r="T111" s="66">
        <f t="shared" si="229"/>
        <v>6492788555.3559914</v>
      </c>
      <c r="U111" s="66">
        <f t="shared" si="229"/>
        <v>6525558680.2078037</v>
      </c>
      <c r="V111" s="66">
        <f t="shared" si="229"/>
        <v>6558040752.2838602</v>
      </c>
      <c r="W111" s="66">
        <f t="shared" si="229"/>
        <v>6590238829.4044495</v>
      </c>
      <c r="X111" s="66">
        <f t="shared" si="229"/>
        <v>6622156910.9856873</v>
      </c>
      <c r="Y111" s="66">
        <f t="shared" si="229"/>
        <v>6653798938.9161263</v>
      </c>
      <c r="Z111" s="66">
        <f t="shared" si="229"/>
        <v>6696199963.5308981</v>
      </c>
      <c r="AA111" s="66">
        <f t="shared" si="229"/>
        <v>6738473944.9387455</v>
      </c>
      <c r="AB111" s="66">
        <f t="shared" si="229"/>
        <v>6780623711.2826653</v>
      </c>
      <c r="AC111" s="66">
        <f t="shared" si="229"/>
        <v>6822652041.4899883</v>
      </c>
      <c r="AD111" s="66">
        <f t="shared" si="229"/>
        <v>6864561666.2188396</v>
      </c>
      <c r="AE111" s="66">
        <f t="shared" si="229"/>
        <v>6906355268.7846603</v>
      </c>
      <c r="AF111" s="66">
        <f t="shared" si="229"/>
        <v>6948035486.067275</v>
      </c>
      <c r="AG111" s="66">
        <f t="shared" si="229"/>
        <v>6989604909.398922</v>
      </c>
      <c r="AH111" s="66">
        <f t="shared" ref="AH111:BI111" si="230">+AH107+AH108+AH109-AH110</f>
        <v>7031066085.4336987</v>
      </c>
      <c r="AI111" s="66">
        <f t="shared" si="230"/>
        <v>7072421516.9988327</v>
      </c>
      <c r="AJ111" s="66">
        <f t="shared" si="230"/>
        <v>7113673663.9282017</v>
      </c>
      <c r="AK111" s="66">
        <f t="shared" si="230"/>
        <v>7154824943.8784943</v>
      </c>
      <c r="AL111" s="66">
        <f t="shared" si="230"/>
        <v>7205216966.8874235</v>
      </c>
      <c r="AM111" s="66">
        <f t="shared" si="230"/>
        <v>7255690697.6179972</v>
      </c>
      <c r="AN111" s="66">
        <f t="shared" si="230"/>
        <v>7306247143.4624538</v>
      </c>
      <c r="AO111" s="66">
        <f t="shared" si="230"/>
        <v>7356887291.6773872</v>
      </c>
      <c r="AP111" s="66">
        <f t="shared" si="230"/>
        <v>7407612109.8458033</v>
      </c>
      <c r="AQ111" s="66">
        <f t="shared" si="230"/>
        <v>7458422546.3272009</v>
      </c>
      <c r="AR111" s="66">
        <f t="shared" si="230"/>
        <v>7509319530.6960497</v>
      </c>
      <c r="AS111" s="66">
        <f t="shared" si="230"/>
        <v>7560303974.168973</v>
      </c>
      <c r="AT111" s="66">
        <f t="shared" si="230"/>
        <v>7611376770.0209799</v>
      </c>
      <c r="AU111" s="66">
        <f t="shared" si="230"/>
        <v>7662538793.9910421</v>
      </c>
      <c r="AV111" s="66">
        <f t="shared" si="230"/>
        <v>7713790904.6773357</v>
      </c>
      <c r="AW111" s="66">
        <f t="shared" si="230"/>
        <v>7765133943.9224243</v>
      </c>
      <c r="AX111" s="66">
        <f t="shared" si="230"/>
        <v>7826501146.8341541</v>
      </c>
      <c r="AY111" s="66">
        <f t="shared" si="230"/>
        <v>7888150224.3372345</v>
      </c>
      <c r="AZ111" s="66">
        <f t="shared" si="230"/>
        <v>7950080770.2217846</v>
      </c>
      <c r="BA111" s="66">
        <f t="shared" si="230"/>
        <v>8012292387.2680073</v>
      </c>
      <c r="BB111" s="66">
        <f t="shared" si="230"/>
        <v>8074784687.0115309</v>
      </c>
      <c r="BC111" s="66">
        <f t="shared" si="230"/>
        <v>8137557289.5157986</v>
      </c>
      <c r="BD111" s="66">
        <f t="shared" si="230"/>
        <v>8200609823.1512651</v>
      </c>
      <c r="BE111" s="66">
        <f t="shared" si="230"/>
        <v>8263941924.3811798</v>
      </c>
      <c r="BF111" s="66">
        <f t="shared" si="230"/>
        <v>8327553237.5537186</v>
      </c>
      <c r="BG111" s="66">
        <f t="shared" si="230"/>
        <v>8391443414.7002716</v>
      </c>
      <c r="BH111" s="66">
        <f t="shared" si="230"/>
        <v>8455612115.3396616</v>
      </c>
      <c r="BI111" s="66">
        <f t="shared" si="230"/>
        <v>8520059006.288106</v>
      </c>
    </row>
    <row r="112" spans="1:62" ht="13.5" thickBot="1" x14ac:dyDescent="0.25">
      <c r="A112" s="72"/>
      <c r="B112" s="69"/>
      <c r="G112" s="69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</row>
    <row r="113" spans="1:61" x14ac:dyDescent="0.2">
      <c r="A113" s="47" t="str">
        <f>+'EF. Mensuales'!A15</f>
        <v>Provisiones</v>
      </c>
      <c r="B113" s="40">
        <f t="shared" ref="B113:BI113" si="231">+B$2</f>
        <v>44957</v>
      </c>
      <c r="C113" s="40">
        <f t="shared" si="231"/>
        <v>44985</v>
      </c>
      <c r="D113" s="40">
        <f t="shared" si="231"/>
        <v>45016</v>
      </c>
      <c r="E113" s="40">
        <f t="shared" si="231"/>
        <v>45046</v>
      </c>
      <c r="F113" s="40">
        <f t="shared" si="231"/>
        <v>45077</v>
      </c>
      <c r="G113" s="40">
        <f t="shared" si="231"/>
        <v>45107</v>
      </c>
      <c r="H113" s="40">
        <f t="shared" si="231"/>
        <v>45138</v>
      </c>
      <c r="I113" s="40">
        <f t="shared" si="231"/>
        <v>45169</v>
      </c>
      <c r="J113" s="40">
        <f t="shared" si="231"/>
        <v>45199</v>
      </c>
      <c r="K113" s="40">
        <f t="shared" si="231"/>
        <v>45230</v>
      </c>
      <c r="L113" s="40">
        <f t="shared" si="231"/>
        <v>45260</v>
      </c>
      <c r="M113" s="40">
        <f t="shared" si="231"/>
        <v>45291</v>
      </c>
      <c r="N113" s="40">
        <f t="shared" si="231"/>
        <v>45322</v>
      </c>
      <c r="O113" s="40">
        <f t="shared" si="231"/>
        <v>45351</v>
      </c>
      <c r="P113" s="40">
        <f t="shared" si="231"/>
        <v>45382</v>
      </c>
      <c r="Q113" s="40">
        <f t="shared" si="231"/>
        <v>45412</v>
      </c>
      <c r="R113" s="40">
        <f t="shared" si="231"/>
        <v>45443</v>
      </c>
      <c r="S113" s="40">
        <f t="shared" si="231"/>
        <v>45473</v>
      </c>
      <c r="T113" s="40">
        <f t="shared" si="231"/>
        <v>45504</v>
      </c>
      <c r="U113" s="40">
        <f t="shared" si="231"/>
        <v>45535</v>
      </c>
      <c r="V113" s="40">
        <f t="shared" si="231"/>
        <v>45565</v>
      </c>
      <c r="W113" s="40">
        <f t="shared" si="231"/>
        <v>45596</v>
      </c>
      <c r="X113" s="40">
        <f t="shared" si="231"/>
        <v>45626</v>
      </c>
      <c r="Y113" s="40">
        <f t="shared" si="231"/>
        <v>45657</v>
      </c>
      <c r="Z113" s="40">
        <f t="shared" si="231"/>
        <v>45688</v>
      </c>
      <c r="AA113" s="40">
        <f t="shared" si="231"/>
        <v>45716</v>
      </c>
      <c r="AB113" s="40">
        <f t="shared" si="231"/>
        <v>45747</v>
      </c>
      <c r="AC113" s="40">
        <f t="shared" si="231"/>
        <v>45777</v>
      </c>
      <c r="AD113" s="40">
        <f t="shared" si="231"/>
        <v>45808</v>
      </c>
      <c r="AE113" s="40">
        <f t="shared" si="231"/>
        <v>45838</v>
      </c>
      <c r="AF113" s="40">
        <f t="shared" si="231"/>
        <v>45869</v>
      </c>
      <c r="AG113" s="40">
        <f t="shared" si="231"/>
        <v>45900</v>
      </c>
      <c r="AH113" s="40">
        <f t="shared" si="231"/>
        <v>45930</v>
      </c>
      <c r="AI113" s="40">
        <f t="shared" si="231"/>
        <v>45961</v>
      </c>
      <c r="AJ113" s="40">
        <f t="shared" si="231"/>
        <v>45991</v>
      </c>
      <c r="AK113" s="40">
        <f t="shared" si="231"/>
        <v>46022</v>
      </c>
      <c r="AL113" s="40">
        <f t="shared" si="231"/>
        <v>46053</v>
      </c>
      <c r="AM113" s="40">
        <f t="shared" si="231"/>
        <v>46081</v>
      </c>
      <c r="AN113" s="40">
        <f t="shared" si="231"/>
        <v>46112</v>
      </c>
      <c r="AO113" s="40">
        <f t="shared" si="231"/>
        <v>46142</v>
      </c>
      <c r="AP113" s="40">
        <f t="shared" si="231"/>
        <v>46173</v>
      </c>
      <c r="AQ113" s="40">
        <f t="shared" si="231"/>
        <v>46203</v>
      </c>
      <c r="AR113" s="40">
        <f t="shared" si="231"/>
        <v>46234</v>
      </c>
      <c r="AS113" s="40">
        <f t="shared" si="231"/>
        <v>46265</v>
      </c>
      <c r="AT113" s="40">
        <f t="shared" si="231"/>
        <v>46295</v>
      </c>
      <c r="AU113" s="40">
        <f t="shared" si="231"/>
        <v>46326</v>
      </c>
      <c r="AV113" s="40">
        <f t="shared" si="231"/>
        <v>46356</v>
      </c>
      <c r="AW113" s="40">
        <f t="shared" si="231"/>
        <v>46387</v>
      </c>
      <c r="AX113" s="40">
        <f t="shared" si="231"/>
        <v>46418</v>
      </c>
      <c r="AY113" s="40">
        <f t="shared" si="231"/>
        <v>46446</v>
      </c>
      <c r="AZ113" s="40">
        <f t="shared" si="231"/>
        <v>46477</v>
      </c>
      <c r="BA113" s="40">
        <f t="shared" si="231"/>
        <v>46507</v>
      </c>
      <c r="BB113" s="40">
        <f t="shared" si="231"/>
        <v>46538</v>
      </c>
      <c r="BC113" s="40">
        <f t="shared" si="231"/>
        <v>46568</v>
      </c>
      <c r="BD113" s="40">
        <f t="shared" si="231"/>
        <v>46599</v>
      </c>
      <c r="BE113" s="40">
        <f t="shared" si="231"/>
        <v>46630</v>
      </c>
      <c r="BF113" s="40">
        <f t="shared" si="231"/>
        <v>46660</v>
      </c>
      <c r="BG113" s="40">
        <f t="shared" si="231"/>
        <v>46691</v>
      </c>
      <c r="BH113" s="40">
        <f t="shared" si="231"/>
        <v>46721</v>
      </c>
      <c r="BI113" s="40">
        <f t="shared" si="231"/>
        <v>46752</v>
      </c>
    </row>
    <row r="114" spans="1:61" x14ac:dyDescent="0.2">
      <c r="A114" s="64" t="s">
        <v>33</v>
      </c>
      <c r="B114" s="65">
        <f>+'EF. Mensuales'!B15</f>
        <v>0</v>
      </c>
      <c r="C114" s="65">
        <f t="shared" ref="C114:AH114" si="232">+B117</f>
        <v>0</v>
      </c>
      <c r="D114" s="65">
        <f t="shared" si="232"/>
        <v>0</v>
      </c>
      <c r="E114" s="65">
        <f t="shared" si="232"/>
        <v>0</v>
      </c>
      <c r="F114" s="65">
        <f t="shared" si="232"/>
        <v>0</v>
      </c>
      <c r="G114" s="65">
        <f t="shared" si="232"/>
        <v>0</v>
      </c>
      <c r="H114" s="65">
        <f t="shared" si="232"/>
        <v>0</v>
      </c>
      <c r="I114" s="65">
        <f t="shared" si="232"/>
        <v>0</v>
      </c>
      <c r="J114" s="65">
        <f t="shared" si="232"/>
        <v>0</v>
      </c>
      <c r="K114" s="65">
        <f t="shared" si="232"/>
        <v>0</v>
      </c>
      <c r="L114" s="65">
        <f t="shared" si="232"/>
        <v>0</v>
      </c>
      <c r="M114" s="65">
        <f t="shared" si="232"/>
        <v>0</v>
      </c>
      <c r="N114" s="65">
        <f t="shared" si="232"/>
        <v>0</v>
      </c>
      <c r="O114" s="65">
        <f t="shared" si="232"/>
        <v>0</v>
      </c>
      <c r="P114" s="65">
        <f t="shared" si="232"/>
        <v>0</v>
      </c>
      <c r="Q114" s="65">
        <f t="shared" si="232"/>
        <v>0</v>
      </c>
      <c r="R114" s="65">
        <f t="shared" si="232"/>
        <v>0</v>
      </c>
      <c r="S114" s="65">
        <f t="shared" si="232"/>
        <v>0</v>
      </c>
      <c r="T114" s="65">
        <f t="shared" si="232"/>
        <v>0</v>
      </c>
      <c r="U114" s="65">
        <f t="shared" si="232"/>
        <v>0</v>
      </c>
      <c r="V114" s="65">
        <f t="shared" si="232"/>
        <v>0</v>
      </c>
      <c r="W114" s="65">
        <f t="shared" si="232"/>
        <v>0</v>
      </c>
      <c r="X114" s="65">
        <f t="shared" si="232"/>
        <v>0</v>
      </c>
      <c r="Y114" s="65">
        <f t="shared" si="232"/>
        <v>0</v>
      </c>
      <c r="Z114" s="65">
        <f t="shared" si="232"/>
        <v>0</v>
      </c>
      <c r="AA114" s="65">
        <f t="shared" si="232"/>
        <v>0</v>
      </c>
      <c r="AB114" s="65">
        <f t="shared" si="232"/>
        <v>0</v>
      </c>
      <c r="AC114" s="65">
        <f t="shared" si="232"/>
        <v>0</v>
      </c>
      <c r="AD114" s="65">
        <f t="shared" si="232"/>
        <v>0</v>
      </c>
      <c r="AE114" s="65">
        <f t="shared" si="232"/>
        <v>0</v>
      </c>
      <c r="AF114" s="65">
        <f t="shared" si="232"/>
        <v>0</v>
      </c>
      <c r="AG114" s="65">
        <f t="shared" si="232"/>
        <v>0</v>
      </c>
      <c r="AH114" s="65">
        <f t="shared" si="232"/>
        <v>0</v>
      </c>
      <c r="AI114" s="65">
        <f t="shared" ref="AI114:BI114" si="233">+AH117</f>
        <v>0</v>
      </c>
      <c r="AJ114" s="65">
        <f t="shared" si="233"/>
        <v>0</v>
      </c>
      <c r="AK114" s="65">
        <f t="shared" si="233"/>
        <v>0</v>
      </c>
      <c r="AL114" s="65">
        <f t="shared" si="233"/>
        <v>0</v>
      </c>
      <c r="AM114" s="65">
        <f t="shared" si="233"/>
        <v>0</v>
      </c>
      <c r="AN114" s="65">
        <f t="shared" si="233"/>
        <v>0</v>
      </c>
      <c r="AO114" s="65">
        <f t="shared" si="233"/>
        <v>0</v>
      </c>
      <c r="AP114" s="65">
        <f t="shared" si="233"/>
        <v>0</v>
      </c>
      <c r="AQ114" s="65">
        <f t="shared" si="233"/>
        <v>0</v>
      </c>
      <c r="AR114" s="65">
        <f t="shared" si="233"/>
        <v>0</v>
      </c>
      <c r="AS114" s="65">
        <f t="shared" si="233"/>
        <v>0</v>
      </c>
      <c r="AT114" s="65">
        <f t="shared" si="233"/>
        <v>0</v>
      </c>
      <c r="AU114" s="65">
        <f t="shared" si="233"/>
        <v>0</v>
      </c>
      <c r="AV114" s="65">
        <f t="shared" si="233"/>
        <v>0</v>
      </c>
      <c r="AW114" s="65">
        <f t="shared" si="233"/>
        <v>0</v>
      </c>
      <c r="AX114" s="65">
        <f t="shared" si="233"/>
        <v>0</v>
      </c>
      <c r="AY114" s="65">
        <f t="shared" si="233"/>
        <v>0</v>
      </c>
      <c r="AZ114" s="65">
        <f t="shared" si="233"/>
        <v>0</v>
      </c>
      <c r="BA114" s="65">
        <f t="shared" si="233"/>
        <v>0</v>
      </c>
      <c r="BB114" s="65">
        <f t="shared" si="233"/>
        <v>0</v>
      </c>
      <c r="BC114" s="65">
        <f t="shared" si="233"/>
        <v>0</v>
      </c>
      <c r="BD114" s="65">
        <f t="shared" si="233"/>
        <v>0</v>
      </c>
      <c r="BE114" s="65">
        <f t="shared" si="233"/>
        <v>0</v>
      </c>
      <c r="BF114" s="65">
        <f t="shared" si="233"/>
        <v>0</v>
      </c>
      <c r="BG114" s="65">
        <f t="shared" si="233"/>
        <v>0</v>
      </c>
      <c r="BH114" s="65">
        <f t="shared" si="233"/>
        <v>0</v>
      </c>
      <c r="BI114" s="65">
        <f t="shared" si="233"/>
        <v>0</v>
      </c>
    </row>
    <row r="115" spans="1:61" x14ac:dyDescent="0.2">
      <c r="A115" s="44" t="s">
        <v>176</v>
      </c>
      <c r="B115" s="65">
        <v>0</v>
      </c>
      <c r="C115" s="65">
        <f>+B115</f>
        <v>0</v>
      </c>
      <c r="D115" s="65">
        <f t="shared" ref="D115:Y115" si="234">+C115</f>
        <v>0</v>
      </c>
      <c r="E115" s="65">
        <f t="shared" si="234"/>
        <v>0</v>
      </c>
      <c r="F115" s="65">
        <f t="shared" si="234"/>
        <v>0</v>
      </c>
      <c r="G115" s="65">
        <f t="shared" si="234"/>
        <v>0</v>
      </c>
      <c r="H115" s="65">
        <f t="shared" si="234"/>
        <v>0</v>
      </c>
      <c r="I115" s="65">
        <f t="shared" si="234"/>
        <v>0</v>
      </c>
      <c r="J115" s="65">
        <f t="shared" si="234"/>
        <v>0</v>
      </c>
      <c r="K115" s="65">
        <f t="shared" si="234"/>
        <v>0</v>
      </c>
      <c r="L115" s="65">
        <f t="shared" si="234"/>
        <v>0</v>
      </c>
      <c r="M115" s="65">
        <f t="shared" si="234"/>
        <v>0</v>
      </c>
      <c r="N115" s="65">
        <f t="shared" si="234"/>
        <v>0</v>
      </c>
      <c r="O115" s="65">
        <f t="shared" si="234"/>
        <v>0</v>
      </c>
      <c r="P115" s="65">
        <f t="shared" si="234"/>
        <v>0</v>
      </c>
      <c r="Q115" s="65">
        <f t="shared" si="234"/>
        <v>0</v>
      </c>
      <c r="R115" s="65">
        <f t="shared" si="234"/>
        <v>0</v>
      </c>
      <c r="S115" s="65">
        <f t="shared" si="234"/>
        <v>0</v>
      </c>
      <c r="T115" s="65">
        <f t="shared" si="234"/>
        <v>0</v>
      </c>
      <c r="U115" s="65">
        <f t="shared" si="234"/>
        <v>0</v>
      </c>
      <c r="V115" s="65">
        <f t="shared" si="234"/>
        <v>0</v>
      </c>
      <c r="W115" s="65">
        <f t="shared" si="234"/>
        <v>0</v>
      </c>
      <c r="X115" s="65">
        <f t="shared" si="234"/>
        <v>0</v>
      </c>
      <c r="Y115" s="65">
        <f t="shared" si="234"/>
        <v>0</v>
      </c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</row>
    <row r="116" spans="1:61" x14ac:dyDescent="0.2">
      <c r="A116" s="64" t="s">
        <v>177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  <c r="S116" s="65"/>
      <c r="T116" s="65"/>
      <c r="U116" s="65"/>
      <c r="V116" s="65"/>
      <c r="W116" s="65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</row>
    <row r="117" spans="1:61" x14ac:dyDescent="0.2">
      <c r="A117" s="66" t="s">
        <v>35</v>
      </c>
      <c r="B117" s="66">
        <f>+B114+B115-B116</f>
        <v>0</v>
      </c>
      <c r="C117" s="66">
        <f t="shared" ref="C117:BI117" si="235">+C114+C115-C116</f>
        <v>0</v>
      </c>
      <c r="D117" s="66">
        <f t="shared" si="235"/>
        <v>0</v>
      </c>
      <c r="E117" s="66">
        <f t="shared" si="235"/>
        <v>0</v>
      </c>
      <c r="F117" s="66">
        <f t="shared" si="235"/>
        <v>0</v>
      </c>
      <c r="G117" s="66">
        <f t="shared" si="235"/>
        <v>0</v>
      </c>
      <c r="H117" s="66">
        <f t="shared" si="235"/>
        <v>0</v>
      </c>
      <c r="I117" s="66">
        <f t="shared" si="235"/>
        <v>0</v>
      </c>
      <c r="J117" s="66">
        <f t="shared" si="235"/>
        <v>0</v>
      </c>
      <c r="K117" s="66">
        <f t="shared" si="235"/>
        <v>0</v>
      </c>
      <c r="L117" s="66">
        <f t="shared" si="235"/>
        <v>0</v>
      </c>
      <c r="M117" s="66">
        <f t="shared" si="235"/>
        <v>0</v>
      </c>
      <c r="N117" s="66">
        <f t="shared" si="235"/>
        <v>0</v>
      </c>
      <c r="O117" s="66">
        <f t="shared" si="235"/>
        <v>0</v>
      </c>
      <c r="P117" s="66">
        <f t="shared" si="235"/>
        <v>0</v>
      </c>
      <c r="Q117" s="66">
        <f t="shared" si="235"/>
        <v>0</v>
      </c>
      <c r="R117" s="66">
        <f t="shared" si="235"/>
        <v>0</v>
      </c>
      <c r="S117" s="66">
        <f t="shared" si="235"/>
        <v>0</v>
      </c>
      <c r="T117" s="66">
        <f t="shared" si="235"/>
        <v>0</v>
      </c>
      <c r="U117" s="66">
        <f t="shared" si="235"/>
        <v>0</v>
      </c>
      <c r="V117" s="66">
        <f t="shared" si="235"/>
        <v>0</v>
      </c>
      <c r="W117" s="66">
        <f t="shared" si="235"/>
        <v>0</v>
      </c>
      <c r="X117" s="66">
        <f t="shared" si="235"/>
        <v>0</v>
      </c>
      <c r="Y117" s="66">
        <f t="shared" si="235"/>
        <v>0</v>
      </c>
      <c r="Z117" s="66">
        <f t="shared" si="235"/>
        <v>0</v>
      </c>
      <c r="AA117" s="66">
        <f t="shared" si="235"/>
        <v>0</v>
      </c>
      <c r="AB117" s="66">
        <f t="shared" si="235"/>
        <v>0</v>
      </c>
      <c r="AC117" s="66">
        <f t="shared" si="235"/>
        <v>0</v>
      </c>
      <c r="AD117" s="66">
        <f t="shared" si="235"/>
        <v>0</v>
      </c>
      <c r="AE117" s="66">
        <f t="shared" si="235"/>
        <v>0</v>
      </c>
      <c r="AF117" s="66">
        <f t="shared" si="235"/>
        <v>0</v>
      </c>
      <c r="AG117" s="66">
        <f t="shared" si="235"/>
        <v>0</v>
      </c>
      <c r="AH117" s="66">
        <f t="shared" si="235"/>
        <v>0</v>
      </c>
      <c r="AI117" s="66">
        <f t="shared" si="235"/>
        <v>0</v>
      </c>
      <c r="AJ117" s="66">
        <f t="shared" si="235"/>
        <v>0</v>
      </c>
      <c r="AK117" s="66">
        <f t="shared" si="235"/>
        <v>0</v>
      </c>
      <c r="AL117" s="66">
        <f t="shared" si="235"/>
        <v>0</v>
      </c>
      <c r="AM117" s="66">
        <f t="shared" si="235"/>
        <v>0</v>
      </c>
      <c r="AN117" s="66">
        <f t="shared" si="235"/>
        <v>0</v>
      </c>
      <c r="AO117" s="66">
        <f t="shared" si="235"/>
        <v>0</v>
      </c>
      <c r="AP117" s="66">
        <f t="shared" si="235"/>
        <v>0</v>
      </c>
      <c r="AQ117" s="66">
        <f t="shared" si="235"/>
        <v>0</v>
      </c>
      <c r="AR117" s="66">
        <f t="shared" si="235"/>
        <v>0</v>
      </c>
      <c r="AS117" s="66">
        <f t="shared" si="235"/>
        <v>0</v>
      </c>
      <c r="AT117" s="66">
        <f t="shared" si="235"/>
        <v>0</v>
      </c>
      <c r="AU117" s="66">
        <f t="shared" si="235"/>
        <v>0</v>
      </c>
      <c r="AV117" s="66">
        <f t="shared" si="235"/>
        <v>0</v>
      </c>
      <c r="AW117" s="66">
        <f t="shared" si="235"/>
        <v>0</v>
      </c>
      <c r="AX117" s="66">
        <f t="shared" si="235"/>
        <v>0</v>
      </c>
      <c r="AY117" s="66">
        <f t="shared" si="235"/>
        <v>0</v>
      </c>
      <c r="AZ117" s="66">
        <f t="shared" si="235"/>
        <v>0</v>
      </c>
      <c r="BA117" s="66">
        <f t="shared" si="235"/>
        <v>0</v>
      </c>
      <c r="BB117" s="66">
        <f t="shared" si="235"/>
        <v>0</v>
      </c>
      <c r="BC117" s="66">
        <f t="shared" si="235"/>
        <v>0</v>
      </c>
      <c r="BD117" s="66">
        <f t="shared" si="235"/>
        <v>0</v>
      </c>
      <c r="BE117" s="66">
        <f t="shared" si="235"/>
        <v>0</v>
      </c>
      <c r="BF117" s="66">
        <f t="shared" si="235"/>
        <v>0</v>
      </c>
      <c r="BG117" s="66">
        <f t="shared" si="235"/>
        <v>0</v>
      </c>
      <c r="BH117" s="66">
        <f t="shared" si="235"/>
        <v>0</v>
      </c>
      <c r="BI117" s="66">
        <f t="shared" si="235"/>
        <v>0</v>
      </c>
    </row>
    <row r="119" spans="1:61" x14ac:dyDescent="0.2">
      <c r="B119" s="397"/>
    </row>
    <row r="120" spans="1:61" x14ac:dyDescent="0.2">
      <c r="B120" s="397"/>
    </row>
    <row r="121" spans="1:61" x14ac:dyDescent="0.2">
      <c r="B121" s="397"/>
    </row>
    <row r="123" spans="1:61" x14ac:dyDescent="0.2">
      <c r="B123" s="396"/>
    </row>
    <row r="124" spans="1:61" x14ac:dyDescent="0.2">
      <c r="B124" s="221"/>
    </row>
  </sheetData>
  <phoneticPr fontId="0" type="noConversion"/>
  <pageMargins left="0.75" right="0.75" top="1" bottom="1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K2057"/>
  <sheetViews>
    <sheetView showGridLines="0" zoomScale="170" zoomScaleNormal="170" workbookViewId="0">
      <pane xSplit="2" ySplit="2" topLeftCell="C1495" activePane="bottomRight" state="frozen"/>
      <selection activeCell="F95" sqref="F95"/>
      <selection pane="topRight" activeCell="F95" sqref="F95"/>
      <selection pane="bottomLeft" activeCell="F95" sqref="F95"/>
      <selection pane="bottomRight" activeCell="I1" sqref="I1:I1048576"/>
    </sheetView>
  </sheetViews>
  <sheetFormatPr baseColWidth="10" defaultColWidth="10.7109375" defaultRowHeight="12.75" x14ac:dyDescent="0.2"/>
  <cols>
    <col min="1" max="1" width="7.140625" style="256" customWidth="1"/>
    <col min="2" max="2" width="31.85546875" style="256" customWidth="1"/>
    <col min="3" max="7" width="13.85546875" style="256" bestFit="1" customWidth="1"/>
    <col min="8" max="8" width="13.7109375" style="256" bestFit="1" customWidth="1"/>
    <col min="9" max="9" width="14.140625" style="256" bestFit="1" customWidth="1"/>
    <col min="10" max="10" width="13.7109375" style="256" bestFit="1" customWidth="1"/>
    <col min="11" max="11" width="13.140625" style="256" bestFit="1" customWidth="1"/>
    <col min="12" max="16384" width="10.7109375" style="256"/>
  </cols>
  <sheetData>
    <row r="1" spans="1:10" x14ac:dyDescent="0.2">
      <c r="C1" s="256">
        <v>3</v>
      </c>
      <c r="D1" s="256">
        <v>4</v>
      </c>
      <c r="E1" s="256">
        <v>5</v>
      </c>
      <c r="F1" s="256">
        <v>6</v>
      </c>
      <c r="G1" s="256">
        <v>7</v>
      </c>
      <c r="I1" s="256" t="s">
        <v>1533</v>
      </c>
    </row>
    <row r="2" spans="1:10" s="259" customFormat="1" x14ac:dyDescent="0.2">
      <c r="A2" s="257" t="s">
        <v>195</v>
      </c>
      <c r="B2" s="257" t="s">
        <v>1437</v>
      </c>
      <c r="C2" s="258">
        <v>43070</v>
      </c>
      <c r="D2" s="258">
        <v>43435</v>
      </c>
      <c r="E2" s="258">
        <v>43800</v>
      </c>
      <c r="F2" s="258">
        <v>44166</v>
      </c>
      <c r="G2" s="258">
        <v>44531</v>
      </c>
      <c r="H2" s="258">
        <v>44805</v>
      </c>
      <c r="I2" s="258">
        <v>44896</v>
      </c>
      <c r="J2" s="259" t="s">
        <v>1521</v>
      </c>
    </row>
    <row r="3" spans="1:10" x14ac:dyDescent="0.2">
      <c r="A3" s="260">
        <v>100000</v>
      </c>
      <c r="B3" s="260" t="s">
        <v>196</v>
      </c>
      <c r="C3" s="261">
        <v>8458956361.5600004</v>
      </c>
      <c r="D3" s="261">
        <v>9641606615.0699997</v>
      </c>
      <c r="E3" s="261">
        <v>10330041653</v>
      </c>
      <c r="F3" s="261">
        <v>11803278588.969999</v>
      </c>
      <c r="G3" s="261">
        <v>14284072244.209999</v>
      </c>
      <c r="H3" s="261">
        <v>14453131219.68</v>
      </c>
      <c r="I3" s="379">
        <f t="shared" ref="I3:I66" si="0">IFERROR(CEILING(+H3*(1+((+H3/G3-1)/3)),1000000),0)</f>
        <v>14511000000</v>
      </c>
      <c r="J3" s="268">
        <f t="shared" ref="J3:J66" si="1">+MAX(C3:I3)</f>
        <v>14511000000</v>
      </c>
    </row>
    <row r="4" spans="1:10" x14ac:dyDescent="0.2">
      <c r="A4" s="262">
        <v>110000</v>
      </c>
      <c r="B4" s="262" t="s">
        <v>197</v>
      </c>
      <c r="C4" s="263">
        <v>378098404.38</v>
      </c>
      <c r="D4" s="263">
        <v>290737273.35000002</v>
      </c>
      <c r="E4" s="263">
        <v>280699199</v>
      </c>
      <c r="F4" s="263">
        <v>335608767.63999999</v>
      </c>
      <c r="G4" s="263">
        <v>483020692.08999997</v>
      </c>
      <c r="H4" s="263">
        <v>481341810.27999997</v>
      </c>
      <c r="I4" s="263">
        <f t="shared" si="0"/>
        <v>481000000</v>
      </c>
      <c r="J4" s="268">
        <f t="shared" si="1"/>
        <v>483020692.08999997</v>
      </c>
    </row>
    <row r="5" spans="1:10" x14ac:dyDescent="0.2">
      <c r="A5" s="264">
        <v>110500</v>
      </c>
      <c r="B5" s="264" t="s">
        <v>198</v>
      </c>
      <c r="C5" s="265">
        <v>393171.6</v>
      </c>
      <c r="D5" s="265">
        <v>1419630.83</v>
      </c>
      <c r="E5" s="265">
        <v>920782</v>
      </c>
      <c r="F5" s="265">
        <v>1262478.51</v>
      </c>
      <c r="G5" s="265">
        <v>0</v>
      </c>
      <c r="H5" s="265">
        <v>1571138</v>
      </c>
      <c r="I5" s="265">
        <f t="shared" si="0"/>
        <v>0</v>
      </c>
      <c r="J5" s="268">
        <f t="shared" si="1"/>
        <v>1571138</v>
      </c>
    </row>
    <row r="6" spans="1:10" x14ac:dyDescent="0.2">
      <c r="A6" s="266">
        <v>110505</v>
      </c>
      <c r="B6" s="266" t="s">
        <v>199</v>
      </c>
      <c r="C6" s="267">
        <v>393171.6</v>
      </c>
      <c r="D6" s="267">
        <v>1419630.83</v>
      </c>
      <c r="E6" s="267">
        <v>920782</v>
      </c>
      <c r="F6" s="267">
        <v>1262478.51</v>
      </c>
      <c r="G6" s="267">
        <v>0</v>
      </c>
      <c r="H6" s="267">
        <v>571138</v>
      </c>
      <c r="I6" s="267">
        <f t="shared" si="0"/>
        <v>0</v>
      </c>
      <c r="J6" s="268">
        <f t="shared" si="1"/>
        <v>1419630.83</v>
      </c>
    </row>
    <row r="7" spans="1:10" x14ac:dyDescent="0.2">
      <c r="A7" s="266">
        <v>110510</v>
      </c>
      <c r="B7" s="266" t="s">
        <v>200</v>
      </c>
      <c r="C7" s="267">
        <v>0</v>
      </c>
      <c r="D7" s="267">
        <v>0</v>
      </c>
      <c r="E7" s="267">
        <v>0</v>
      </c>
      <c r="F7" s="267">
        <v>0</v>
      </c>
      <c r="G7" s="267">
        <v>0</v>
      </c>
      <c r="H7" s="267">
        <v>1000000</v>
      </c>
      <c r="I7" s="267">
        <f t="shared" si="0"/>
        <v>0</v>
      </c>
      <c r="J7" s="268">
        <f t="shared" si="1"/>
        <v>1000000</v>
      </c>
    </row>
    <row r="8" spans="1:10" x14ac:dyDescent="0.2">
      <c r="A8" s="264">
        <v>111000</v>
      </c>
      <c r="B8" s="264" t="s">
        <v>201</v>
      </c>
      <c r="C8" s="265">
        <v>377705232.77999997</v>
      </c>
      <c r="D8" s="265">
        <v>289317642.51999998</v>
      </c>
      <c r="E8" s="265">
        <v>279778417</v>
      </c>
      <c r="F8" s="265">
        <v>334346289.13</v>
      </c>
      <c r="G8" s="265">
        <v>483020692.08999997</v>
      </c>
      <c r="H8" s="265">
        <v>479770672.27999997</v>
      </c>
      <c r="I8" s="265">
        <f t="shared" si="0"/>
        <v>479000000</v>
      </c>
      <c r="J8" s="268">
        <f t="shared" si="1"/>
        <v>483020692.08999997</v>
      </c>
    </row>
    <row r="9" spans="1:10" x14ac:dyDescent="0.2">
      <c r="A9" s="266">
        <v>111005</v>
      </c>
      <c r="B9" s="266" t="s">
        <v>202</v>
      </c>
      <c r="C9" s="267">
        <v>377705232.77999997</v>
      </c>
      <c r="D9" s="267">
        <v>279317642.51999998</v>
      </c>
      <c r="E9" s="267">
        <v>247969979</v>
      </c>
      <c r="F9" s="267">
        <v>169937851.13</v>
      </c>
      <c r="G9" s="267">
        <v>340837374.08999997</v>
      </c>
      <c r="H9" s="267">
        <v>252574811.28</v>
      </c>
      <c r="I9" s="267">
        <f t="shared" si="0"/>
        <v>231000000</v>
      </c>
      <c r="J9" s="268">
        <f t="shared" si="1"/>
        <v>377705232.77999997</v>
      </c>
    </row>
    <row r="10" spans="1:10" hidden="1" x14ac:dyDescent="0.2">
      <c r="A10" s="266">
        <v>111010</v>
      </c>
      <c r="B10" s="266" t="s">
        <v>203</v>
      </c>
      <c r="C10" s="267">
        <v>0</v>
      </c>
      <c r="D10" s="267">
        <v>0</v>
      </c>
      <c r="E10" s="267">
        <v>0</v>
      </c>
      <c r="F10" s="267">
        <v>0</v>
      </c>
      <c r="G10" s="267">
        <v>0</v>
      </c>
      <c r="H10" s="267">
        <v>0</v>
      </c>
      <c r="I10" s="267">
        <f t="shared" si="0"/>
        <v>0</v>
      </c>
      <c r="J10" s="268">
        <f t="shared" si="1"/>
        <v>0</v>
      </c>
    </row>
    <row r="11" spans="1:10" x14ac:dyDescent="0.2">
      <c r="A11" s="266">
        <v>111015</v>
      </c>
      <c r="B11" s="266" t="s">
        <v>204</v>
      </c>
      <c r="C11" s="267">
        <v>0</v>
      </c>
      <c r="D11" s="267">
        <v>10000000</v>
      </c>
      <c r="E11" s="267">
        <v>31808438</v>
      </c>
      <c r="F11" s="267">
        <v>164408438</v>
      </c>
      <c r="G11" s="267">
        <v>142183318</v>
      </c>
      <c r="H11" s="267">
        <v>227195861</v>
      </c>
      <c r="I11" s="267">
        <f t="shared" si="0"/>
        <v>273000000</v>
      </c>
      <c r="J11" s="268">
        <f t="shared" si="1"/>
        <v>273000000</v>
      </c>
    </row>
    <row r="12" spans="1:10" hidden="1" x14ac:dyDescent="0.2">
      <c r="A12" s="266">
        <v>111020</v>
      </c>
      <c r="B12" s="266" t="s">
        <v>205</v>
      </c>
      <c r="C12" s="267">
        <v>0</v>
      </c>
      <c r="D12" s="267">
        <v>0</v>
      </c>
      <c r="E12" s="267">
        <v>0</v>
      </c>
      <c r="F12" s="267">
        <v>0</v>
      </c>
      <c r="G12" s="267">
        <v>0</v>
      </c>
      <c r="H12" s="267">
        <v>0</v>
      </c>
      <c r="I12" s="267">
        <f t="shared" si="0"/>
        <v>0</v>
      </c>
      <c r="J12" s="268">
        <f t="shared" si="1"/>
        <v>0</v>
      </c>
    </row>
    <row r="13" spans="1:10" hidden="1" x14ac:dyDescent="0.2">
      <c r="A13" s="266">
        <v>111025</v>
      </c>
      <c r="B13" s="266" t="s">
        <v>206</v>
      </c>
      <c r="C13" s="267">
        <v>0</v>
      </c>
      <c r="D13" s="267">
        <v>0</v>
      </c>
      <c r="E13" s="267">
        <v>0</v>
      </c>
      <c r="F13" s="267">
        <v>0</v>
      </c>
      <c r="G13" s="267">
        <v>0</v>
      </c>
      <c r="H13" s="267">
        <v>0</v>
      </c>
      <c r="I13" s="267">
        <f t="shared" si="0"/>
        <v>0</v>
      </c>
      <c r="J13" s="268">
        <f t="shared" si="1"/>
        <v>0</v>
      </c>
    </row>
    <row r="14" spans="1:10" hidden="1" x14ac:dyDescent="0.2">
      <c r="A14" s="264">
        <v>111500</v>
      </c>
      <c r="B14" s="264" t="s">
        <v>207</v>
      </c>
      <c r="C14" s="265">
        <v>0</v>
      </c>
      <c r="D14" s="265">
        <v>0</v>
      </c>
      <c r="E14" s="265">
        <v>0</v>
      </c>
      <c r="F14" s="265">
        <v>0</v>
      </c>
      <c r="G14" s="265">
        <v>0</v>
      </c>
      <c r="H14" s="265">
        <v>0</v>
      </c>
      <c r="I14" s="265">
        <f t="shared" si="0"/>
        <v>0</v>
      </c>
      <c r="J14" s="268">
        <f t="shared" si="1"/>
        <v>0</v>
      </c>
    </row>
    <row r="15" spans="1:10" hidden="1" x14ac:dyDescent="0.2">
      <c r="A15" s="266">
        <v>111505</v>
      </c>
      <c r="B15" s="266" t="s">
        <v>208</v>
      </c>
      <c r="C15" s="267">
        <v>0</v>
      </c>
      <c r="D15" s="267">
        <v>0</v>
      </c>
      <c r="E15" s="267">
        <v>0</v>
      </c>
      <c r="F15" s="267">
        <v>0</v>
      </c>
      <c r="G15" s="267">
        <v>0</v>
      </c>
      <c r="H15" s="267">
        <v>0</v>
      </c>
      <c r="I15" s="267">
        <f t="shared" si="0"/>
        <v>0</v>
      </c>
      <c r="J15" s="268">
        <f t="shared" si="1"/>
        <v>0</v>
      </c>
    </row>
    <row r="16" spans="1:10" hidden="1" x14ac:dyDescent="0.2">
      <c r="A16" s="266">
        <v>111510</v>
      </c>
      <c r="B16" s="266" t="s">
        <v>209</v>
      </c>
      <c r="C16" s="267">
        <v>0</v>
      </c>
      <c r="D16" s="267">
        <v>0</v>
      </c>
      <c r="E16" s="267">
        <v>0</v>
      </c>
      <c r="F16" s="267">
        <v>0</v>
      </c>
      <c r="G16" s="267">
        <v>0</v>
      </c>
      <c r="H16" s="267">
        <v>0</v>
      </c>
      <c r="I16" s="267">
        <f t="shared" si="0"/>
        <v>0</v>
      </c>
      <c r="J16" s="268">
        <f t="shared" si="1"/>
        <v>0</v>
      </c>
    </row>
    <row r="17" spans="1:10" hidden="1" x14ac:dyDescent="0.2">
      <c r="A17" s="266">
        <v>111515</v>
      </c>
      <c r="B17" s="266" t="s">
        <v>210</v>
      </c>
      <c r="C17" s="267">
        <v>0</v>
      </c>
      <c r="D17" s="267">
        <v>0</v>
      </c>
      <c r="E17" s="267">
        <v>0</v>
      </c>
      <c r="F17" s="267">
        <v>0</v>
      </c>
      <c r="G17" s="267">
        <v>0</v>
      </c>
      <c r="H17" s="267">
        <v>0</v>
      </c>
      <c r="I17" s="267">
        <f t="shared" si="0"/>
        <v>0</v>
      </c>
      <c r="J17" s="268">
        <f t="shared" si="1"/>
        <v>0</v>
      </c>
    </row>
    <row r="18" spans="1:10" hidden="1" x14ac:dyDescent="0.2">
      <c r="A18" s="264">
        <v>112000</v>
      </c>
      <c r="B18" s="264" t="s">
        <v>211</v>
      </c>
      <c r="C18" s="265">
        <v>0</v>
      </c>
      <c r="D18" s="265">
        <v>0</v>
      </c>
      <c r="E18" s="265">
        <v>0</v>
      </c>
      <c r="F18" s="265">
        <v>0</v>
      </c>
      <c r="G18" s="265">
        <v>0</v>
      </c>
      <c r="H18" s="265">
        <v>0</v>
      </c>
      <c r="I18" s="265">
        <f t="shared" si="0"/>
        <v>0</v>
      </c>
      <c r="J18" s="268">
        <f t="shared" si="1"/>
        <v>0</v>
      </c>
    </row>
    <row r="19" spans="1:10" hidden="1" x14ac:dyDescent="0.2">
      <c r="A19" s="266">
        <v>112003</v>
      </c>
      <c r="B19" s="266" t="s">
        <v>212</v>
      </c>
      <c r="C19" s="267">
        <v>0</v>
      </c>
      <c r="D19" s="267">
        <v>0</v>
      </c>
      <c r="E19" s="267">
        <v>0</v>
      </c>
      <c r="F19" s="267">
        <v>0</v>
      </c>
      <c r="G19" s="267">
        <v>0</v>
      </c>
      <c r="H19" s="267">
        <v>0</v>
      </c>
      <c r="I19" s="267">
        <f t="shared" si="0"/>
        <v>0</v>
      </c>
      <c r="J19" s="268">
        <f t="shared" si="1"/>
        <v>0</v>
      </c>
    </row>
    <row r="20" spans="1:10" hidden="1" x14ac:dyDescent="0.2">
      <c r="A20" s="266">
        <v>112005</v>
      </c>
      <c r="B20" s="266" t="s">
        <v>213</v>
      </c>
      <c r="C20" s="267">
        <v>0</v>
      </c>
      <c r="D20" s="267">
        <v>0</v>
      </c>
      <c r="E20" s="267">
        <v>0</v>
      </c>
      <c r="F20" s="267">
        <v>0</v>
      </c>
      <c r="G20" s="267">
        <v>0</v>
      </c>
      <c r="H20" s="267">
        <v>0</v>
      </c>
      <c r="I20" s="267">
        <f t="shared" si="0"/>
        <v>0</v>
      </c>
      <c r="J20" s="268">
        <f t="shared" si="1"/>
        <v>0</v>
      </c>
    </row>
    <row r="21" spans="1:10" hidden="1" x14ac:dyDescent="0.2">
      <c r="A21" s="266">
        <v>112006</v>
      </c>
      <c r="B21" s="266" t="s">
        <v>214</v>
      </c>
      <c r="C21" s="267">
        <v>0</v>
      </c>
      <c r="D21" s="267">
        <v>0</v>
      </c>
      <c r="E21" s="267">
        <v>0</v>
      </c>
      <c r="F21" s="267">
        <v>0</v>
      </c>
      <c r="G21" s="267">
        <v>0</v>
      </c>
      <c r="H21" s="267">
        <v>0</v>
      </c>
      <c r="I21" s="267">
        <f t="shared" si="0"/>
        <v>0</v>
      </c>
      <c r="J21" s="268">
        <f t="shared" si="1"/>
        <v>0</v>
      </c>
    </row>
    <row r="22" spans="1:10" hidden="1" x14ac:dyDescent="0.2">
      <c r="A22" s="266">
        <v>112007</v>
      </c>
      <c r="B22" s="266" t="s">
        <v>215</v>
      </c>
      <c r="C22" s="267">
        <v>0</v>
      </c>
      <c r="D22" s="267">
        <v>0</v>
      </c>
      <c r="E22" s="267">
        <v>0</v>
      </c>
      <c r="F22" s="267">
        <v>0</v>
      </c>
      <c r="G22" s="267">
        <v>0</v>
      </c>
      <c r="H22" s="267">
        <v>0</v>
      </c>
      <c r="I22" s="267">
        <f t="shared" si="0"/>
        <v>0</v>
      </c>
      <c r="J22" s="268">
        <f t="shared" si="1"/>
        <v>0</v>
      </c>
    </row>
    <row r="23" spans="1:10" hidden="1" x14ac:dyDescent="0.2">
      <c r="A23" s="266">
        <v>112008</v>
      </c>
      <c r="B23" s="266" t="s">
        <v>216</v>
      </c>
      <c r="C23" s="267">
        <v>0</v>
      </c>
      <c r="D23" s="267">
        <v>0</v>
      </c>
      <c r="E23" s="267">
        <v>0</v>
      </c>
      <c r="F23" s="267">
        <v>0</v>
      </c>
      <c r="G23" s="267">
        <v>0</v>
      </c>
      <c r="H23" s="267">
        <v>0</v>
      </c>
      <c r="I23" s="267">
        <f t="shared" si="0"/>
        <v>0</v>
      </c>
      <c r="J23" s="268">
        <f t="shared" si="1"/>
        <v>0</v>
      </c>
    </row>
    <row r="24" spans="1:10" hidden="1" x14ac:dyDescent="0.2">
      <c r="A24" s="266">
        <v>112010</v>
      </c>
      <c r="B24" s="266" t="s">
        <v>217</v>
      </c>
      <c r="C24" s="267">
        <v>0</v>
      </c>
      <c r="D24" s="267">
        <v>0</v>
      </c>
      <c r="E24" s="267">
        <v>0</v>
      </c>
      <c r="F24" s="267">
        <v>0</v>
      </c>
      <c r="G24" s="267">
        <v>0</v>
      </c>
      <c r="H24" s="267">
        <v>0</v>
      </c>
      <c r="I24" s="267">
        <f t="shared" si="0"/>
        <v>0</v>
      </c>
      <c r="J24" s="268">
        <f t="shared" si="1"/>
        <v>0</v>
      </c>
    </row>
    <row r="25" spans="1:10" hidden="1" x14ac:dyDescent="0.2">
      <c r="A25" s="266">
        <v>112015</v>
      </c>
      <c r="B25" s="266" t="s">
        <v>218</v>
      </c>
      <c r="C25" s="267">
        <v>0</v>
      </c>
      <c r="D25" s="267">
        <v>0</v>
      </c>
      <c r="E25" s="267">
        <v>0</v>
      </c>
      <c r="F25" s="267">
        <v>0</v>
      </c>
      <c r="G25" s="267">
        <v>0</v>
      </c>
      <c r="H25" s="267">
        <v>0</v>
      </c>
      <c r="I25" s="267">
        <f t="shared" si="0"/>
        <v>0</v>
      </c>
      <c r="J25" s="268">
        <f t="shared" si="1"/>
        <v>0</v>
      </c>
    </row>
    <row r="26" spans="1:10" hidden="1" x14ac:dyDescent="0.2">
      <c r="A26" s="266">
        <v>112020</v>
      </c>
      <c r="B26" s="266" t="s">
        <v>219</v>
      </c>
      <c r="C26" s="267">
        <v>0</v>
      </c>
      <c r="D26" s="267">
        <v>0</v>
      </c>
      <c r="E26" s="267">
        <v>0</v>
      </c>
      <c r="F26" s="267">
        <v>0</v>
      </c>
      <c r="G26" s="267">
        <v>0</v>
      </c>
      <c r="H26" s="267">
        <v>0</v>
      </c>
      <c r="I26" s="267">
        <f t="shared" si="0"/>
        <v>0</v>
      </c>
      <c r="J26" s="268">
        <f t="shared" si="1"/>
        <v>0</v>
      </c>
    </row>
    <row r="27" spans="1:10" hidden="1" x14ac:dyDescent="0.2">
      <c r="A27" s="266">
        <v>112025</v>
      </c>
      <c r="B27" s="266" t="s">
        <v>220</v>
      </c>
      <c r="C27" s="267">
        <v>0</v>
      </c>
      <c r="D27" s="267">
        <v>0</v>
      </c>
      <c r="E27" s="267">
        <v>0</v>
      </c>
      <c r="F27" s="267">
        <v>0</v>
      </c>
      <c r="G27" s="267">
        <v>0</v>
      </c>
      <c r="H27" s="267">
        <v>0</v>
      </c>
      <c r="I27" s="267">
        <f t="shared" si="0"/>
        <v>0</v>
      </c>
      <c r="J27" s="268">
        <f t="shared" si="1"/>
        <v>0</v>
      </c>
    </row>
    <row r="28" spans="1:10" hidden="1" x14ac:dyDescent="0.2">
      <c r="A28" s="266">
        <v>112030</v>
      </c>
      <c r="B28" s="266" t="s">
        <v>221</v>
      </c>
      <c r="C28" s="267">
        <v>0</v>
      </c>
      <c r="D28" s="267">
        <v>0</v>
      </c>
      <c r="E28" s="267">
        <v>0</v>
      </c>
      <c r="F28" s="267">
        <v>0</v>
      </c>
      <c r="G28" s="267">
        <v>0</v>
      </c>
      <c r="H28" s="267">
        <v>0</v>
      </c>
      <c r="I28" s="267">
        <f t="shared" si="0"/>
        <v>0</v>
      </c>
      <c r="J28" s="268">
        <f t="shared" si="1"/>
        <v>0</v>
      </c>
    </row>
    <row r="29" spans="1:10" hidden="1" x14ac:dyDescent="0.2">
      <c r="A29" s="266">
        <v>112035</v>
      </c>
      <c r="B29" s="266" t="s">
        <v>222</v>
      </c>
      <c r="C29" s="267">
        <v>0</v>
      </c>
      <c r="D29" s="267">
        <v>0</v>
      </c>
      <c r="E29" s="267">
        <v>0</v>
      </c>
      <c r="F29" s="267">
        <v>0</v>
      </c>
      <c r="G29" s="267">
        <v>0</v>
      </c>
      <c r="H29" s="267">
        <v>0</v>
      </c>
      <c r="I29" s="267">
        <f t="shared" si="0"/>
        <v>0</v>
      </c>
      <c r="J29" s="268">
        <f t="shared" si="1"/>
        <v>0</v>
      </c>
    </row>
    <row r="30" spans="1:10" hidden="1" x14ac:dyDescent="0.2">
      <c r="A30" s="266">
        <v>112040</v>
      </c>
      <c r="B30" s="266" t="s">
        <v>223</v>
      </c>
      <c r="C30" s="267">
        <v>0</v>
      </c>
      <c r="D30" s="267">
        <v>0</v>
      </c>
      <c r="E30" s="267">
        <v>0</v>
      </c>
      <c r="F30" s="267">
        <v>0</v>
      </c>
      <c r="G30" s="267">
        <v>0</v>
      </c>
      <c r="H30" s="267">
        <v>0</v>
      </c>
      <c r="I30" s="267">
        <f t="shared" si="0"/>
        <v>0</v>
      </c>
      <c r="J30" s="268">
        <f t="shared" si="1"/>
        <v>0</v>
      </c>
    </row>
    <row r="31" spans="1:10" hidden="1" x14ac:dyDescent="0.2">
      <c r="A31" s="266">
        <v>112045</v>
      </c>
      <c r="B31" s="266" t="s">
        <v>224</v>
      </c>
      <c r="C31" s="267">
        <v>0</v>
      </c>
      <c r="D31" s="267">
        <v>0</v>
      </c>
      <c r="E31" s="267">
        <v>0</v>
      </c>
      <c r="F31" s="267">
        <v>0</v>
      </c>
      <c r="G31" s="267">
        <v>0</v>
      </c>
      <c r="H31" s="267">
        <v>0</v>
      </c>
      <c r="I31" s="267">
        <f t="shared" si="0"/>
        <v>0</v>
      </c>
      <c r="J31" s="268">
        <f t="shared" si="1"/>
        <v>0</v>
      </c>
    </row>
    <row r="32" spans="1:10" x14ac:dyDescent="0.2">
      <c r="A32" s="262">
        <v>120000</v>
      </c>
      <c r="B32" s="262" t="s">
        <v>225</v>
      </c>
      <c r="C32" s="263">
        <v>359512968.68000001</v>
      </c>
      <c r="D32" s="263">
        <v>380112249.68000001</v>
      </c>
      <c r="E32" s="263">
        <v>378583021</v>
      </c>
      <c r="F32" s="263">
        <v>436903588.63999999</v>
      </c>
      <c r="G32" s="263">
        <v>692045170.63999999</v>
      </c>
      <c r="H32" s="263">
        <v>713999777.63999999</v>
      </c>
      <c r="I32" s="263">
        <f t="shared" si="0"/>
        <v>722000000</v>
      </c>
      <c r="J32" s="268">
        <f t="shared" si="1"/>
        <v>722000000</v>
      </c>
    </row>
    <row r="33" spans="1:10" x14ac:dyDescent="0.2">
      <c r="A33" s="264">
        <v>120300</v>
      </c>
      <c r="B33" s="264" t="s">
        <v>226</v>
      </c>
      <c r="C33" s="265">
        <v>348480863.68000001</v>
      </c>
      <c r="D33" s="265">
        <v>368398832.68000001</v>
      </c>
      <c r="E33" s="265">
        <v>366214794</v>
      </c>
      <c r="F33" s="265">
        <v>414915185.63999999</v>
      </c>
      <c r="G33" s="265">
        <v>479098418.63999999</v>
      </c>
      <c r="H33" s="265">
        <v>498669449.63999999</v>
      </c>
      <c r="I33" s="265">
        <f t="shared" si="0"/>
        <v>506000000</v>
      </c>
      <c r="J33" s="268">
        <f t="shared" si="1"/>
        <v>506000000</v>
      </c>
    </row>
    <row r="34" spans="1:10" x14ac:dyDescent="0.2">
      <c r="A34" s="266">
        <v>120305</v>
      </c>
      <c r="B34" s="266" t="s">
        <v>227</v>
      </c>
      <c r="C34" s="267">
        <v>348480863.68000001</v>
      </c>
      <c r="D34" s="267">
        <v>368398832.68000001</v>
      </c>
      <c r="E34" s="267">
        <v>366214794</v>
      </c>
      <c r="F34" s="267">
        <v>414915185.63999999</v>
      </c>
      <c r="G34" s="267">
        <v>479098418.63999999</v>
      </c>
      <c r="H34" s="267">
        <v>498669449.63999999</v>
      </c>
      <c r="I34" s="267">
        <f t="shared" si="0"/>
        <v>506000000</v>
      </c>
      <c r="J34" s="268">
        <f t="shared" si="1"/>
        <v>506000000</v>
      </c>
    </row>
    <row r="35" spans="1:10" hidden="1" x14ac:dyDescent="0.2">
      <c r="A35" s="266">
        <v>120310</v>
      </c>
      <c r="B35" s="266" t="s">
        <v>228</v>
      </c>
      <c r="C35" s="267">
        <v>0</v>
      </c>
      <c r="D35" s="267">
        <v>0</v>
      </c>
      <c r="E35" s="267">
        <v>0</v>
      </c>
      <c r="F35" s="267">
        <v>0</v>
      </c>
      <c r="G35" s="267">
        <v>0</v>
      </c>
      <c r="H35" s="267">
        <v>0</v>
      </c>
      <c r="I35" s="267">
        <f t="shared" si="0"/>
        <v>0</v>
      </c>
      <c r="J35" s="268">
        <f t="shared" si="1"/>
        <v>0</v>
      </c>
    </row>
    <row r="36" spans="1:10" hidden="1" x14ac:dyDescent="0.2">
      <c r="A36" s="266">
        <v>120315</v>
      </c>
      <c r="B36" s="266" t="s">
        <v>229</v>
      </c>
      <c r="C36" s="267">
        <v>0</v>
      </c>
      <c r="D36" s="267">
        <v>0</v>
      </c>
      <c r="E36" s="267">
        <v>0</v>
      </c>
      <c r="F36" s="267">
        <v>0</v>
      </c>
      <c r="G36" s="267">
        <v>0</v>
      </c>
      <c r="H36" s="267">
        <v>0</v>
      </c>
      <c r="I36" s="267">
        <f t="shared" si="0"/>
        <v>0</v>
      </c>
      <c r="J36" s="268">
        <f t="shared" si="1"/>
        <v>0</v>
      </c>
    </row>
    <row r="37" spans="1:10" hidden="1" x14ac:dyDescent="0.2">
      <c r="A37" s="266">
        <v>120320</v>
      </c>
      <c r="B37" s="266" t="s">
        <v>230</v>
      </c>
      <c r="C37" s="267">
        <v>0</v>
      </c>
      <c r="D37" s="267">
        <v>0</v>
      </c>
      <c r="E37" s="267">
        <v>0</v>
      </c>
      <c r="F37" s="267">
        <v>0</v>
      </c>
      <c r="G37" s="267">
        <v>0</v>
      </c>
      <c r="H37" s="267">
        <v>0</v>
      </c>
      <c r="I37" s="267">
        <f t="shared" si="0"/>
        <v>0</v>
      </c>
      <c r="J37" s="268">
        <f t="shared" si="1"/>
        <v>0</v>
      </c>
    </row>
    <row r="38" spans="1:10" hidden="1" x14ac:dyDescent="0.2">
      <c r="A38" s="266">
        <v>120399</v>
      </c>
      <c r="B38" s="266" t="s">
        <v>231</v>
      </c>
      <c r="C38" s="267">
        <v>0</v>
      </c>
      <c r="D38" s="267">
        <v>0</v>
      </c>
      <c r="E38" s="267">
        <v>0</v>
      </c>
      <c r="F38" s="267">
        <v>0</v>
      </c>
      <c r="G38" s="267">
        <v>0</v>
      </c>
      <c r="H38" s="267">
        <v>0</v>
      </c>
      <c r="I38" s="267">
        <f t="shared" si="0"/>
        <v>0</v>
      </c>
      <c r="J38" s="268">
        <f t="shared" si="1"/>
        <v>0</v>
      </c>
    </row>
    <row r="39" spans="1:10" hidden="1" x14ac:dyDescent="0.2">
      <c r="A39" s="264">
        <v>120400</v>
      </c>
      <c r="B39" s="264" t="s">
        <v>232</v>
      </c>
      <c r="C39" s="265">
        <v>0</v>
      </c>
      <c r="D39" s="265">
        <v>0</v>
      </c>
      <c r="E39" s="265">
        <v>0</v>
      </c>
      <c r="F39" s="265">
        <v>0</v>
      </c>
      <c r="G39" s="265">
        <v>0</v>
      </c>
      <c r="H39" s="265">
        <v>0</v>
      </c>
      <c r="I39" s="265">
        <f t="shared" si="0"/>
        <v>0</v>
      </c>
      <c r="J39" s="268">
        <f t="shared" si="1"/>
        <v>0</v>
      </c>
    </row>
    <row r="40" spans="1:10" hidden="1" x14ac:dyDescent="0.2">
      <c r="A40" s="266">
        <v>120401</v>
      </c>
      <c r="B40" s="266" t="s">
        <v>233</v>
      </c>
      <c r="C40" s="267">
        <v>0</v>
      </c>
      <c r="D40" s="267">
        <v>0</v>
      </c>
      <c r="E40" s="267">
        <v>0</v>
      </c>
      <c r="F40" s="267">
        <v>0</v>
      </c>
      <c r="G40" s="267">
        <v>0</v>
      </c>
      <c r="H40" s="267">
        <v>0</v>
      </c>
      <c r="I40" s="267">
        <f t="shared" si="0"/>
        <v>0</v>
      </c>
      <c r="J40" s="268">
        <f t="shared" si="1"/>
        <v>0</v>
      </c>
    </row>
    <row r="41" spans="1:10" hidden="1" x14ac:dyDescent="0.2">
      <c r="A41" s="266">
        <v>120402</v>
      </c>
      <c r="B41" s="266" t="s">
        <v>234</v>
      </c>
      <c r="C41" s="267">
        <v>0</v>
      </c>
      <c r="D41" s="267">
        <v>0</v>
      </c>
      <c r="E41" s="267">
        <v>0</v>
      </c>
      <c r="F41" s="267">
        <v>0</v>
      </c>
      <c r="G41" s="267">
        <v>0</v>
      </c>
      <c r="H41" s="267">
        <v>0</v>
      </c>
      <c r="I41" s="267">
        <f t="shared" si="0"/>
        <v>0</v>
      </c>
      <c r="J41" s="268">
        <f t="shared" si="1"/>
        <v>0</v>
      </c>
    </row>
    <row r="42" spans="1:10" hidden="1" x14ac:dyDescent="0.2">
      <c r="A42" s="266">
        <v>120403</v>
      </c>
      <c r="B42" s="266" t="s">
        <v>235</v>
      </c>
      <c r="C42" s="267">
        <v>0</v>
      </c>
      <c r="D42" s="267">
        <v>0</v>
      </c>
      <c r="E42" s="267">
        <v>0</v>
      </c>
      <c r="F42" s="267">
        <v>0</v>
      </c>
      <c r="G42" s="267">
        <v>0</v>
      </c>
      <c r="H42" s="267">
        <v>0</v>
      </c>
      <c r="I42" s="267">
        <f t="shared" si="0"/>
        <v>0</v>
      </c>
      <c r="J42" s="268">
        <f t="shared" si="1"/>
        <v>0</v>
      </c>
    </row>
    <row r="43" spans="1:10" hidden="1" x14ac:dyDescent="0.2">
      <c r="A43" s="266">
        <v>120404</v>
      </c>
      <c r="B43" s="266" t="s">
        <v>236</v>
      </c>
      <c r="C43" s="267">
        <v>0</v>
      </c>
      <c r="D43" s="267">
        <v>0</v>
      </c>
      <c r="E43" s="267">
        <v>0</v>
      </c>
      <c r="F43" s="267">
        <v>0</v>
      </c>
      <c r="G43" s="267">
        <v>0</v>
      </c>
      <c r="H43" s="267">
        <v>0</v>
      </c>
      <c r="I43" s="267">
        <f t="shared" si="0"/>
        <v>0</v>
      </c>
      <c r="J43" s="268">
        <f t="shared" si="1"/>
        <v>0</v>
      </c>
    </row>
    <row r="44" spans="1:10" hidden="1" x14ac:dyDescent="0.2">
      <c r="A44" s="266">
        <v>120405</v>
      </c>
      <c r="B44" s="266" t="s">
        <v>237</v>
      </c>
      <c r="C44" s="267">
        <v>0</v>
      </c>
      <c r="D44" s="267">
        <v>0</v>
      </c>
      <c r="E44" s="267">
        <v>0</v>
      </c>
      <c r="F44" s="267">
        <v>0</v>
      </c>
      <c r="G44" s="267">
        <v>0</v>
      </c>
      <c r="H44" s="267">
        <v>0</v>
      </c>
      <c r="I44" s="267">
        <f t="shared" si="0"/>
        <v>0</v>
      </c>
      <c r="J44" s="268">
        <f t="shared" si="1"/>
        <v>0</v>
      </c>
    </row>
    <row r="45" spans="1:10" hidden="1" x14ac:dyDescent="0.2">
      <c r="A45" s="266">
        <v>120406</v>
      </c>
      <c r="B45" s="266" t="s">
        <v>238</v>
      </c>
      <c r="C45" s="267">
        <v>0</v>
      </c>
      <c r="D45" s="267">
        <v>0</v>
      </c>
      <c r="E45" s="267">
        <v>0</v>
      </c>
      <c r="F45" s="267">
        <v>0</v>
      </c>
      <c r="G45" s="267">
        <v>0</v>
      </c>
      <c r="H45" s="267">
        <v>0</v>
      </c>
      <c r="I45" s="267">
        <f t="shared" si="0"/>
        <v>0</v>
      </c>
      <c r="J45" s="268">
        <f t="shared" si="1"/>
        <v>0</v>
      </c>
    </row>
    <row r="46" spans="1:10" hidden="1" x14ac:dyDescent="0.2">
      <c r="A46" s="266">
        <v>120407</v>
      </c>
      <c r="B46" s="266" t="s">
        <v>239</v>
      </c>
      <c r="C46" s="267">
        <v>0</v>
      </c>
      <c r="D46" s="267">
        <v>0</v>
      </c>
      <c r="E46" s="267">
        <v>0</v>
      </c>
      <c r="F46" s="267">
        <v>0</v>
      </c>
      <c r="G46" s="267">
        <v>0</v>
      </c>
      <c r="H46" s="267">
        <v>0</v>
      </c>
      <c r="I46" s="267">
        <f t="shared" si="0"/>
        <v>0</v>
      </c>
      <c r="J46" s="268">
        <f t="shared" si="1"/>
        <v>0</v>
      </c>
    </row>
    <row r="47" spans="1:10" hidden="1" x14ac:dyDescent="0.2">
      <c r="A47" s="266">
        <v>120408</v>
      </c>
      <c r="B47" s="266" t="s">
        <v>240</v>
      </c>
      <c r="C47" s="267">
        <v>0</v>
      </c>
      <c r="D47" s="267">
        <v>0</v>
      </c>
      <c r="E47" s="267">
        <v>0</v>
      </c>
      <c r="F47" s="267">
        <v>0</v>
      </c>
      <c r="G47" s="267">
        <v>0</v>
      </c>
      <c r="H47" s="267">
        <v>0</v>
      </c>
      <c r="I47" s="267">
        <f t="shared" si="0"/>
        <v>0</v>
      </c>
      <c r="J47" s="268">
        <f t="shared" si="1"/>
        <v>0</v>
      </c>
    </row>
    <row r="48" spans="1:10" hidden="1" x14ac:dyDescent="0.2">
      <c r="A48" s="266">
        <v>120409</v>
      </c>
      <c r="B48" s="266" t="s">
        <v>241</v>
      </c>
      <c r="C48" s="267">
        <v>0</v>
      </c>
      <c r="D48" s="267">
        <v>0</v>
      </c>
      <c r="E48" s="267">
        <v>0</v>
      </c>
      <c r="F48" s="267">
        <v>0</v>
      </c>
      <c r="G48" s="267">
        <v>0</v>
      </c>
      <c r="H48" s="267">
        <v>0</v>
      </c>
      <c r="I48" s="267">
        <f t="shared" si="0"/>
        <v>0</v>
      </c>
      <c r="J48" s="268">
        <f t="shared" si="1"/>
        <v>0</v>
      </c>
    </row>
    <row r="49" spans="1:10" hidden="1" x14ac:dyDescent="0.2">
      <c r="A49" s="266">
        <v>120410</v>
      </c>
      <c r="B49" s="266" t="s">
        <v>242</v>
      </c>
      <c r="C49" s="267">
        <v>0</v>
      </c>
      <c r="D49" s="267">
        <v>0</v>
      </c>
      <c r="E49" s="267">
        <v>0</v>
      </c>
      <c r="F49" s="267">
        <v>0</v>
      </c>
      <c r="G49" s="267">
        <v>0</v>
      </c>
      <c r="H49" s="267">
        <v>0</v>
      </c>
      <c r="I49" s="267">
        <f t="shared" si="0"/>
        <v>0</v>
      </c>
      <c r="J49" s="268">
        <f t="shared" si="1"/>
        <v>0</v>
      </c>
    </row>
    <row r="50" spans="1:10" hidden="1" x14ac:dyDescent="0.2">
      <c r="A50" s="266">
        <v>120411</v>
      </c>
      <c r="B50" s="266" t="s">
        <v>243</v>
      </c>
      <c r="C50" s="267">
        <v>0</v>
      </c>
      <c r="D50" s="267">
        <v>0</v>
      </c>
      <c r="E50" s="267">
        <v>0</v>
      </c>
      <c r="F50" s="267">
        <v>0</v>
      </c>
      <c r="G50" s="267">
        <v>0</v>
      </c>
      <c r="H50" s="267">
        <v>0</v>
      </c>
      <c r="I50" s="267">
        <f t="shared" si="0"/>
        <v>0</v>
      </c>
      <c r="J50" s="268">
        <f t="shared" si="1"/>
        <v>0</v>
      </c>
    </row>
    <row r="51" spans="1:10" hidden="1" x14ac:dyDescent="0.2">
      <c r="A51" s="266">
        <v>120414</v>
      </c>
      <c r="B51" s="266" t="s">
        <v>244</v>
      </c>
      <c r="C51" s="267">
        <v>0</v>
      </c>
      <c r="D51" s="267">
        <v>0</v>
      </c>
      <c r="E51" s="267">
        <v>0</v>
      </c>
      <c r="F51" s="267">
        <v>0</v>
      </c>
      <c r="G51" s="267">
        <v>0</v>
      </c>
      <c r="H51" s="267">
        <v>0</v>
      </c>
      <c r="I51" s="267">
        <f t="shared" si="0"/>
        <v>0</v>
      </c>
      <c r="J51" s="268">
        <f t="shared" si="1"/>
        <v>0</v>
      </c>
    </row>
    <row r="52" spans="1:10" hidden="1" x14ac:dyDescent="0.2">
      <c r="A52" s="266">
        <v>120415</v>
      </c>
      <c r="B52" s="266" t="s">
        <v>245</v>
      </c>
      <c r="C52" s="267">
        <v>0</v>
      </c>
      <c r="D52" s="267">
        <v>0</v>
      </c>
      <c r="E52" s="267">
        <v>0</v>
      </c>
      <c r="F52" s="267">
        <v>0</v>
      </c>
      <c r="G52" s="267">
        <v>0</v>
      </c>
      <c r="H52" s="267">
        <v>0</v>
      </c>
      <c r="I52" s="267">
        <f t="shared" si="0"/>
        <v>0</v>
      </c>
      <c r="J52" s="268">
        <f t="shared" si="1"/>
        <v>0</v>
      </c>
    </row>
    <row r="53" spans="1:10" hidden="1" x14ac:dyDescent="0.2">
      <c r="A53" s="266">
        <v>120416</v>
      </c>
      <c r="B53" s="266" t="s">
        <v>246</v>
      </c>
      <c r="C53" s="267">
        <v>0</v>
      </c>
      <c r="D53" s="267">
        <v>0</v>
      </c>
      <c r="E53" s="267">
        <v>0</v>
      </c>
      <c r="F53" s="267">
        <v>0</v>
      </c>
      <c r="G53" s="267">
        <v>0</v>
      </c>
      <c r="H53" s="267">
        <v>0</v>
      </c>
      <c r="I53" s="267">
        <f t="shared" si="0"/>
        <v>0</v>
      </c>
      <c r="J53" s="268">
        <f t="shared" si="1"/>
        <v>0</v>
      </c>
    </row>
    <row r="54" spans="1:10" hidden="1" x14ac:dyDescent="0.2">
      <c r="A54" s="266">
        <v>120417</v>
      </c>
      <c r="B54" s="266" t="s">
        <v>247</v>
      </c>
      <c r="C54" s="267">
        <v>0</v>
      </c>
      <c r="D54" s="267">
        <v>0</v>
      </c>
      <c r="E54" s="267">
        <v>0</v>
      </c>
      <c r="F54" s="267">
        <v>0</v>
      </c>
      <c r="G54" s="267">
        <v>0</v>
      </c>
      <c r="H54" s="267">
        <v>0</v>
      </c>
      <c r="I54" s="267">
        <f t="shared" si="0"/>
        <v>0</v>
      </c>
      <c r="J54" s="268">
        <f t="shared" si="1"/>
        <v>0</v>
      </c>
    </row>
    <row r="55" spans="1:10" hidden="1" x14ac:dyDescent="0.2">
      <c r="A55" s="266">
        <v>120418</v>
      </c>
      <c r="B55" s="266" t="s">
        <v>248</v>
      </c>
      <c r="C55" s="267">
        <v>0</v>
      </c>
      <c r="D55" s="267">
        <v>0</v>
      </c>
      <c r="E55" s="267">
        <v>0</v>
      </c>
      <c r="F55" s="267">
        <v>0</v>
      </c>
      <c r="G55" s="267">
        <v>0</v>
      </c>
      <c r="H55" s="267">
        <v>0</v>
      </c>
      <c r="I55" s="267">
        <f t="shared" si="0"/>
        <v>0</v>
      </c>
      <c r="J55" s="268">
        <f t="shared" si="1"/>
        <v>0</v>
      </c>
    </row>
    <row r="56" spans="1:10" hidden="1" x14ac:dyDescent="0.2">
      <c r="A56" s="266">
        <v>120442</v>
      </c>
      <c r="B56" s="266" t="s">
        <v>249</v>
      </c>
      <c r="C56" s="267">
        <v>0</v>
      </c>
      <c r="D56" s="267">
        <v>0</v>
      </c>
      <c r="E56" s="267">
        <v>0</v>
      </c>
      <c r="F56" s="267">
        <v>0</v>
      </c>
      <c r="G56" s="267">
        <v>0</v>
      </c>
      <c r="H56" s="267">
        <v>0</v>
      </c>
      <c r="I56" s="267">
        <f t="shared" si="0"/>
        <v>0</v>
      </c>
      <c r="J56" s="268">
        <f t="shared" si="1"/>
        <v>0</v>
      </c>
    </row>
    <row r="57" spans="1:10" hidden="1" x14ac:dyDescent="0.2">
      <c r="A57" s="266">
        <v>120495</v>
      </c>
      <c r="B57" s="266" t="s">
        <v>250</v>
      </c>
      <c r="C57" s="267">
        <v>0</v>
      </c>
      <c r="D57" s="267">
        <v>0</v>
      </c>
      <c r="E57" s="267">
        <v>0</v>
      </c>
      <c r="F57" s="267">
        <v>0</v>
      </c>
      <c r="G57" s="267">
        <v>0</v>
      </c>
      <c r="H57" s="267">
        <v>0</v>
      </c>
      <c r="I57" s="267">
        <f t="shared" si="0"/>
        <v>0</v>
      </c>
      <c r="J57" s="268">
        <f t="shared" si="1"/>
        <v>0</v>
      </c>
    </row>
    <row r="58" spans="1:10" hidden="1" x14ac:dyDescent="0.2">
      <c r="A58" s="266">
        <v>120499</v>
      </c>
      <c r="B58" s="266" t="s">
        <v>251</v>
      </c>
      <c r="C58" s="267">
        <v>0</v>
      </c>
      <c r="D58" s="267">
        <v>0</v>
      </c>
      <c r="E58" s="267">
        <v>0</v>
      </c>
      <c r="F58" s="267">
        <v>0</v>
      </c>
      <c r="G58" s="267">
        <v>0</v>
      </c>
      <c r="H58" s="267">
        <v>0</v>
      </c>
      <c r="I58" s="267">
        <f t="shared" si="0"/>
        <v>0</v>
      </c>
      <c r="J58" s="268">
        <f t="shared" si="1"/>
        <v>0</v>
      </c>
    </row>
    <row r="59" spans="1:10" hidden="1" x14ac:dyDescent="0.2">
      <c r="A59" s="264">
        <v>120600</v>
      </c>
      <c r="B59" s="264" t="s">
        <v>252</v>
      </c>
      <c r="C59" s="265">
        <v>0</v>
      </c>
      <c r="D59" s="265">
        <v>0</v>
      </c>
      <c r="E59" s="265">
        <v>0</v>
      </c>
      <c r="F59" s="265">
        <v>0</v>
      </c>
      <c r="G59" s="265">
        <v>0</v>
      </c>
      <c r="H59" s="265">
        <v>0</v>
      </c>
      <c r="I59" s="265">
        <f t="shared" si="0"/>
        <v>0</v>
      </c>
      <c r="J59" s="268">
        <f t="shared" si="1"/>
        <v>0</v>
      </c>
    </row>
    <row r="60" spans="1:10" hidden="1" x14ac:dyDescent="0.2">
      <c r="A60" s="266">
        <v>120601</v>
      </c>
      <c r="B60" s="266" t="s">
        <v>253</v>
      </c>
      <c r="C60" s="267">
        <v>0</v>
      </c>
      <c r="D60" s="267">
        <v>0</v>
      </c>
      <c r="E60" s="267">
        <v>0</v>
      </c>
      <c r="F60" s="267">
        <v>0</v>
      </c>
      <c r="G60" s="267">
        <v>0</v>
      </c>
      <c r="H60" s="267">
        <v>0</v>
      </c>
      <c r="I60" s="267">
        <f t="shared" si="0"/>
        <v>0</v>
      </c>
      <c r="J60" s="268">
        <f t="shared" si="1"/>
        <v>0</v>
      </c>
    </row>
    <row r="61" spans="1:10" hidden="1" x14ac:dyDescent="0.2">
      <c r="A61" s="266">
        <v>120602</v>
      </c>
      <c r="B61" s="266" t="s">
        <v>254</v>
      </c>
      <c r="C61" s="267">
        <v>0</v>
      </c>
      <c r="D61" s="267">
        <v>0</v>
      </c>
      <c r="E61" s="267">
        <v>0</v>
      </c>
      <c r="F61" s="267">
        <v>0</v>
      </c>
      <c r="G61" s="267">
        <v>0</v>
      </c>
      <c r="H61" s="267">
        <v>0</v>
      </c>
      <c r="I61" s="267">
        <f t="shared" si="0"/>
        <v>0</v>
      </c>
      <c r="J61" s="268">
        <f t="shared" si="1"/>
        <v>0</v>
      </c>
    </row>
    <row r="62" spans="1:10" hidden="1" x14ac:dyDescent="0.2">
      <c r="A62" s="266">
        <v>120605</v>
      </c>
      <c r="B62" s="266" t="s">
        <v>255</v>
      </c>
      <c r="C62" s="267">
        <v>0</v>
      </c>
      <c r="D62" s="267">
        <v>0</v>
      </c>
      <c r="E62" s="267">
        <v>0</v>
      </c>
      <c r="F62" s="267">
        <v>0</v>
      </c>
      <c r="G62" s="267">
        <v>0</v>
      </c>
      <c r="H62" s="267">
        <v>0</v>
      </c>
      <c r="I62" s="267">
        <f t="shared" si="0"/>
        <v>0</v>
      </c>
      <c r="J62" s="268">
        <f t="shared" si="1"/>
        <v>0</v>
      </c>
    </row>
    <row r="63" spans="1:10" hidden="1" x14ac:dyDescent="0.2">
      <c r="A63" s="266">
        <v>120606</v>
      </c>
      <c r="B63" s="266" t="s">
        <v>256</v>
      </c>
      <c r="C63" s="267">
        <v>0</v>
      </c>
      <c r="D63" s="267">
        <v>0</v>
      </c>
      <c r="E63" s="267">
        <v>0</v>
      </c>
      <c r="F63" s="267">
        <v>0</v>
      </c>
      <c r="G63" s="267">
        <v>0</v>
      </c>
      <c r="H63" s="267">
        <v>0</v>
      </c>
      <c r="I63" s="267">
        <f t="shared" si="0"/>
        <v>0</v>
      </c>
      <c r="J63" s="268">
        <f t="shared" si="1"/>
        <v>0</v>
      </c>
    </row>
    <row r="64" spans="1:10" hidden="1" x14ac:dyDescent="0.2">
      <c r="A64" s="266">
        <v>120607</v>
      </c>
      <c r="B64" s="266" t="s">
        <v>257</v>
      </c>
      <c r="C64" s="267">
        <v>0</v>
      </c>
      <c r="D64" s="267">
        <v>0</v>
      </c>
      <c r="E64" s="267">
        <v>0</v>
      </c>
      <c r="F64" s="267">
        <v>0</v>
      </c>
      <c r="G64" s="267">
        <v>0</v>
      </c>
      <c r="H64" s="267">
        <v>0</v>
      </c>
      <c r="I64" s="267">
        <f t="shared" si="0"/>
        <v>0</v>
      </c>
      <c r="J64" s="268">
        <f t="shared" si="1"/>
        <v>0</v>
      </c>
    </row>
    <row r="65" spans="1:10" hidden="1" x14ac:dyDescent="0.2">
      <c r="A65" s="266">
        <v>120608</v>
      </c>
      <c r="B65" s="266" t="s">
        <v>258</v>
      </c>
      <c r="C65" s="267">
        <v>0</v>
      </c>
      <c r="D65" s="267">
        <v>0</v>
      </c>
      <c r="E65" s="267">
        <v>0</v>
      </c>
      <c r="F65" s="267">
        <v>0</v>
      </c>
      <c r="G65" s="267">
        <v>0</v>
      </c>
      <c r="H65" s="267">
        <v>0</v>
      </c>
      <c r="I65" s="267">
        <f t="shared" si="0"/>
        <v>0</v>
      </c>
      <c r="J65" s="268">
        <f t="shared" si="1"/>
        <v>0</v>
      </c>
    </row>
    <row r="66" spans="1:10" hidden="1" x14ac:dyDescent="0.2">
      <c r="A66" s="266">
        <v>120609</v>
      </c>
      <c r="B66" s="266" t="s">
        <v>259</v>
      </c>
      <c r="C66" s="267">
        <v>0</v>
      </c>
      <c r="D66" s="267">
        <v>0</v>
      </c>
      <c r="E66" s="267">
        <v>0</v>
      </c>
      <c r="F66" s="267">
        <v>0</v>
      </c>
      <c r="G66" s="267">
        <v>0</v>
      </c>
      <c r="H66" s="267">
        <v>0</v>
      </c>
      <c r="I66" s="267">
        <f t="shared" si="0"/>
        <v>0</v>
      </c>
      <c r="J66" s="268">
        <f t="shared" si="1"/>
        <v>0</v>
      </c>
    </row>
    <row r="67" spans="1:10" hidden="1" x14ac:dyDescent="0.2">
      <c r="A67" s="266">
        <v>120610</v>
      </c>
      <c r="B67" s="266" t="s">
        <v>260</v>
      </c>
      <c r="C67" s="267">
        <v>0</v>
      </c>
      <c r="D67" s="267">
        <v>0</v>
      </c>
      <c r="E67" s="267">
        <v>0</v>
      </c>
      <c r="F67" s="267">
        <v>0</v>
      </c>
      <c r="G67" s="267">
        <v>0</v>
      </c>
      <c r="H67" s="267">
        <v>0</v>
      </c>
      <c r="I67" s="267">
        <f t="shared" ref="I67:I130" si="2">IFERROR(CEILING(+H67*(1+((+H67/G67-1)/3)),1000000),0)</f>
        <v>0</v>
      </c>
      <c r="J67" s="268">
        <f t="shared" ref="J67:J130" si="3">+MAX(C67:I67)</f>
        <v>0</v>
      </c>
    </row>
    <row r="68" spans="1:10" hidden="1" x14ac:dyDescent="0.2">
      <c r="A68" s="266">
        <v>120611</v>
      </c>
      <c r="B68" s="266" t="s">
        <v>261</v>
      </c>
      <c r="C68" s="267">
        <v>0</v>
      </c>
      <c r="D68" s="267">
        <v>0</v>
      </c>
      <c r="E68" s="267">
        <v>0</v>
      </c>
      <c r="F68" s="267">
        <v>0</v>
      </c>
      <c r="G68" s="267">
        <v>0</v>
      </c>
      <c r="H68" s="267">
        <v>0</v>
      </c>
      <c r="I68" s="267">
        <f t="shared" si="2"/>
        <v>0</v>
      </c>
      <c r="J68" s="268">
        <f t="shared" si="3"/>
        <v>0</v>
      </c>
    </row>
    <row r="69" spans="1:10" hidden="1" x14ac:dyDescent="0.2">
      <c r="A69" s="266">
        <v>120612</v>
      </c>
      <c r="B69" s="266" t="s">
        <v>262</v>
      </c>
      <c r="C69" s="267">
        <v>0</v>
      </c>
      <c r="D69" s="267">
        <v>0</v>
      </c>
      <c r="E69" s="267">
        <v>0</v>
      </c>
      <c r="F69" s="267">
        <v>0</v>
      </c>
      <c r="G69" s="267">
        <v>0</v>
      </c>
      <c r="H69" s="267">
        <v>0</v>
      </c>
      <c r="I69" s="267">
        <f t="shared" si="2"/>
        <v>0</v>
      </c>
      <c r="J69" s="268">
        <f t="shared" si="3"/>
        <v>0</v>
      </c>
    </row>
    <row r="70" spans="1:10" hidden="1" x14ac:dyDescent="0.2">
      <c r="A70" s="266">
        <v>120613</v>
      </c>
      <c r="B70" s="266" t="s">
        <v>263</v>
      </c>
      <c r="C70" s="267">
        <v>0</v>
      </c>
      <c r="D70" s="267">
        <v>0</v>
      </c>
      <c r="E70" s="267">
        <v>0</v>
      </c>
      <c r="F70" s="267">
        <v>0</v>
      </c>
      <c r="G70" s="267">
        <v>0</v>
      </c>
      <c r="H70" s="267">
        <v>0</v>
      </c>
      <c r="I70" s="267">
        <f t="shared" si="2"/>
        <v>0</v>
      </c>
      <c r="J70" s="268">
        <f t="shared" si="3"/>
        <v>0</v>
      </c>
    </row>
    <row r="71" spans="1:10" hidden="1" x14ac:dyDescent="0.2">
      <c r="A71" s="266">
        <v>120614</v>
      </c>
      <c r="B71" s="266" t="s">
        <v>264</v>
      </c>
      <c r="C71" s="267">
        <v>0</v>
      </c>
      <c r="D71" s="267">
        <v>0</v>
      </c>
      <c r="E71" s="267">
        <v>0</v>
      </c>
      <c r="F71" s="267">
        <v>0</v>
      </c>
      <c r="G71" s="267">
        <v>0</v>
      </c>
      <c r="H71" s="267">
        <v>0</v>
      </c>
      <c r="I71" s="267">
        <f t="shared" si="2"/>
        <v>0</v>
      </c>
      <c r="J71" s="268">
        <f t="shared" si="3"/>
        <v>0</v>
      </c>
    </row>
    <row r="72" spans="1:10" hidden="1" x14ac:dyDescent="0.2">
      <c r="A72" s="266">
        <v>120699</v>
      </c>
      <c r="B72" s="266" t="s">
        <v>265</v>
      </c>
      <c r="C72" s="267">
        <v>0</v>
      </c>
      <c r="D72" s="267">
        <v>0</v>
      </c>
      <c r="E72" s="267">
        <v>0</v>
      </c>
      <c r="F72" s="267">
        <v>0</v>
      </c>
      <c r="G72" s="267">
        <v>0</v>
      </c>
      <c r="H72" s="267">
        <v>0</v>
      </c>
      <c r="I72" s="267">
        <f t="shared" si="2"/>
        <v>0</v>
      </c>
      <c r="J72" s="268">
        <f t="shared" si="3"/>
        <v>0</v>
      </c>
    </row>
    <row r="73" spans="1:10" hidden="1" x14ac:dyDescent="0.2">
      <c r="A73" s="264">
        <v>120800</v>
      </c>
      <c r="B73" s="264" t="s">
        <v>266</v>
      </c>
      <c r="C73" s="265">
        <v>0</v>
      </c>
      <c r="D73" s="265">
        <v>0</v>
      </c>
      <c r="E73" s="265">
        <v>0</v>
      </c>
      <c r="F73" s="265">
        <v>0</v>
      </c>
      <c r="G73" s="265">
        <v>0</v>
      </c>
      <c r="H73" s="265">
        <v>0</v>
      </c>
      <c r="I73" s="265">
        <f t="shared" si="2"/>
        <v>0</v>
      </c>
      <c r="J73" s="268">
        <f t="shared" si="3"/>
        <v>0</v>
      </c>
    </row>
    <row r="74" spans="1:10" hidden="1" x14ac:dyDescent="0.2">
      <c r="A74" s="266">
        <v>120801</v>
      </c>
      <c r="B74" s="266" t="s">
        <v>267</v>
      </c>
      <c r="C74" s="267">
        <v>0</v>
      </c>
      <c r="D74" s="267">
        <v>0</v>
      </c>
      <c r="E74" s="267">
        <v>0</v>
      </c>
      <c r="F74" s="267">
        <v>0</v>
      </c>
      <c r="G74" s="267">
        <v>0</v>
      </c>
      <c r="H74" s="267">
        <v>0</v>
      </c>
      <c r="I74" s="267">
        <f t="shared" si="2"/>
        <v>0</v>
      </c>
      <c r="J74" s="268">
        <f t="shared" si="3"/>
        <v>0</v>
      </c>
    </row>
    <row r="75" spans="1:10" hidden="1" x14ac:dyDescent="0.2">
      <c r="A75" s="266">
        <v>120802</v>
      </c>
      <c r="B75" s="266" t="s">
        <v>268</v>
      </c>
      <c r="C75" s="267">
        <v>0</v>
      </c>
      <c r="D75" s="267">
        <v>0</v>
      </c>
      <c r="E75" s="267">
        <v>0</v>
      </c>
      <c r="F75" s="267">
        <v>0</v>
      </c>
      <c r="G75" s="267">
        <v>0</v>
      </c>
      <c r="H75" s="267">
        <v>0</v>
      </c>
      <c r="I75" s="267">
        <f t="shared" si="2"/>
        <v>0</v>
      </c>
      <c r="J75" s="268">
        <f t="shared" si="3"/>
        <v>0</v>
      </c>
    </row>
    <row r="76" spans="1:10" hidden="1" x14ac:dyDescent="0.2">
      <c r="A76" s="266">
        <v>120803</v>
      </c>
      <c r="B76" s="266" t="s">
        <v>235</v>
      </c>
      <c r="C76" s="267">
        <v>0</v>
      </c>
      <c r="D76" s="267">
        <v>0</v>
      </c>
      <c r="E76" s="267">
        <v>0</v>
      </c>
      <c r="F76" s="267">
        <v>0</v>
      </c>
      <c r="G76" s="267">
        <v>0</v>
      </c>
      <c r="H76" s="267">
        <v>0</v>
      </c>
      <c r="I76" s="267">
        <f t="shared" si="2"/>
        <v>0</v>
      </c>
      <c r="J76" s="268">
        <f t="shared" si="3"/>
        <v>0</v>
      </c>
    </row>
    <row r="77" spans="1:10" hidden="1" x14ac:dyDescent="0.2">
      <c r="A77" s="266">
        <v>120804</v>
      </c>
      <c r="B77" s="266" t="s">
        <v>236</v>
      </c>
      <c r="C77" s="267">
        <v>0</v>
      </c>
      <c r="D77" s="267">
        <v>0</v>
      </c>
      <c r="E77" s="267">
        <v>0</v>
      </c>
      <c r="F77" s="267">
        <v>0</v>
      </c>
      <c r="G77" s="267">
        <v>0</v>
      </c>
      <c r="H77" s="267">
        <v>0</v>
      </c>
      <c r="I77" s="267">
        <f t="shared" si="2"/>
        <v>0</v>
      </c>
      <c r="J77" s="268">
        <f t="shared" si="3"/>
        <v>0</v>
      </c>
    </row>
    <row r="78" spans="1:10" hidden="1" x14ac:dyDescent="0.2">
      <c r="A78" s="266">
        <v>120805</v>
      </c>
      <c r="B78" s="266" t="s">
        <v>237</v>
      </c>
      <c r="C78" s="267">
        <v>0</v>
      </c>
      <c r="D78" s="267">
        <v>0</v>
      </c>
      <c r="E78" s="267">
        <v>0</v>
      </c>
      <c r="F78" s="267">
        <v>0</v>
      </c>
      <c r="G78" s="267">
        <v>0</v>
      </c>
      <c r="H78" s="267">
        <v>0</v>
      </c>
      <c r="I78" s="267">
        <f t="shared" si="2"/>
        <v>0</v>
      </c>
      <c r="J78" s="268">
        <f t="shared" si="3"/>
        <v>0</v>
      </c>
    </row>
    <row r="79" spans="1:10" hidden="1" x14ac:dyDescent="0.2">
      <c r="A79" s="266">
        <v>120806</v>
      </c>
      <c r="B79" s="266" t="s">
        <v>238</v>
      </c>
      <c r="C79" s="267">
        <v>0</v>
      </c>
      <c r="D79" s="267">
        <v>0</v>
      </c>
      <c r="E79" s="267">
        <v>0</v>
      </c>
      <c r="F79" s="267">
        <v>0</v>
      </c>
      <c r="G79" s="267">
        <v>0</v>
      </c>
      <c r="H79" s="267">
        <v>0</v>
      </c>
      <c r="I79" s="267">
        <f t="shared" si="2"/>
        <v>0</v>
      </c>
      <c r="J79" s="268">
        <f t="shared" si="3"/>
        <v>0</v>
      </c>
    </row>
    <row r="80" spans="1:10" hidden="1" x14ac:dyDescent="0.2">
      <c r="A80" s="266">
        <v>120807</v>
      </c>
      <c r="B80" s="266" t="s">
        <v>239</v>
      </c>
      <c r="C80" s="267">
        <v>0</v>
      </c>
      <c r="D80" s="267">
        <v>0</v>
      </c>
      <c r="E80" s="267">
        <v>0</v>
      </c>
      <c r="F80" s="267">
        <v>0</v>
      </c>
      <c r="G80" s="267">
        <v>0</v>
      </c>
      <c r="H80" s="267">
        <v>0</v>
      </c>
      <c r="I80" s="267">
        <f t="shared" si="2"/>
        <v>0</v>
      </c>
      <c r="J80" s="268">
        <f t="shared" si="3"/>
        <v>0</v>
      </c>
    </row>
    <row r="81" spans="1:10" hidden="1" x14ac:dyDescent="0.2">
      <c r="A81" s="266">
        <v>120808</v>
      </c>
      <c r="B81" s="266" t="s">
        <v>240</v>
      </c>
      <c r="C81" s="267">
        <v>0</v>
      </c>
      <c r="D81" s="267">
        <v>0</v>
      </c>
      <c r="E81" s="267">
        <v>0</v>
      </c>
      <c r="F81" s="267">
        <v>0</v>
      </c>
      <c r="G81" s="267">
        <v>0</v>
      </c>
      <c r="H81" s="267">
        <v>0</v>
      </c>
      <c r="I81" s="267">
        <f t="shared" si="2"/>
        <v>0</v>
      </c>
      <c r="J81" s="268">
        <f t="shared" si="3"/>
        <v>0</v>
      </c>
    </row>
    <row r="82" spans="1:10" hidden="1" x14ac:dyDescent="0.2">
      <c r="A82" s="266">
        <v>120809</v>
      </c>
      <c r="B82" s="266" t="s">
        <v>241</v>
      </c>
      <c r="C82" s="267">
        <v>0</v>
      </c>
      <c r="D82" s="267">
        <v>0</v>
      </c>
      <c r="E82" s="267">
        <v>0</v>
      </c>
      <c r="F82" s="267">
        <v>0</v>
      </c>
      <c r="G82" s="267">
        <v>0</v>
      </c>
      <c r="H82" s="267">
        <v>0</v>
      </c>
      <c r="I82" s="267">
        <f t="shared" si="2"/>
        <v>0</v>
      </c>
      <c r="J82" s="268">
        <f t="shared" si="3"/>
        <v>0</v>
      </c>
    </row>
    <row r="83" spans="1:10" hidden="1" x14ac:dyDescent="0.2">
      <c r="A83" s="266">
        <v>120810</v>
      </c>
      <c r="B83" s="266" t="s">
        <v>242</v>
      </c>
      <c r="C83" s="267">
        <v>0</v>
      </c>
      <c r="D83" s="267">
        <v>0</v>
      </c>
      <c r="E83" s="267">
        <v>0</v>
      </c>
      <c r="F83" s="267">
        <v>0</v>
      </c>
      <c r="G83" s="267">
        <v>0</v>
      </c>
      <c r="H83" s="267">
        <v>0</v>
      </c>
      <c r="I83" s="267">
        <f t="shared" si="2"/>
        <v>0</v>
      </c>
      <c r="J83" s="268">
        <f t="shared" si="3"/>
        <v>0</v>
      </c>
    </row>
    <row r="84" spans="1:10" hidden="1" x14ac:dyDescent="0.2">
      <c r="A84" s="266">
        <v>120811</v>
      </c>
      <c r="B84" s="266" t="s">
        <v>269</v>
      </c>
      <c r="C84" s="267">
        <v>0</v>
      </c>
      <c r="D84" s="267">
        <v>0</v>
      </c>
      <c r="E84" s="267">
        <v>0</v>
      </c>
      <c r="F84" s="267">
        <v>0</v>
      </c>
      <c r="G84" s="267">
        <v>0</v>
      </c>
      <c r="H84" s="267">
        <v>0</v>
      </c>
      <c r="I84" s="267">
        <f t="shared" si="2"/>
        <v>0</v>
      </c>
      <c r="J84" s="268">
        <f t="shared" si="3"/>
        <v>0</v>
      </c>
    </row>
    <row r="85" spans="1:10" hidden="1" x14ac:dyDescent="0.2">
      <c r="A85" s="266">
        <v>120814</v>
      </c>
      <c r="B85" s="266" t="s">
        <v>244</v>
      </c>
      <c r="C85" s="267">
        <v>0</v>
      </c>
      <c r="D85" s="267">
        <v>0</v>
      </c>
      <c r="E85" s="267">
        <v>0</v>
      </c>
      <c r="F85" s="267">
        <v>0</v>
      </c>
      <c r="G85" s="267">
        <v>0</v>
      </c>
      <c r="H85" s="267">
        <v>0</v>
      </c>
      <c r="I85" s="267">
        <f t="shared" si="2"/>
        <v>0</v>
      </c>
      <c r="J85" s="268">
        <f t="shared" si="3"/>
        <v>0</v>
      </c>
    </row>
    <row r="86" spans="1:10" hidden="1" x14ac:dyDescent="0.2">
      <c r="A86" s="266">
        <v>120815</v>
      </c>
      <c r="B86" s="266" t="s">
        <v>245</v>
      </c>
      <c r="C86" s="267">
        <v>0</v>
      </c>
      <c r="D86" s="267">
        <v>0</v>
      </c>
      <c r="E86" s="267">
        <v>0</v>
      </c>
      <c r="F86" s="267">
        <v>0</v>
      </c>
      <c r="G86" s="267">
        <v>0</v>
      </c>
      <c r="H86" s="267">
        <v>0</v>
      </c>
      <c r="I86" s="267">
        <f t="shared" si="2"/>
        <v>0</v>
      </c>
      <c r="J86" s="268">
        <f t="shared" si="3"/>
        <v>0</v>
      </c>
    </row>
    <row r="87" spans="1:10" hidden="1" x14ac:dyDescent="0.2">
      <c r="A87" s="266">
        <v>120816</v>
      </c>
      <c r="B87" s="266" t="s">
        <v>246</v>
      </c>
      <c r="C87" s="267">
        <v>0</v>
      </c>
      <c r="D87" s="267">
        <v>0</v>
      </c>
      <c r="E87" s="267">
        <v>0</v>
      </c>
      <c r="F87" s="267">
        <v>0</v>
      </c>
      <c r="G87" s="267">
        <v>0</v>
      </c>
      <c r="H87" s="267">
        <v>0</v>
      </c>
      <c r="I87" s="267">
        <f t="shared" si="2"/>
        <v>0</v>
      </c>
      <c r="J87" s="268">
        <f t="shared" si="3"/>
        <v>0</v>
      </c>
    </row>
    <row r="88" spans="1:10" hidden="1" x14ac:dyDescent="0.2">
      <c r="A88" s="266">
        <v>120817</v>
      </c>
      <c r="B88" s="266" t="s">
        <v>247</v>
      </c>
      <c r="C88" s="267">
        <v>0</v>
      </c>
      <c r="D88" s="267">
        <v>0</v>
      </c>
      <c r="E88" s="267">
        <v>0</v>
      </c>
      <c r="F88" s="267">
        <v>0</v>
      </c>
      <c r="G88" s="267">
        <v>0</v>
      </c>
      <c r="H88" s="267">
        <v>0</v>
      </c>
      <c r="I88" s="267">
        <f t="shared" si="2"/>
        <v>0</v>
      </c>
      <c r="J88" s="268">
        <f t="shared" si="3"/>
        <v>0</v>
      </c>
    </row>
    <row r="89" spans="1:10" hidden="1" x14ac:dyDescent="0.2">
      <c r="A89" s="266">
        <v>120818</v>
      </c>
      <c r="B89" s="266" t="s">
        <v>248</v>
      </c>
      <c r="C89" s="267">
        <v>0</v>
      </c>
      <c r="D89" s="267">
        <v>0</v>
      </c>
      <c r="E89" s="267">
        <v>0</v>
      </c>
      <c r="F89" s="267">
        <v>0</v>
      </c>
      <c r="G89" s="267">
        <v>0</v>
      </c>
      <c r="H89" s="267">
        <v>0</v>
      </c>
      <c r="I89" s="267">
        <f t="shared" si="2"/>
        <v>0</v>
      </c>
      <c r="J89" s="268">
        <f t="shared" si="3"/>
        <v>0</v>
      </c>
    </row>
    <row r="90" spans="1:10" hidden="1" x14ac:dyDescent="0.2">
      <c r="A90" s="266">
        <v>120842</v>
      </c>
      <c r="B90" s="266" t="s">
        <v>249</v>
      </c>
      <c r="C90" s="267">
        <v>0</v>
      </c>
      <c r="D90" s="267">
        <v>0</v>
      </c>
      <c r="E90" s="267">
        <v>0</v>
      </c>
      <c r="F90" s="267">
        <v>0</v>
      </c>
      <c r="G90" s="267">
        <v>0</v>
      </c>
      <c r="H90" s="267">
        <v>0</v>
      </c>
      <c r="I90" s="267">
        <f t="shared" si="2"/>
        <v>0</v>
      </c>
      <c r="J90" s="268">
        <f t="shared" si="3"/>
        <v>0</v>
      </c>
    </row>
    <row r="91" spans="1:10" hidden="1" x14ac:dyDescent="0.2">
      <c r="A91" s="266">
        <v>120895</v>
      </c>
      <c r="B91" s="266" t="s">
        <v>250</v>
      </c>
      <c r="C91" s="267">
        <v>0</v>
      </c>
      <c r="D91" s="267">
        <v>0</v>
      </c>
      <c r="E91" s="267">
        <v>0</v>
      </c>
      <c r="F91" s="267">
        <v>0</v>
      </c>
      <c r="G91" s="267">
        <v>0</v>
      </c>
      <c r="H91" s="267">
        <v>0</v>
      </c>
      <c r="I91" s="267">
        <f t="shared" si="2"/>
        <v>0</v>
      </c>
      <c r="J91" s="268">
        <f t="shared" si="3"/>
        <v>0</v>
      </c>
    </row>
    <row r="92" spans="1:10" hidden="1" x14ac:dyDescent="0.2">
      <c r="A92" s="266">
        <v>120899</v>
      </c>
      <c r="B92" s="266" t="s">
        <v>270</v>
      </c>
      <c r="C92" s="267">
        <v>0</v>
      </c>
      <c r="D92" s="267">
        <v>0</v>
      </c>
      <c r="E92" s="267">
        <v>0</v>
      </c>
      <c r="F92" s="267">
        <v>0</v>
      </c>
      <c r="G92" s="267">
        <v>0</v>
      </c>
      <c r="H92" s="267">
        <v>0</v>
      </c>
      <c r="I92" s="267">
        <f t="shared" si="2"/>
        <v>0</v>
      </c>
      <c r="J92" s="268">
        <f t="shared" si="3"/>
        <v>0</v>
      </c>
    </row>
    <row r="93" spans="1:10" hidden="1" x14ac:dyDescent="0.2">
      <c r="A93" s="264">
        <v>121300</v>
      </c>
      <c r="B93" s="264" t="s">
        <v>271</v>
      </c>
      <c r="C93" s="265">
        <v>0</v>
      </c>
      <c r="D93" s="265">
        <v>0</v>
      </c>
      <c r="E93" s="265">
        <v>0</v>
      </c>
      <c r="F93" s="265">
        <v>0</v>
      </c>
      <c r="G93" s="265">
        <v>0</v>
      </c>
      <c r="H93" s="265">
        <v>0</v>
      </c>
      <c r="I93" s="265">
        <f t="shared" si="2"/>
        <v>0</v>
      </c>
      <c r="J93" s="268">
        <f t="shared" si="3"/>
        <v>0</v>
      </c>
    </row>
    <row r="94" spans="1:10" hidden="1" x14ac:dyDescent="0.2">
      <c r="A94" s="266">
        <v>121301</v>
      </c>
      <c r="B94" s="266" t="s">
        <v>233</v>
      </c>
      <c r="C94" s="267">
        <v>0</v>
      </c>
      <c r="D94" s="267">
        <v>0</v>
      </c>
      <c r="E94" s="267">
        <v>0</v>
      </c>
      <c r="F94" s="267">
        <v>0</v>
      </c>
      <c r="G94" s="267">
        <v>0</v>
      </c>
      <c r="H94" s="267">
        <v>0</v>
      </c>
      <c r="I94" s="267">
        <f t="shared" si="2"/>
        <v>0</v>
      </c>
      <c r="J94" s="268">
        <f t="shared" si="3"/>
        <v>0</v>
      </c>
    </row>
    <row r="95" spans="1:10" hidden="1" x14ac:dyDescent="0.2">
      <c r="A95" s="266">
        <v>121302</v>
      </c>
      <c r="B95" s="266" t="s">
        <v>234</v>
      </c>
      <c r="C95" s="267">
        <v>0</v>
      </c>
      <c r="D95" s="267">
        <v>0</v>
      </c>
      <c r="E95" s="267">
        <v>0</v>
      </c>
      <c r="F95" s="267">
        <v>0</v>
      </c>
      <c r="G95" s="267">
        <v>0</v>
      </c>
      <c r="H95" s="267">
        <v>0</v>
      </c>
      <c r="I95" s="267">
        <f t="shared" si="2"/>
        <v>0</v>
      </c>
      <c r="J95" s="268">
        <f t="shared" si="3"/>
        <v>0</v>
      </c>
    </row>
    <row r="96" spans="1:10" hidden="1" x14ac:dyDescent="0.2">
      <c r="A96" s="266">
        <v>121303</v>
      </c>
      <c r="B96" s="266" t="s">
        <v>235</v>
      </c>
      <c r="C96" s="267">
        <v>0</v>
      </c>
      <c r="D96" s="267">
        <v>0</v>
      </c>
      <c r="E96" s="267">
        <v>0</v>
      </c>
      <c r="F96" s="267">
        <v>0</v>
      </c>
      <c r="G96" s="267">
        <v>0</v>
      </c>
      <c r="H96" s="267">
        <v>0</v>
      </c>
      <c r="I96" s="267">
        <f t="shared" si="2"/>
        <v>0</v>
      </c>
      <c r="J96" s="268">
        <f t="shared" si="3"/>
        <v>0</v>
      </c>
    </row>
    <row r="97" spans="1:10" hidden="1" x14ac:dyDescent="0.2">
      <c r="A97" s="266">
        <v>121304</v>
      </c>
      <c r="B97" s="266" t="s">
        <v>236</v>
      </c>
      <c r="C97" s="267">
        <v>0</v>
      </c>
      <c r="D97" s="267">
        <v>0</v>
      </c>
      <c r="E97" s="267">
        <v>0</v>
      </c>
      <c r="F97" s="267">
        <v>0</v>
      </c>
      <c r="G97" s="267">
        <v>0</v>
      </c>
      <c r="H97" s="267">
        <v>0</v>
      </c>
      <c r="I97" s="267">
        <f t="shared" si="2"/>
        <v>0</v>
      </c>
      <c r="J97" s="268">
        <f t="shared" si="3"/>
        <v>0</v>
      </c>
    </row>
    <row r="98" spans="1:10" hidden="1" x14ac:dyDescent="0.2">
      <c r="A98" s="266">
        <v>121305</v>
      </c>
      <c r="B98" s="266" t="s">
        <v>237</v>
      </c>
      <c r="C98" s="267">
        <v>0</v>
      </c>
      <c r="D98" s="267">
        <v>0</v>
      </c>
      <c r="E98" s="267">
        <v>0</v>
      </c>
      <c r="F98" s="267">
        <v>0</v>
      </c>
      <c r="G98" s="267">
        <v>0</v>
      </c>
      <c r="H98" s="267">
        <v>0</v>
      </c>
      <c r="I98" s="267">
        <f t="shared" si="2"/>
        <v>0</v>
      </c>
      <c r="J98" s="268">
        <f t="shared" si="3"/>
        <v>0</v>
      </c>
    </row>
    <row r="99" spans="1:10" hidden="1" x14ac:dyDescent="0.2">
      <c r="A99" s="266">
        <v>121306</v>
      </c>
      <c r="B99" s="266" t="s">
        <v>238</v>
      </c>
      <c r="C99" s="267">
        <v>0</v>
      </c>
      <c r="D99" s="267">
        <v>0</v>
      </c>
      <c r="E99" s="267">
        <v>0</v>
      </c>
      <c r="F99" s="267">
        <v>0</v>
      </c>
      <c r="G99" s="267">
        <v>0</v>
      </c>
      <c r="H99" s="267">
        <v>0</v>
      </c>
      <c r="I99" s="267">
        <f t="shared" si="2"/>
        <v>0</v>
      </c>
      <c r="J99" s="268">
        <f t="shared" si="3"/>
        <v>0</v>
      </c>
    </row>
    <row r="100" spans="1:10" hidden="1" x14ac:dyDescent="0.2">
      <c r="A100" s="266">
        <v>121307</v>
      </c>
      <c r="B100" s="266" t="s">
        <v>239</v>
      </c>
      <c r="C100" s="267">
        <v>0</v>
      </c>
      <c r="D100" s="267">
        <v>0</v>
      </c>
      <c r="E100" s="267">
        <v>0</v>
      </c>
      <c r="F100" s="267">
        <v>0</v>
      </c>
      <c r="G100" s="267">
        <v>0</v>
      </c>
      <c r="H100" s="267">
        <v>0</v>
      </c>
      <c r="I100" s="267">
        <f t="shared" si="2"/>
        <v>0</v>
      </c>
      <c r="J100" s="268">
        <f t="shared" si="3"/>
        <v>0</v>
      </c>
    </row>
    <row r="101" spans="1:10" hidden="1" x14ac:dyDescent="0.2">
      <c r="A101" s="266">
        <v>121308</v>
      </c>
      <c r="B101" s="266" t="s">
        <v>240</v>
      </c>
      <c r="C101" s="267">
        <v>0</v>
      </c>
      <c r="D101" s="267">
        <v>0</v>
      </c>
      <c r="E101" s="267">
        <v>0</v>
      </c>
      <c r="F101" s="267">
        <v>0</v>
      </c>
      <c r="G101" s="267">
        <v>0</v>
      </c>
      <c r="H101" s="267">
        <v>0</v>
      </c>
      <c r="I101" s="267">
        <f t="shared" si="2"/>
        <v>0</v>
      </c>
      <c r="J101" s="268">
        <f t="shared" si="3"/>
        <v>0</v>
      </c>
    </row>
    <row r="102" spans="1:10" hidden="1" x14ac:dyDescent="0.2">
      <c r="A102" s="266">
        <v>121309</v>
      </c>
      <c r="B102" s="266" t="s">
        <v>241</v>
      </c>
      <c r="C102" s="267">
        <v>0</v>
      </c>
      <c r="D102" s="267">
        <v>0</v>
      </c>
      <c r="E102" s="267">
        <v>0</v>
      </c>
      <c r="F102" s="267">
        <v>0</v>
      </c>
      <c r="G102" s="267">
        <v>0</v>
      </c>
      <c r="H102" s="267">
        <v>0</v>
      </c>
      <c r="I102" s="267">
        <f t="shared" si="2"/>
        <v>0</v>
      </c>
      <c r="J102" s="268">
        <f t="shared" si="3"/>
        <v>0</v>
      </c>
    </row>
    <row r="103" spans="1:10" hidden="1" x14ac:dyDescent="0.2">
      <c r="A103" s="266">
        <v>121310</v>
      </c>
      <c r="B103" s="266" t="s">
        <v>242</v>
      </c>
      <c r="C103" s="267">
        <v>0</v>
      </c>
      <c r="D103" s="267">
        <v>0</v>
      </c>
      <c r="E103" s="267">
        <v>0</v>
      </c>
      <c r="F103" s="267">
        <v>0</v>
      </c>
      <c r="G103" s="267">
        <v>0</v>
      </c>
      <c r="H103" s="267">
        <v>0</v>
      </c>
      <c r="I103" s="267">
        <f t="shared" si="2"/>
        <v>0</v>
      </c>
      <c r="J103" s="268">
        <f t="shared" si="3"/>
        <v>0</v>
      </c>
    </row>
    <row r="104" spans="1:10" hidden="1" x14ac:dyDescent="0.2">
      <c r="A104" s="266">
        <v>121311</v>
      </c>
      <c r="B104" s="266" t="s">
        <v>243</v>
      </c>
      <c r="C104" s="267">
        <v>0</v>
      </c>
      <c r="D104" s="267">
        <v>0</v>
      </c>
      <c r="E104" s="267">
        <v>0</v>
      </c>
      <c r="F104" s="267">
        <v>0</v>
      </c>
      <c r="G104" s="267">
        <v>0</v>
      </c>
      <c r="H104" s="267">
        <v>0</v>
      </c>
      <c r="I104" s="267">
        <f t="shared" si="2"/>
        <v>0</v>
      </c>
      <c r="J104" s="268">
        <f t="shared" si="3"/>
        <v>0</v>
      </c>
    </row>
    <row r="105" spans="1:10" hidden="1" x14ac:dyDescent="0.2">
      <c r="A105" s="266">
        <v>121314</v>
      </c>
      <c r="B105" s="266" t="s">
        <v>244</v>
      </c>
      <c r="C105" s="267">
        <v>0</v>
      </c>
      <c r="D105" s="267">
        <v>0</v>
      </c>
      <c r="E105" s="267">
        <v>0</v>
      </c>
      <c r="F105" s="267">
        <v>0</v>
      </c>
      <c r="G105" s="267">
        <v>0</v>
      </c>
      <c r="H105" s="267">
        <v>0</v>
      </c>
      <c r="I105" s="267">
        <f t="shared" si="2"/>
        <v>0</v>
      </c>
      <c r="J105" s="268">
        <f t="shared" si="3"/>
        <v>0</v>
      </c>
    </row>
    <row r="106" spans="1:10" hidden="1" x14ac:dyDescent="0.2">
      <c r="A106" s="266">
        <v>121315</v>
      </c>
      <c r="B106" s="266" t="s">
        <v>245</v>
      </c>
      <c r="C106" s="267">
        <v>0</v>
      </c>
      <c r="D106" s="267">
        <v>0</v>
      </c>
      <c r="E106" s="267">
        <v>0</v>
      </c>
      <c r="F106" s="267">
        <v>0</v>
      </c>
      <c r="G106" s="267">
        <v>0</v>
      </c>
      <c r="H106" s="267">
        <v>0</v>
      </c>
      <c r="I106" s="267">
        <f t="shared" si="2"/>
        <v>0</v>
      </c>
      <c r="J106" s="268">
        <f t="shared" si="3"/>
        <v>0</v>
      </c>
    </row>
    <row r="107" spans="1:10" hidden="1" x14ac:dyDescent="0.2">
      <c r="A107" s="266">
        <v>121316</v>
      </c>
      <c r="B107" s="266" t="s">
        <v>246</v>
      </c>
      <c r="C107" s="267">
        <v>0</v>
      </c>
      <c r="D107" s="267">
        <v>0</v>
      </c>
      <c r="E107" s="267">
        <v>0</v>
      </c>
      <c r="F107" s="267">
        <v>0</v>
      </c>
      <c r="G107" s="267">
        <v>0</v>
      </c>
      <c r="H107" s="267">
        <v>0</v>
      </c>
      <c r="I107" s="267">
        <f t="shared" si="2"/>
        <v>0</v>
      </c>
      <c r="J107" s="268">
        <f t="shared" si="3"/>
        <v>0</v>
      </c>
    </row>
    <row r="108" spans="1:10" hidden="1" x14ac:dyDescent="0.2">
      <c r="A108" s="266">
        <v>121317</v>
      </c>
      <c r="B108" s="266" t="s">
        <v>247</v>
      </c>
      <c r="C108" s="267">
        <v>0</v>
      </c>
      <c r="D108" s="267">
        <v>0</v>
      </c>
      <c r="E108" s="267">
        <v>0</v>
      </c>
      <c r="F108" s="267">
        <v>0</v>
      </c>
      <c r="G108" s="267">
        <v>0</v>
      </c>
      <c r="H108" s="267">
        <v>0</v>
      </c>
      <c r="I108" s="267">
        <f t="shared" si="2"/>
        <v>0</v>
      </c>
      <c r="J108" s="268">
        <f t="shared" si="3"/>
        <v>0</v>
      </c>
    </row>
    <row r="109" spans="1:10" hidden="1" x14ac:dyDescent="0.2">
      <c r="A109" s="266">
        <v>121318</v>
      </c>
      <c r="B109" s="266" t="s">
        <v>248</v>
      </c>
      <c r="C109" s="267">
        <v>0</v>
      </c>
      <c r="D109" s="267">
        <v>0</v>
      </c>
      <c r="E109" s="267">
        <v>0</v>
      </c>
      <c r="F109" s="267">
        <v>0</v>
      </c>
      <c r="G109" s="267">
        <v>0</v>
      </c>
      <c r="H109" s="267">
        <v>0</v>
      </c>
      <c r="I109" s="267">
        <f t="shared" si="2"/>
        <v>0</v>
      </c>
      <c r="J109" s="268">
        <f t="shared" si="3"/>
        <v>0</v>
      </c>
    </row>
    <row r="110" spans="1:10" hidden="1" x14ac:dyDescent="0.2">
      <c r="A110" s="266">
        <v>121342</v>
      </c>
      <c r="B110" s="266" t="s">
        <v>249</v>
      </c>
      <c r="C110" s="267">
        <v>0</v>
      </c>
      <c r="D110" s="267">
        <v>0</v>
      </c>
      <c r="E110" s="267">
        <v>0</v>
      </c>
      <c r="F110" s="267">
        <v>0</v>
      </c>
      <c r="G110" s="267">
        <v>0</v>
      </c>
      <c r="H110" s="267">
        <v>0</v>
      </c>
      <c r="I110" s="267">
        <f t="shared" si="2"/>
        <v>0</v>
      </c>
      <c r="J110" s="268">
        <f t="shared" si="3"/>
        <v>0</v>
      </c>
    </row>
    <row r="111" spans="1:10" hidden="1" x14ac:dyDescent="0.2">
      <c r="A111" s="266">
        <v>121395</v>
      </c>
      <c r="B111" s="266" t="s">
        <v>250</v>
      </c>
      <c r="C111" s="267">
        <v>0</v>
      </c>
      <c r="D111" s="267">
        <v>0</v>
      </c>
      <c r="E111" s="267">
        <v>0</v>
      </c>
      <c r="F111" s="267">
        <v>0</v>
      </c>
      <c r="G111" s="267">
        <v>0</v>
      </c>
      <c r="H111" s="267">
        <v>0</v>
      </c>
      <c r="I111" s="267">
        <f t="shared" si="2"/>
        <v>0</v>
      </c>
      <c r="J111" s="268">
        <f t="shared" si="3"/>
        <v>0</v>
      </c>
    </row>
    <row r="112" spans="1:10" hidden="1" x14ac:dyDescent="0.2">
      <c r="A112" s="266">
        <v>121399</v>
      </c>
      <c r="B112" s="266" t="s">
        <v>272</v>
      </c>
      <c r="C112" s="267">
        <v>0</v>
      </c>
      <c r="D112" s="267">
        <v>0</v>
      </c>
      <c r="E112" s="267">
        <v>0</v>
      </c>
      <c r="F112" s="267">
        <v>0</v>
      </c>
      <c r="G112" s="267">
        <v>0</v>
      </c>
      <c r="H112" s="267">
        <v>0</v>
      </c>
      <c r="I112" s="267">
        <f t="shared" si="2"/>
        <v>0</v>
      </c>
      <c r="J112" s="268">
        <f t="shared" si="3"/>
        <v>0</v>
      </c>
    </row>
    <row r="113" spans="1:10" hidden="1" x14ac:dyDescent="0.2">
      <c r="A113" s="264">
        <v>121600</v>
      </c>
      <c r="B113" s="264" t="s">
        <v>273</v>
      </c>
      <c r="C113" s="265">
        <v>0</v>
      </c>
      <c r="D113" s="265">
        <v>0</v>
      </c>
      <c r="E113" s="265">
        <v>0</v>
      </c>
      <c r="F113" s="265">
        <v>0</v>
      </c>
      <c r="G113" s="265">
        <v>0</v>
      </c>
      <c r="H113" s="265">
        <v>0</v>
      </c>
      <c r="I113" s="265">
        <f t="shared" si="2"/>
        <v>0</v>
      </c>
      <c r="J113" s="268">
        <f t="shared" si="3"/>
        <v>0</v>
      </c>
    </row>
    <row r="114" spans="1:10" hidden="1" x14ac:dyDescent="0.2">
      <c r="A114" s="266">
        <v>121601</v>
      </c>
      <c r="B114" s="266" t="s">
        <v>253</v>
      </c>
      <c r="C114" s="267">
        <v>0</v>
      </c>
      <c r="D114" s="267">
        <v>0</v>
      </c>
      <c r="E114" s="267">
        <v>0</v>
      </c>
      <c r="F114" s="267">
        <v>0</v>
      </c>
      <c r="G114" s="267">
        <v>0</v>
      </c>
      <c r="H114" s="267">
        <v>0</v>
      </c>
      <c r="I114" s="267">
        <f t="shared" si="2"/>
        <v>0</v>
      </c>
      <c r="J114" s="268">
        <f t="shared" si="3"/>
        <v>0</v>
      </c>
    </row>
    <row r="115" spans="1:10" hidden="1" x14ac:dyDescent="0.2">
      <c r="A115" s="266">
        <v>121602</v>
      </c>
      <c r="B115" s="266" t="s">
        <v>254</v>
      </c>
      <c r="C115" s="267">
        <v>0</v>
      </c>
      <c r="D115" s="267">
        <v>0</v>
      </c>
      <c r="E115" s="267">
        <v>0</v>
      </c>
      <c r="F115" s="267">
        <v>0</v>
      </c>
      <c r="G115" s="267">
        <v>0</v>
      </c>
      <c r="H115" s="267">
        <v>0</v>
      </c>
      <c r="I115" s="267">
        <f t="shared" si="2"/>
        <v>0</v>
      </c>
      <c r="J115" s="268">
        <f t="shared" si="3"/>
        <v>0</v>
      </c>
    </row>
    <row r="116" spans="1:10" hidden="1" x14ac:dyDescent="0.2">
      <c r="A116" s="266">
        <v>121604</v>
      </c>
      <c r="B116" s="266" t="s">
        <v>274</v>
      </c>
      <c r="C116" s="267">
        <v>0</v>
      </c>
      <c r="D116" s="267">
        <v>0</v>
      </c>
      <c r="E116" s="267">
        <v>0</v>
      </c>
      <c r="F116" s="267">
        <v>0</v>
      </c>
      <c r="G116" s="267">
        <v>0</v>
      </c>
      <c r="H116" s="267">
        <v>0</v>
      </c>
      <c r="I116" s="267">
        <f t="shared" si="2"/>
        <v>0</v>
      </c>
      <c r="J116" s="268">
        <f t="shared" si="3"/>
        <v>0</v>
      </c>
    </row>
    <row r="117" spans="1:10" hidden="1" x14ac:dyDescent="0.2">
      <c r="A117" s="266">
        <v>121608</v>
      </c>
      <c r="B117" s="266" t="s">
        <v>258</v>
      </c>
      <c r="C117" s="267">
        <v>0</v>
      </c>
      <c r="D117" s="267">
        <v>0</v>
      </c>
      <c r="E117" s="267">
        <v>0</v>
      </c>
      <c r="F117" s="267">
        <v>0</v>
      </c>
      <c r="G117" s="267">
        <v>0</v>
      </c>
      <c r="H117" s="267">
        <v>0</v>
      </c>
      <c r="I117" s="267">
        <f t="shared" si="2"/>
        <v>0</v>
      </c>
      <c r="J117" s="268">
        <f t="shared" si="3"/>
        <v>0</v>
      </c>
    </row>
    <row r="118" spans="1:10" hidden="1" x14ac:dyDescent="0.2">
      <c r="A118" s="266">
        <v>121609</v>
      </c>
      <c r="B118" s="266" t="s">
        <v>259</v>
      </c>
      <c r="C118" s="267">
        <v>0</v>
      </c>
      <c r="D118" s="267">
        <v>0</v>
      </c>
      <c r="E118" s="267">
        <v>0</v>
      </c>
      <c r="F118" s="267">
        <v>0</v>
      </c>
      <c r="G118" s="267">
        <v>0</v>
      </c>
      <c r="H118" s="267">
        <v>0</v>
      </c>
      <c r="I118" s="267">
        <f t="shared" si="2"/>
        <v>0</v>
      </c>
      <c r="J118" s="268">
        <f t="shared" si="3"/>
        <v>0</v>
      </c>
    </row>
    <row r="119" spans="1:10" hidden="1" x14ac:dyDescent="0.2">
      <c r="A119" s="266">
        <v>121610</v>
      </c>
      <c r="B119" s="266" t="s">
        <v>275</v>
      </c>
      <c r="C119" s="267">
        <v>0</v>
      </c>
      <c r="D119" s="267">
        <v>0</v>
      </c>
      <c r="E119" s="267">
        <v>0</v>
      </c>
      <c r="F119" s="267">
        <v>0</v>
      </c>
      <c r="G119" s="267">
        <v>0</v>
      </c>
      <c r="H119" s="267">
        <v>0</v>
      </c>
      <c r="I119" s="267">
        <f t="shared" si="2"/>
        <v>0</v>
      </c>
      <c r="J119" s="268">
        <f t="shared" si="3"/>
        <v>0</v>
      </c>
    </row>
    <row r="120" spans="1:10" hidden="1" x14ac:dyDescent="0.2">
      <c r="A120" s="266">
        <v>121695</v>
      </c>
      <c r="B120" s="266" t="s">
        <v>276</v>
      </c>
      <c r="C120" s="267">
        <v>0</v>
      </c>
      <c r="D120" s="267">
        <v>0</v>
      </c>
      <c r="E120" s="267">
        <v>0</v>
      </c>
      <c r="F120" s="267">
        <v>0</v>
      </c>
      <c r="G120" s="267">
        <v>0</v>
      </c>
      <c r="H120" s="267">
        <v>0</v>
      </c>
      <c r="I120" s="267">
        <f t="shared" si="2"/>
        <v>0</v>
      </c>
      <c r="J120" s="268">
        <f t="shared" si="3"/>
        <v>0</v>
      </c>
    </row>
    <row r="121" spans="1:10" hidden="1" x14ac:dyDescent="0.2">
      <c r="A121" s="266">
        <v>121699</v>
      </c>
      <c r="B121" s="266" t="s">
        <v>277</v>
      </c>
      <c r="C121" s="267">
        <v>0</v>
      </c>
      <c r="D121" s="267">
        <v>0</v>
      </c>
      <c r="E121" s="267">
        <v>0</v>
      </c>
      <c r="F121" s="267">
        <v>0</v>
      </c>
      <c r="G121" s="267">
        <v>0</v>
      </c>
      <c r="H121" s="267">
        <v>0</v>
      </c>
      <c r="I121" s="267">
        <f t="shared" si="2"/>
        <v>0</v>
      </c>
      <c r="J121" s="268">
        <f t="shared" si="3"/>
        <v>0</v>
      </c>
    </row>
    <row r="122" spans="1:10" x14ac:dyDescent="0.2">
      <c r="A122" s="264">
        <v>121800</v>
      </c>
      <c r="B122" s="264" t="s">
        <v>278</v>
      </c>
      <c r="C122" s="265">
        <v>0</v>
      </c>
      <c r="D122" s="265">
        <v>0</v>
      </c>
      <c r="E122" s="265">
        <v>0</v>
      </c>
      <c r="F122" s="265">
        <v>8061850</v>
      </c>
      <c r="G122" s="265">
        <v>198061850</v>
      </c>
      <c r="H122" s="265">
        <v>200000000</v>
      </c>
      <c r="I122" s="265">
        <f t="shared" si="2"/>
        <v>201000000</v>
      </c>
      <c r="J122" s="268">
        <f t="shared" si="3"/>
        <v>201000000</v>
      </c>
    </row>
    <row r="123" spans="1:10" hidden="1" x14ac:dyDescent="0.2">
      <c r="A123" s="266">
        <v>121801</v>
      </c>
      <c r="B123" s="266" t="s">
        <v>279</v>
      </c>
      <c r="C123" s="267">
        <v>0</v>
      </c>
      <c r="D123" s="267">
        <v>0</v>
      </c>
      <c r="E123" s="267">
        <v>0</v>
      </c>
      <c r="F123" s="267">
        <v>8061850</v>
      </c>
      <c r="G123" s="267">
        <v>0</v>
      </c>
      <c r="H123" s="267">
        <v>0</v>
      </c>
      <c r="I123" s="267">
        <f t="shared" si="2"/>
        <v>0</v>
      </c>
      <c r="J123" s="268">
        <f t="shared" si="3"/>
        <v>8061850</v>
      </c>
    </row>
    <row r="124" spans="1:10" hidden="1" x14ac:dyDescent="0.2">
      <c r="A124" s="266">
        <v>121802</v>
      </c>
      <c r="B124" s="266" t="s">
        <v>280</v>
      </c>
      <c r="C124" s="267">
        <v>0</v>
      </c>
      <c r="D124" s="267">
        <v>0</v>
      </c>
      <c r="E124" s="267">
        <v>0</v>
      </c>
      <c r="F124" s="267">
        <v>0</v>
      </c>
      <c r="G124" s="267">
        <v>0</v>
      </c>
      <c r="H124" s="267">
        <v>0</v>
      </c>
      <c r="I124" s="267">
        <f t="shared" si="2"/>
        <v>0</v>
      </c>
      <c r="J124" s="268">
        <f t="shared" si="3"/>
        <v>0</v>
      </c>
    </row>
    <row r="125" spans="1:10" x14ac:dyDescent="0.2">
      <c r="A125" s="266">
        <v>121803</v>
      </c>
      <c r="B125" s="266" t="s">
        <v>281</v>
      </c>
      <c r="C125" s="267">
        <v>0</v>
      </c>
      <c r="D125" s="267">
        <v>0</v>
      </c>
      <c r="E125" s="267">
        <v>0</v>
      </c>
      <c r="F125" s="267">
        <v>0</v>
      </c>
      <c r="G125" s="267">
        <v>198061850</v>
      </c>
      <c r="H125" s="267">
        <v>200000000</v>
      </c>
      <c r="I125" s="267">
        <f t="shared" si="2"/>
        <v>201000000</v>
      </c>
      <c r="J125" s="268">
        <f t="shared" si="3"/>
        <v>201000000</v>
      </c>
    </row>
    <row r="126" spans="1:10" hidden="1" x14ac:dyDescent="0.2">
      <c r="A126" s="266">
        <v>121899</v>
      </c>
      <c r="B126" s="266" t="s">
        <v>282</v>
      </c>
      <c r="C126" s="267">
        <v>0</v>
      </c>
      <c r="D126" s="267">
        <v>0</v>
      </c>
      <c r="E126" s="267">
        <v>0</v>
      </c>
      <c r="F126" s="267">
        <v>0</v>
      </c>
      <c r="G126" s="267">
        <v>0</v>
      </c>
      <c r="H126" s="267">
        <v>0</v>
      </c>
      <c r="I126" s="267">
        <f t="shared" si="2"/>
        <v>0</v>
      </c>
      <c r="J126" s="268">
        <f t="shared" si="3"/>
        <v>0</v>
      </c>
    </row>
    <row r="127" spans="1:10" hidden="1" x14ac:dyDescent="0.2">
      <c r="A127" s="264">
        <v>122000</v>
      </c>
      <c r="B127" s="264" t="s">
        <v>283</v>
      </c>
      <c r="C127" s="265">
        <v>0</v>
      </c>
      <c r="D127" s="265">
        <v>0</v>
      </c>
      <c r="E127" s="265">
        <v>0</v>
      </c>
      <c r="F127" s="265">
        <v>0</v>
      </c>
      <c r="G127" s="265">
        <v>0</v>
      </c>
      <c r="H127" s="265">
        <v>0</v>
      </c>
      <c r="I127" s="265">
        <f t="shared" si="2"/>
        <v>0</v>
      </c>
      <c r="J127" s="268">
        <f t="shared" si="3"/>
        <v>0</v>
      </c>
    </row>
    <row r="128" spans="1:10" hidden="1" x14ac:dyDescent="0.2">
      <c r="A128" s="266">
        <v>122001</v>
      </c>
      <c r="B128" s="266" t="s">
        <v>279</v>
      </c>
      <c r="C128" s="267">
        <v>0</v>
      </c>
      <c r="D128" s="267">
        <v>0</v>
      </c>
      <c r="E128" s="267">
        <v>0</v>
      </c>
      <c r="F128" s="267">
        <v>0</v>
      </c>
      <c r="G128" s="267">
        <v>0</v>
      </c>
      <c r="H128" s="267">
        <v>0</v>
      </c>
      <c r="I128" s="267">
        <f t="shared" si="2"/>
        <v>0</v>
      </c>
      <c r="J128" s="268">
        <f t="shared" si="3"/>
        <v>0</v>
      </c>
    </row>
    <row r="129" spans="1:10" hidden="1" x14ac:dyDescent="0.2">
      <c r="A129" s="266">
        <v>122002</v>
      </c>
      <c r="B129" s="266" t="s">
        <v>280</v>
      </c>
      <c r="C129" s="267">
        <v>0</v>
      </c>
      <c r="D129" s="267">
        <v>0</v>
      </c>
      <c r="E129" s="267">
        <v>0</v>
      </c>
      <c r="F129" s="267">
        <v>0</v>
      </c>
      <c r="G129" s="267">
        <v>0</v>
      </c>
      <c r="H129" s="267">
        <v>0</v>
      </c>
      <c r="I129" s="267">
        <f t="shared" si="2"/>
        <v>0</v>
      </c>
      <c r="J129" s="268">
        <f t="shared" si="3"/>
        <v>0</v>
      </c>
    </row>
    <row r="130" spans="1:10" hidden="1" x14ac:dyDescent="0.2">
      <c r="A130" s="266">
        <v>122003</v>
      </c>
      <c r="B130" s="266" t="s">
        <v>281</v>
      </c>
      <c r="C130" s="267">
        <v>0</v>
      </c>
      <c r="D130" s="267">
        <v>0</v>
      </c>
      <c r="E130" s="267">
        <v>0</v>
      </c>
      <c r="F130" s="267">
        <v>0</v>
      </c>
      <c r="G130" s="267">
        <v>0</v>
      </c>
      <c r="H130" s="267">
        <v>0</v>
      </c>
      <c r="I130" s="267">
        <f t="shared" si="2"/>
        <v>0</v>
      </c>
      <c r="J130" s="268">
        <f t="shared" si="3"/>
        <v>0</v>
      </c>
    </row>
    <row r="131" spans="1:10" hidden="1" x14ac:dyDescent="0.2">
      <c r="A131" s="266">
        <v>122099</v>
      </c>
      <c r="B131" s="266" t="s">
        <v>284</v>
      </c>
      <c r="C131" s="267">
        <v>0</v>
      </c>
      <c r="D131" s="267">
        <v>0</v>
      </c>
      <c r="E131" s="267">
        <v>0</v>
      </c>
      <c r="F131" s="267">
        <v>0</v>
      </c>
      <c r="G131" s="267">
        <v>0</v>
      </c>
      <c r="H131" s="267">
        <v>0</v>
      </c>
      <c r="I131" s="267">
        <f t="shared" ref="I131:I194" si="4">IFERROR(CEILING(+H131*(1+((+H131/G131-1)/3)),1000000),0)</f>
        <v>0</v>
      </c>
      <c r="J131" s="268">
        <f t="shared" ref="J131:J194" si="5">+MAX(C131:I131)</f>
        <v>0</v>
      </c>
    </row>
    <row r="132" spans="1:10" hidden="1" x14ac:dyDescent="0.2">
      <c r="A132" s="264">
        <v>122200</v>
      </c>
      <c r="B132" s="264" t="s">
        <v>285</v>
      </c>
      <c r="C132" s="265">
        <v>0</v>
      </c>
      <c r="D132" s="265">
        <v>0</v>
      </c>
      <c r="E132" s="265">
        <v>0</v>
      </c>
      <c r="F132" s="265">
        <v>0</v>
      </c>
      <c r="G132" s="265">
        <v>0</v>
      </c>
      <c r="H132" s="265">
        <v>0</v>
      </c>
      <c r="I132" s="265">
        <f t="shared" si="4"/>
        <v>0</v>
      </c>
      <c r="J132" s="268">
        <f t="shared" si="5"/>
        <v>0</v>
      </c>
    </row>
    <row r="133" spans="1:10" hidden="1" x14ac:dyDescent="0.2">
      <c r="A133" s="266">
        <v>122201</v>
      </c>
      <c r="B133" s="266" t="s">
        <v>286</v>
      </c>
      <c r="C133" s="267">
        <v>0</v>
      </c>
      <c r="D133" s="267">
        <v>0</v>
      </c>
      <c r="E133" s="267">
        <v>0</v>
      </c>
      <c r="F133" s="267">
        <v>0</v>
      </c>
      <c r="G133" s="267">
        <v>0</v>
      </c>
      <c r="H133" s="267">
        <v>0</v>
      </c>
      <c r="I133" s="267">
        <f t="shared" si="4"/>
        <v>0</v>
      </c>
      <c r="J133" s="268">
        <f t="shared" si="5"/>
        <v>0</v>
      </c>
    </row>
    <row r="134" spans="1:10" hidden="1" x14ac:dyDescent="0.2">
      <c r="A134" s="266">
        <v>122202</v>
      </c>
      <c r="B134" s="266" t="s">
        <v>287</v>
      </c>
      <c r="C134" s="267">
        <v>0</v>
      </c>
      <c r="D134" s="267">
        <v>0</v>
      </c>
      <c r="E134" s="267">
        <v>0</v>
      </c>
      <c r="F134" s="267">
        <v>0</v>
      </c>
      <c r="G134" s="267">
        <v>0</v>
      </c>
      <c r="H134" s="267">
        <v>0</v>
      </c>
      <c r="I134" s="267">
        <f t="shared" si="4"/>
        <v>0</v>
      </c>
      <c r="J134" s="268">
        <f t="shared" si="5"/>
        <v>0</v>
      </c>
    </row>
    <row r="135" spans="1:10" hidden="1" x14ac:dyDescent="0.2">
      <c r="A135" s="266">
        <v>122203</v>
      </c>
      <c r="B135" s="266" t="s">
        <v>288</v>
      </c>
      <c r="C135" s="267">
        <v>0</v>
      </c>
      <c r="D135" s="267">
        <v>0</v>
      </c>
      <c r="E135" s="267">
        <v>0</v>
      </c>
      <c r="F135" s="267">
        <v>0</v>
      </c>
      <c r="G135" s="267">
        <v>0</v>
      </c>
      <c r="H135" s="267">
        <v>0</v>
      </c>
      <c r="I135" s="267">
        <f t="shared" si="4"/>
        <v>0</v>
      </c>
      <c r="J135" s="268">
        <f t="shared" si="5"/>
        <v>0</v>
      </c>
    </row>
    <row r="136" spans="1:10" hidden="1" x14ac:dyDescent="0.2">
      <c r="A136" s="266">
        <v>122299</v>
      </c>
      <c r="B136" s="266" t="s">
        <v>289</v>
      </c>
      <c r="C136" s="267">
        <v>0</v>
      </c>
      <c r="D136" s="267">
        <v>0</v>
      </c>
      <c r="E136" s="267">
        <v>0</v>
      </c>
      <c r="F136" s="267">
        <v>0</v>
      </c>
      <c r="G136" s="267">
        <v>0</v>
      </c>
      <c r="H136" s="267">
        <v>0</v>
      </c>
      <c r="I136" s="267">
        <f t="shared" si="4"/>
        <v>0</v>
      </c>
      <c r="J136" s="268">
        <f t="shared" si="5"/>
        <v>0</v>
      </c>
    </row>
    <row r="137" spans="1:10" hidden="1" x14ac:dyDescent="0.2">
      <c r="A137" s="264">
        <v>122400</v>
      </c>
      <c r="B137" s="264" t="s">
        <v>290</v>
      </c>
      <c r="C137" s="265">
        <v>0</v>
      </c>
      <c r="D137" s="265">
        <v>0</v>
      </c>
      <c r="E137" s="265">
        <v>0</v>
      </c>
      <c r="F137" s="265">
        <v>0</v>
      </c>
      <c r="G137" s="265">
        <v>0</v>
      </c>
      <c r="H137" s="265">
        <v>0</v>
      </c>
      <c r="I137" s="265">
        <f t="shared" si="4"/>
        <v>0</v>
      </c>
      <c r="J137" s="268">
        <f t="shared" si="5"/>
        <v>0</v>
      </c>
    </row>
    <row r="138" spans="1:10" hidden="1" x14ac:dyDescent="0.2">
      <c r="A138" s="266">
        <v>122401</v>
      </c>
      <c r="B138" s="266" t="s">
        <v>291</v>
      </c>
      <c r="C138" s="267">
        <v>0</v>
      </c>
      <c r="D138" s="267">
        <v>0</v>
      </c>
      <c r="E138" s="267">
        <v>0</v>
      </c>
      <c r="F138" s="267">
        <v>0</v>
      </c>
      <c r="G138" s="267">
        <v>0</v>
      </c>
      <c r="H138" s="267">
        <v>0</v>
      </c>
      <c r="I138" s="267">
        <f t="shared" si="4"/>
        <v>0</v>
      </c>
      <c r="J138" s="268">
        <f t="shared" si="5"/>
        <v>0</v>
      </c>
    </row>
    <row r="139" spans="1:10" hidden="1" x14ac:dyDescent="0.2">
      <c r="A139" s="266">
        <v>122402</v>
      </c>
      <c r="B139" s="266" t="s">
        <v>292</v>
      </c>
      <c r="C139" s="267">
        <v>0</v>
      </c>
      <c r="D139" s="267">
        <v>0</v>
      </c>
      <c r="E139" s="267">
        <v>0</v>
      </c>
      <c r="F139" s="267">
        <v>0</v>
      </c>
      <c r="G139" s="267">
        <v>0</v>
      </c>
      <c r="H139" s="267">
        <v>0</v>
      </c>
      <c r="I139" s="267">
        <f t="shared" si="4"/>
        <v>0</v>
      </c>
      <c r="J139" s="268">
        <f t="shared" si="5"/>
        <v>0</v>
      </c>
    </row>
    <row r="140" spans="1:10" hidden="1" x14ac:dyDescent="0.2">
      <c r="A140" s="266">
        <v>122403</v>
      </c>
      <c r="B140" s="266" t="s">
        <v>293</v>
      </c>
      <c r="C140" s="267">
        <v>0</v>
      </c>
      <c r="D140" s="267">
        <v>0</v>
      </c>
      <c r="E140" s="267">
        <v>0</v>
      </c>
      <c r="F140" s="267">
        <v>0</v>
      </c>
      <c r="G140" s="267">
        <v>0</v>
      </c>
      <c r="H140" s="267">
        <v>0</v>
      </c>
      <c r="I140" s="267">
        <f t="shared" si="4"/>
        <v>0</v>
      </c>
      <c r="J140" s="268">
        <f t="shared" si="5"/>
        <v>0</v>
      </c>
    </row>
    <row r="141" spans="1:10" hidden="1" x14ac:dyDescent="0.2">
      <c r="A141" s="266">
        <v>122404</v>
      </c>
      <c r="B141" s="266" t="s">
        <v>294</v>
      </c>
      <c r="C141" s="267">
        <v>0</v>
      </c>
      <c r="D141" s="267">
        <v>0</v>
      </c>
      <c r="E141" s="267">
        <v>0</v>
      </c>
      <c r="F141" s="267">
        <v>0</v>
      </c>
      <c r="G141" s="267">
        <v>0</v>
      </c>
      <c r="H141" s="267">
        <v>0</v>
      </c>
      <c r="I141" s="267">
        <f t="shared" si="4"/>
        <v>0</v>
      </c>
      <c r="J141" s="268">
        <f t="shared" si="5"/>
        <v>0</v>
      </c>
    </row>
    <row r="142" spans="1:10" hidden="1" x14ac:dyDescent="0.2">
      <c r="A142" s="266">
        <v>122499</v>
      </c>
      <c r="B142" s="266" t="s">
        <v>295</v>
      </c>
      <c r="C142" s="267">
        <v>0</v>
      </c>
      <c r="D142" s="267">
        <v>0</v>
      </c>
      <c r="E142" s="267">
        <v>0</v>
      </c>
      <c r="F142" s="267">
        <v>0</v>
      </c>
      <c r="G142" s="267">
        <v>0</v>
      </c>
      <c r="H142" s="267">
        <v>0</v>
      </c>
      <c r="I142" s="267">
        <f t="shared" si="4"/>
        <v>0</v>
      </c>
      <c r="J142" s="268">
        <f t="shared" si="5"/>
        <v>0</v>
      </c>
    </row>
    <row r="143" spans="1:10" x14ac:dyDescent="0.2">
      <c r="A143" s="264">
        <v>122600</v>
      </c>
      <c r="B143" s="264" t="s">
        <v>296</v>
      </c>
      <c r="C143" s="265">
        <v>11032105</v>
      </c>
      <c r="D143" s="265">
        <v>11713417</v>
      </c>
      <c r="E143" s="265">
        <v>12368227</v>
      </c>
      <c r="F143" s="265">
        <v>13926553</v>
      </c>
      <c r="G143" s="265">
        <v>14884902</v>
      </c>
      <c r="H143" s="265">
        <v>15330328</v>
      </c>
      <c r="I143" s="265">
        <f t="shared" si="4"/>
        <v>16000000</v>
      </c>
      <c r="J143" s="268">
        <f t="shared" si="5"/>
        <v>16000000</v>
      </c>
    </row>
    <row r="144" spans="1:10" hidden="1" x14ac:dyDescent="0.2">
      <c r="A144" s="266">
        <v>122601</v>
      </c>
      <c r="B144" s="266" t="s">
        <v>297</v>
      </c>
      <c r="C144" s="267">
        <v>0</v>
      </c>
      <c r="D144" s="267">
        <v>0</v>
      </c>
      <c r="E144" s="267">
        <v>0</v>
      </c>
      <c r="F144" s="267">
        <v>0</v>
      </c>
      <c r="G144" s="267">
        <v>0</v>
      </c>
      <c r="H144" s="267">
        <v>0</v>
      </c>
      <c r="I144" s="267">
        <f t="shared" si="4"/>
        <v>0</v>
      </c>
      <c r="J144" s="268">
        <f t="shared" si="5"/>
        <v>0</v>
      </c>
    </row>
    <row r="145" spans="1:10" x14ac:dyDescent="0.2">
      <c r="A145" s="266">
        <v>122602</v>
      </c>
      <c r="B145" s="266" t="s">
        <v>298</v>
      </c>
      <c r="C145" s="267">
        <v>5517725</v>
      </c>
      <c r="D145" s="267">
        <v>6170581</v>
      </c>
      <c r="E145" s="267">
        <v>6665109</v>
      </c>
      <c r="F145" s="267">
        <v>8012422</v>
      </c>
      <c r="G145" s="267">
        <v>8685415</v>
      </c>
      <c r="H145" s="267">
        <v>9130841</v>
      </c>
      <c r="I145" s="267">
        <f t="shared" si="4"/>
        <v>10000000</v>
      </c>
      <c r="J145" s="268">
        <f t="shared" si="5"/>
        <v>10000000</v>
      </c>
    </row>
    <row r="146" spans="1:10" x14ac:dyDescent="0.2">
      <c r="A146" s="266">
        <v>122603</v>
      </c>
      <c r="B146" s="266" t="s">
        <v>299</v>
      </c>
      <c r="C146" s="267">
        <v>5514380</v>
      </c>
      <c r="D146" s="267">
        <v>5542836</v>
      </c>
      <c r="E146" s="267">
        <v>5703118</v>
      </c>
      <c r="F146" s="267">
        <v>5914131</v>
      </c>
      <c r="G146" s="267">
        <v>6199487</v>
      </c>
      <c r="H146" s="267">
        <v>6199487</v>
      </c>
      <c r="I146" s="267">
        <f t="shared" si="4"/>
        <v>7000000</v>
      </c>
      <c r="J146" s="268">
        <f t="shared" si="5"/>
        <v>7000000</v>
      </c>
    </row>
    <row r="147" spans="1:10" hidden="1" x14ac:dyDescent="0.2">
      <c r="A147" s="266">
        <v>122604</v>
      </c>
      <c r="B147" s="266" t="s">
        <v>300</v>
      </c>
      <c r="C147" s="267">
        <v>0</v>
      </c>
      <c r="D147" s="267">
        <v>0</v>
      </c>
      <c r="E147" s="267">
        <v>0</v>
      </c>
      <c r="F147" s="267">
        <v>0</v>
      </c>
      <c r="G147" s="267">
        <v>0</v>
      </c>
      <c r="H147" s="267">
        <v>0</v>
      </c>
      <c r="I147" s="267">
        <f t="shared" si="4"/>
        <v>0</v>
      </c>
      <c r="J147" s="268">
        <f t="shared" si="5"/>
        <v>0</v>
      </c>
    </row>
    <row r="148" spans="1:10" hidden="1" x14ac:dyDescent="0.2">
      <c r="A148" s="266">
        <v>122699</v>
      </c>
      <c r="B148" s="266" t="s">
        <v>301</v>
      </c>
      <c r="C148" s="267">
        <v>0</v>
      </c>
      <c r="D148" s="267">
        <v>0</v>
      </c>
      <c r="E148" s="267">
        <v>0</v>
      </c>
      <c r="F148" s="267">
        <v>0</v>
      </c>
      <c r="G148" s="267">
        <v>0</v>
      </c>
      <c r="H148" s="267">
        <v>0</v>
      </c>
      <c r="I148" s="267">
        <f t="shared" si="4"/>
        <v>0</v>
      </c>
      <c r="J148" s="268">
        <f t="shared" si="5"/>
        <v>0</v>
      </c>
    </row>
    <row r="149" spans="1:10" hidden="1" x14ac:dyDescent="0.2">
      <c r="A149" s="264">
        <v>122800</v>
      </c>
      <c r="B149" s="264" t="s">
        <v>302</v>
      </c>
      <c r="C149" s="265">
        <v>0</v>
      </c>
      <c r="D149" s="265">
        <v>0</v>
      </c>
      <c r="E149" s="265">
        <v>0</v>
      </c>
      <c r="F149" s="265">
        <v>0</v>
      </c>
      <c r="G149" s="265">
        <v>0</v>
      </c>
      <c r="H149" s="265">
        <v>0</v>
      </c>
      <c r="I149" s="265">
        <f t="shared" si="4"/>
        <v>0</v>
      </c>
      <c r="J149" s="268">
        <f t="shared" si="5"/>
        <v>0</v>
      </c>
    </row>
    <row r="150" spans="1:10" hidden="1" x14ac:dyDescent="0.2">
      <c r="A150" s="266">
        <v>122801</v>
      </c>
      <c r="B150" s="266" t="s">
        <v>233</v>
      </c>
      <c r="C150" s="267">
        <v>0</v>
      </c>
      <c r="D150" s="267">
        <v>0</v>
      </c>
      <c r="E150" s="267">
        <v>0</v>
      </c>
      <c r="F150" s="267">
        <v>0</v>
      </c>
      <c r="G150" s="267">
        <v>0</v>
      </c>
      <c r="H150" s="267">
        <v>0</v>
      </c>
      <c r="I150" s="267">
        <f t="shared" si="4"/>
        <v>0</v>
      </c>
      <c r="J150" s="268">
        <f t="shared" si="5"/>
        <v>0</v>
      </c>
    </row>
    <row r="151" spans="1:10" hidden="1" x14ac:dyDescent="0.2">
      <c r="A151" s="266">
        <v>122802</v>
      </c>
      <c r="B151" s="266" t="s">
        <v>234</v>
      </c>
      <c r="C151" s="267">
        <v>0</v>
      </c>
      <c r="D151" s="267">
        <v>0</v>
      </c>
      <c r="E151" s="267">
        <v>0</v>
      </c>
      <c r="F151" s="267">
        <v>0</v>
      </c>
      <c r="G151" s="267">
        <v>0</v>
      </c>
      <c r="H151" s="267">
        <v>0</v>
      </c>
      <c r="I151" s="267">
        <f t="shared" si="4"/>
        <v>0</v>
      </c>
      <c r="J151" s="268">
        <f t="shared" si="5"/>
        <v>0</v>
      </c>
    </row>
    <row r="152" spans="1:10" hidden="1" x14ac:dyDescent="0.2">
      <c r="A152" s="266">
        <v>122803</v>
      </c>
      <c r="B152" s="266" t="s">
        <v>235</v>
      </c>
      <c r="C152" s="267">
        <v>0</v>
      </c>
      <c r="D152" s="267">
        <v>0</v>
      </c>
      <c r="E152" s="267">
        <v>0</v>
      </c>
      <c r="F152" s="267">
        <v>0</v>
      </c>
      <c r="G152" s="267">
        <v>0</v>
      </c>
      <c r="H152" s="267">
        <v>0</v>
      </c>
      <c r="I152" s="267">
        <f t="shared" si="4"/>
        <v>0</v>
      </c>
      <c r="J152" s="268">
        <f t="shared" si="5"/>
        <v>0</v>
      </c>
    </row>
    <row r="153" spans="1:10" hidden="1" x14ac:dyDescent="0.2">
      <c r="A153" s="266">
        <v>122804</v>
      </c>
      <c r="B153" s="266" t="s">
        <v>236</v>
      </c>
      <c r="C153" s="267">
        <v>0</v>
      </c>
      <c r="D153" s="267">
        <v>0</v>
      </c>
      <c r="E153" s="267">
        <v>0</v>
      </c>
      <c r="F153" s="267">
        <v>0</v>
      </c>
      <c r="G153" s="267">
        <v>0</v>
      </c>
      <c r="H153" s="267">
        <v>0</v>
      </c>
      <c r="I153" s="267">
        <f t="shared" si="4"/>
        <v>0</v>
      </c>
      <c r="J153" s="268">
        <f t="shared" si="5"/>
        <v>0</v>
      </c>
    </row>
    <row r="154" spans="1:10" hidden="1" x14ac:dyDescent="0.2">
      <c r="A154" s="266">
        <v>122805</v>
      </c>
      <c r="B154" s="266" t="s">
        <v>237</v>
      </c>
      <c r="C154" s="267">
        <v>0</v>
      </c>
      <c r="D154" s="267">
        <v>0</v>
      </c>
      <c r="E154" s="267">
        <v>0</v>
      </c>
      <c r="F154" s="267">
        <v>0</v>
      </c>
      <c r="G154" s="267">
        <v>0</v>
      </c>
      <c r="H154" s="267">
        <v>0</v>
      </c>
      <c r="I154" s="267">
        <f t="shared" si="4"/>
        <v>0</v>
      </c>
      <c r="J154" s="268">
        <f t="shared" si="5"/>
        <v>0</v>
      </c>
    </row>
    <row r="155" spans="1:10" hidden="1" x14ac:dyDescent="0.2">
      <c r="A155" s="266">
        <v>122806</v>
      </c>
      <c r="B155" s="266" t="s">
        <v>238</v>
      </c>
      <c r="C155" s="267">
        <v>0</v>
      </c>
      <c r="D155" s="267">
        <v>0</v>
      </c>
      <c r="E155" s="267">
        <v>0</v>
      </c>
      <c r="F155" s="267">
        <v>0</v>
      </c>
      <c r="G155" s="267">
        <v>0</v>
      </c>
      <c r="H155" s="267">
        <v>0</v>
      </c>
      <c r="I155" s="267">
        <f t="shared" si="4"/>
        <v>0</v>
      </c>
      <c r="J155" s="268">
        <f t="shared" si="5"/>
        <v>0</v>
      </c>
    </row>
    <row r="156" spans="1:10" hidden="1" x14ac:dyDescent="0.2">
      <c r="A156" s="266">
        <v>122807</v>
      </c>
      <c r="B156" s="266" t="s">
        <v>239</v>
      </c>
      <c r="C156" s="267">
        <v>0</v>
      </c>
      <c r="D156" s="267">
        <v>0</v>
      </c>
      <c r="E156" s="267">
        <v>0</v>
      </c>
      <c r="F156" s="267">
        <v>0</v>
      </c>
      <c r="G156" s="267">
        <v>0</v>
      </c>
      <c r="H156" s="267">
        <v>0</v>
      </c>
      <c r="I156" s="267">
        <f t="shared" si="4"/>
        <v>0</v>
      </c>
      <c r="J156" s="268">
        <f t="shared" si="5"/>
        <v>0</v>
      </c>
    </row>
    <row r="157" spans="1:10" hidden="1" x14ac:dyDescent="0.2">
      <c r="A157" s="266">
        <v>122808</v>
      </c>
      <c r="B157" s="266" t="s">
        <v>240</v>
      </c>
      <c r="C157" s="267">
        <v>0</v>
      </c>
      <c r="D157" s="267">
        <v>0</v>
      </c>
      <c r="E157" s="267">
        <v>0</v>
      </c>
      <c r="F157" s="267">
        <v>0</v>
      </c>
      <c r="G157" s="267">
        <v>0</v>
      </c>
      <c r="H157" s="267">
        <v>0</v>
      </c>
      <c r="I157" s="267">
        <f t="shared" si="4"/>
        <v>0</v>
      </c>
      <c r="J157" s="268">
        <f t="shared" si="5"/>
        <v>0</v>
      </c>
    </row>
    <row r="158" spans="1:10" hidden="1" x14ac:dyDescent="0.2">
      <c r="A158" s="266">
        <v>122809</v>
      </c>
      <c r="B158" s="266" t="s">
        <v>241</v>
      </c>
      <c r="C158" s="267">
        <v>0</v>
      </c>
      <c r="D158" s="267">
        <v>0</v>
      </c>
      <c r="E158" s="267">
        <v>0</v>
      </c>
      <c r="F158" s="267">
        <v>0</v>
      </c>
      <c r="G158" s="267">
        <v>0</v>
      </c>
      <c r="H158" s="267">
        <v>0</v>
      </c>
      <c r="I158" s="267">
        <f t="shared" si="4"/>
        <v>0</v>
      </c>
      <c r="J158" s="268">
        <f t="shared" si="5"/>
        <v>0</v>
      </c>
    </row>
    <row r="159" spans="1:10" hidden="1" x14ac:dyDescent="0.2">
      <c r="A159" s="266">
        <v>122810</v>
      </c>
      <c r="B159" s="266" t="s">
        <v>242</v>
      </c>
      <c r="C159" s="267">
        <v>0</v>
      </c>
      <c r="D159" s="267">
        <v>0</v>
      </c>
      <c r="E159" s="267">
        <v>0</v>
      </c>
      <c r="F159" s="267">
        <v>0</v>
      </c>
      <c r="G159" s="267">
        <v>0</v>
      </c>
      <c r="H159" s="267">
        <v>0</v>
      </c>
      <c r="I159" s="267">
        <f t="shared" si="4"/>
        <v>0</v>
      </c>
      <c r="J159" s="268">
        <f t="shared" si="5"/>
        <v>0</v>
      </c>
    </row>
    <row r="160" spans="1:10" hidden="1" x14ac:dyDescent="0.2">
      <c r="A160" s="266">
        <v>122811</v>
      </c>
      <c r="B160" s="266" t="s">
        <v>243</v>
      </c>
      <c r="C160" s="267">
        <v>0</v>
      </c>
      <c r="D160" s="267">
        <v>0</v>
      </c>
      <c r="E160" s="267">
        <v>0</v>
      </c>
      <c r="F160" s="267">
        <v>0</v>
      </c>
      <c r="G160" s="267">
        <v>0</v>
      </c>
      <c r="H160" s="267">
        <v>0</v>
      </c>
      <c r="I160" s="267">
        <f t="shared" si="4"/>
        <v>0</v>
      </c>
      <c r="J160" s="268">
        <f t="shared" si="5"/>
        <v>0</v>
      </c>
    </row>
    <row r="161" spans="1:10" hidden="1" x14ac:dyDescent="0.2">
      <c r="A161" s="266">
        <v>122814</v>
      </c>
      <c r="B161" s="266" t="s">
        <v>244</v>
      </c>
      <c r="C161" s="267">
        <v>0</v>
      </c>
      <c r="D161" s="267">
        <v>0</v>
      </c>
      <c r="E161" s="267">
        <v>0</v>
      </c>
      <c r="F161" s="267">
        <v>0</v>
      </c>
      <c r="G161" s="267">
        <v>0</v>
      </c>
      <c r="H161" s="267">
        <v>0</v>
      </c>
      <c r="I161" s="267">
        <f t="shared" si="4"/>
        <v>0</v>
      </c>
      <c r="J161" s="268">
        <f t="shared" si="5"/>
        <v>0</v>
      </c>
    </row>
    <row r="162" spans="1:10" hidden="1" x14ac:dyDescent="0.2">
      <c r="A162" s="266">
        <v>122815</v>
      </c>
      <c r="B162" s="266" t="s">
        <v>245</v>
      </c>
      <c r="C162" s="267">
        <v>0</v>
      </c>
      <c r="D162" s="267">
        <v>0</v>
      </c>
      <c r="E162" s="267">
        <v>0</v>
      </c>
      <c r="F162" s="267">
        <v>0</v>
      </c>
      <c r="G162" s="267">
        <v>0</v>
      </c>
      <c r="H162" s="267">
        <v>0</v>
      </c>
      <c r="I162" s="267">
        <f t="shared" si="4"/>
        <v>0</v>
      </c>
      <c r="J162" s="268">
        <f t="shared" si="5"/>
        <v>0</v>
      </c>
    </row>
    <row r="163" spans="1:10" hidden="1" x14ac:dyDescent="0.2">
      <c r="A163" s="266">
        <v>122816</v>
      </c>
      <c r="B163" s="266" t="s">
        <v>246</v>
      </c>
      <c r="C163" s="267">
        <v>0</v>
      </c>
      <c r="D163" s="267">
        <v>0</v>
      </c>
      <c r="E163" s="267">
        <v>0</v>
      </c>
      <c r="F163" s="267">
        <v>0</v>
      </c>
      <c r="G163" s="267">
        <v>0</v>
      </c>
      <c r="H163" s="267">
        <v>0</v>
      </c>
      <c r="I163" s="267">
        <f t="shared" si="4"/>
        <v>0</v>
      </c>
      <c r="J163" s="268">
        <f t="shared" si="5"/>
        <v>0</v>
      </c>
    </row>
    <row r="164" spans="1:10" hidden="1" x14ac:dyDescent="0.2">
      <c r="A164" s="266">
        <v>122817</v>
      </c>
      <c r="B164" s="266" t="s">
        <v>247</v>
      </c>
      <c r="C164" s="267">
        <v>0</v>
      </c>
      <c r="D164" s="267">
        <v>0</v>
      </c>
      <c r="E164" s="267">
        <v>0</v>
      </c>
      <c r="F164" s="267">
        <v>0</v>
      </c>
      <c r="G164" s="267">
        <v>0</v>
      </c>
      <c r="H164" s="267">
        <v>0</v>
      </c>
      <c r="I164" s="267">
        <f t="shared" si="4"/>
        <v>0</v>
      </c>
      <c r="J164" s="268">
        <f t="shared" si="5"/>
        <v>0</v>
      </c>
    </row>
    <row r="165" spans="1:10" hidden="1" x14ac:dyDescent="0.2">
      <c r="A165" s="266">
        <v>122818</v>
      </c>
      <c r="B165" s="266" t="s">
        <v>248</v>
      </c>
      <c r="C165" s="267">
        <v>0</v>
      </c>
      <c r="D165" s="267">
        <v>0</v>
      </c>
      <c r="E165" s="267">
        <v>0</v>
      </c>
      <c r="F165" s="267">
        <v>0</v>
      </c>
      <c r="G165" s="267">
        <v>0</v>
      </c>
      <c r="H165" s="267">
        <v>0</v>
      </c>
      <c r="I165" s="267">
        <f t="shared" si="4"/>
        <v>0</v>
      </c>
      <c r="J165" s="268">
        <f t="shared" si="5"/>
        <v>0</v>
      </c>
    </row>
    <row r="166" spans="1:10" hidden="1" x14ac:dyDescent="0.2">
      <c r="A166" s="266">
        <v>122842</v>
      </c>
      <c r="B166" s="266" t="s">
        <v>249</v>
      </c>
      <c r="C166" s="267">
        <v>0</v>
      </c>
      <c r="D166" s="267">
        <v>0</v>
      </c>
      <c r="E166" s="267">
        <v>0</v>
      </c>
      <c r="F166" s="267">
        <v>0</v>
      </c>
      <c r="G166" s="267">
        <v>0</v>
      </c>
      <c r="H166" s="267">
        <v>0</v>
      </c>
      <c r="I166" s="267">
        <f t="shared" si="4"/>
        <v>0</v>
      </c>
      <c r="J166" s="268">
        <f t="shared" si="5"/>
        <v>0</v>
      </c>
    </row>
    <row r="167" spans="1:10" hidden="1" x14ac:dyDescent="0.2">
      <c r="A167" s="266">
        <v>122895</v>
      </c>
      <c r="B167" s="266" t="s">
        <v>250</v>
      </c>
      <c r="C167" s="267">
        <v>0</v>
      </c>
      <c r="D167" s="267">
        <v>0</v>
      </c>
      <c r="E167" s="267">
        <v>0</v>
      </c>
      <c r="F167" s="267">
        <v>0</v>
      </c>
      <c r="G167" s="267">
        <v>0</v>
      </c>
      <c r="H167" s="267">
        <v>0</v>
      </c>
      <c r="I167" s="267">
        <f t="shared" si="4"/>
        <v>0</v>
      </c>
      <c r="J167" s="268">
        <f t="shared" si="5"/>
        <v>0</v>
      </c>
    </row>
    <row r="168" spans="1:10" hidden="1" x14ac:dyDescent="0.2">
      <c r="A168" s="266">
        <v>122899</v>
      </c>
      <c r="B168" s="266" t="s">
        <v>303</v>
      </c>
      <c r="C168" s="267">
        <v>0</v>
      </c>
      <c r="D168" s="267">
        <v>0</v>
      </c>
      <c r="E168" s="267">
        <v>0</v>
      </c>
      <c r="F168" s="267">
        <v>0</v>
      </c>
      <c r="G168" s="267">
        <v>0</v>
      </c>
      <c r="H168" s="267">
        <v>0</v>
      </c>
      <c r="I168" s="267">
        <f t="shared" si="4"/>
        <v>0</v>
      </c>
      <c r="J168" s="268">
        <f t="shared" si="5"/>
        <v>0</v>
      </c>
    </row>
    <row r="169" spans="1:10" hidden="1" x14ac:dyDescent="0.2">
      <c r="A169" s="264">
        <v>123000</v>
      </c>
      <c r="B169" s="264" t="s">
        <v>304</v>
      </c>
      <c r="C169" s="265">
        <v>0</v>
      </c>
      <c r="D169" s="265">
        <v>0</v>
      </c>
      <c r="E169" s="265">
        <v>0</v>
      </c>
      <c r="F169" s="265">
        <v>0</v>
      </c>
      <c r="G169" s="265">
        <v>0</v>
      </c>
      <c r="H169" s="265">
        <v>0</v>
      </c>
      <c r="I169" s="265">
        <f t="shared" si="4"/>
        <v>0</v>
      </c>
      <c r="J169" s="268">
        <f t="shared" si="5"/>
        <v>0</v>
      </c>
    </row>
    <row r="170" spans="1:10" hidden="1" x14ac:dyDescent="0.2">
      <c r="A170" s="266">
        <v>123001</v>
      </c>
      <c r="B170" s="266" t="s">
        <v>253</v>
      </c>
      <c r="C170" s="267">
        <v>0</v>
      </c>
      <c r="D170" s="267">
        <v>0</v>
      </c>
      <c r="E170" s="267">
        <v>0</v>
      </c>
      <c r="F170" s="267">
        <v>0</v>
      </c>
      <c r="G170" s="267">
        <v>0</v>
      </c>
      <c r="H170" s="267">
        <v>0</v>
      </c>
      <c r="I170" s="267">
        <f t="shared" si="4"/>
        <v>0</v>
      </c>
      <c r="J170" s="268">
        <f t="shared" si="5"/>
        <v>0</v>
      </c>
    </row>
    <row r="171" spans="1:10" hidden="1" x14ac:dyDescent="0.2">
      <c r="A171" s="266">
        <v>123002</v>
      </c>
      <c r="B171" s="266" t="s">
        <v>254</v>
      </c>
      <c r="C171" s="267">
        <v>0</v>
      </c>
      <c r="D171" s="267">
        <v>0</v>
      </c>
      <c r="E171" s="267">
        <v>0</v>
      </c>
      <c r="F171" s="267">
        <v>0</v>
      </c>
      <c r="G171" s="267">
        <v>0</v>
      </c>
      <c r="H171" s="267">
        <v>0</v>
      </c>
      <c r="I171" s="267">
        <f t="shared" si="4"/>
        <v>0</v>
      </c>
      <c r="J171" s="268">
        <f t="shared" si="5"/>
        <v>0</v>
      </c>
    </row>
    <row r="172" spans="1:10" hidden="1" x14ac:dyDescent="0.2">
      <c r="A172" s="266">
        <v>123003</v>
      </c>
      <c r="B172" s="266" t="s">
        <v>305</v>
      </c>
      <c r="C172" s="267">
        <v>0</v>
      </c>
      <c r="D172" s="267">
        <v>0</v>
      </c>
      <c r="E172" s="267">
        <v>0</v>
      </c>
      <c r="F172" s="267">
        <v>0</v>
      </c>
      <c r="G172" s="267">
        <v>0</v>
      </c>
      <c r="H172" s="267">
        <v>0</v>
      </c>
      <c r="I172" s="267">
        <f t="shared" si="4"/>
        <v>0</v>
      </c>
      <c r="J172" s="268">
        <f t="shared" si="5"/>
        <v>0</v>
      </c>
    </row>
    <row r="173" spans="1:10" hidden="1" x14ac:dyDescent="0.2">
      <c r="A173" s="266">
        <v>123005</v>
      </c>
      <c r="B173" s="266" t="s">
        <v>255</v>
      </c>
      <c r="C173" s="267">
        <v>0</v>
      </c>
      <c r="D173" s="267">
        <v>0</v>
      </c>
      <c r="E173" s="267">
        <v>0</v>
      </c>
      <c r="F173" s="267">
        <v>0</v>
      </c>
      <c r="G173" s="267">
        <v>0</v>
      </c>
      <c r="H173" s="267">
        <v>0</v>
      </c>
      <c r="I173" s="267">
        <f t="shared" si="4"/>
        <v>0</v>
      </c>
      <c r="J173" s="268">
        <f t="shared" si="5"/>
        <v>0</v>
      </c>
    </row>
    <row r="174" spans="1:10" hidden="1" x14ac:dyDescent="0.2">
      <c r="A174" s="266">
        <v>123006</v>
      </c>
      <c r="B174" s="266" t="s">
        <v>256</v>
      </c>
      <c r="C174" s="267">
        <v>0</v>
      </c>
      <c r="D174" s="267">
        <v>0</v>
      </c>
      <c r="E174" s="267">
        <v>0</v>
      </c>
      <c r="F174" s="267">
        <v>0</v>
      </c>
      <c r="G174" s="267">
        <v>0</v>
      </c>
      <c r="H174" s="267">
        <v>0</v>
      </c>
      <c r="I174" s="267">
        <f t="shared" si="4"/>
        <v>0</v>
      </c>
      <c r="J174" s="268">
        <f t="shared" si="5"/>
        <v>0</v>
      </c>
    </row>
    <row r="175" spans="1:10" hidden="1" x14ac:dyDescent="0.2">
      <c r="A175" s="266">
        <v>123007</v>
      </c>
      <c r="B175" s="266" t="s">
        <v>257</v>
      </c>
      <c r="C175" s="267">
        <v>0</v>
      </c>
      <c r="D175" s="267">
        <v>0</v>
      </c>
      <c r="E175" s="267">
        <v>0</v>
      </c>
      <c r="F175" s="267">
        <v>0</v>
      </c>
      <c r="G175" s="267">
        <v>0</v>
      </c>
      <c r="H175" s="267">
        <v>0</v>
      </c>
      <c r="I175" s="267">
        <f t="shared" si="4"/>
        <v>0</v>
      </c>
      <c r="J175" s="268">
        <f t="shared" si="5"/>
        <v>0</v>
      </c>
    </row>
    <row r="176" spans="1:10" hidden="1" x14ac:dyDescent="0.2">
      <c r="A176" s="266">
        <v>123008</v>
      </c>
      <c r="B176" s="266" t="s">
        <v>258</v>
      </c>
      <c r="C176" s="267">
        <v>0</v>
      </c>
      <c r="D176" s="267">
        <v>0</v>
      </c>
      <c r="E176" s="267">
        <v>0</v>
      </c>
      <c r="F176" s="267">
        <v>0</v>
      </c>
      <c r="G176" s="267">
        <v>0</v>
      </c>
      <c r="H176" s="267">
        <v>0</v>
      </c>
      <c r="I176" s="267">
        <f t="shared" si="4"/>
        <v>0</v>
      </c>
      <c r="J176" s="268">
        <f t="shared" si="5"/>
        <v>0</v>
      </c>
    </row>
    <row r="177" spans="1:10" hidden="1" x14ac:dyDescent="0.2">
      <c r="A177" s="266">
        <v>123009</v>
      </c>
      <c r="B177" s="266" t="s">
        <v>259</v>
      </c>
      <c r="C177" s="267">
        <v>0</v>
      </c>
      <c r="D177" s="267">
        <v>0</v>
      </c>
      <c r="E177" s="267">
        <v>0</v>
      </c>
      <c r="F177" s="267">
        <v>0</v>
      </c>
      <c r="G177" s="267">
        <v>0</v>
      </c>
      <c r="H177" s="267">
        <v>0</v>
      </c>
      <c r="I177" s="267">
        <f t="shared" si="4"/>
        <v>0</v>
      </c>
      <c r="J177" s="268">
        <f t="shared" si="5"/>
        <v>0</v>
      </c>
    </row>
    <row r="178" spans="1:10" hidden="1" x14ac:dyDescent="0.2">
      <c r="A178" s="266">
        <v>123010</v>
      </c>
      <c r="B178" s="266" t="s">
        <v>260</v>
      </c>
      <c r="C178" s="267">
        <v>0</v>
      </c>
      <c r="D178" s="267">
        <v>0</v>
      </c>
      <c r="E178" s="267">
        <v>0</v>
      </c>
      <c r="F178" s="267">
        <v>0</v>
      </c>
      <c r="G178" s="267">
        <v>0</v>
      </c>
      <c r="H178" s="267">
        <v>0</v>
      </c>
      <c r="I178" s="267">
        <f t="shared" si="4"/>
        <v>0</v>
      </c>
      <c r="J178" s="268">
        <f t="shared" si="5"/>
        <v>0</v>
      </c>
    </row>
    <row r="179" spans="1:10" hidden="1" x14ac:dyDescent="0.2">
      <c r="A179" s="266">
        <v>123011</v>
      </c>
      <c r="B179" s="266" t="s">
        <v>261</v>
      </c>
      <c r="C179" s="267">
        <v>0</v>
      </c>
      <c r="D179" s="267">
        <v>0</v>
      </c>
      <c r="E179" s="267">
        <v>0</v>
      </c>
      <c r="F179" s="267">
        <v>0</v>
      </c>
      <c r="G179" s="267">
        <v>0</v>
      </c>
      <c r="H179" s="267">
        <v>0</v>
      </c>
      <c r="I179" s="267">
        <f t="shared" si="4"/>
        <v>0</v>
      </c>
      <c r="J179" s="268">
        <f t="shared" si="5"/>
        <v>0</v>
      </c>
    </row>
    <row r="180" spans="1:10" hidden="1" x14ac:dyDescent="0.2">
      <c r="A180" s="266">
        <v>123012</v>
      </c>
      <c r="B180" s="266" t="s">
        <v>262</v>
      </c>
      <c r="C180" s="267">
        <v>0</v>
      </c>
      <c r="D180" s="267">
        <v>0</v>
      </c>
      <c r="E180" s="267">
        <v>0</v>
      </c>
      <c r="F180" s="267">
        <v>0</v>
      </c>
      <c r="G180" s="267">
        <v>0</v>
      </c>
      <c r="H180" s="267">
        <v>0</v>
      </c>
      <c r="I180" s="267">
        <f t="shared" si="4"/>
        <v>0</v>
      </c>
      <c r="J180" s="268">
        <f t="shared" si="5"/>
        <v>0</v>
      </c>
    </row>
    <row r="181" spans="1:10" hidden="1" x14ac:dyDescent="0.2">
      <c r="A181" s="266">
        <v>123013</v>
      </c>
      <c r="B181" s="266" t="s">
        <v>263</v>
      </c>
      <c r="C181" s="267">
        <v>0</v>
      </c>
      <c r="D181" s="267">
        <v>0</v>
      </c>
      <c r="E181" s="267">
        <v>0</v>
      </c>
      <c r="F181" s="267">
        <v>0</v>
      </c>
      <c r="G181" s="267">
        <v>0</v>
      </c>
      <c r="H181" s="267">
        <v>0</v>
      </c>
      <c r="I181" s="267">
        <f t="shared" si="4"/>
        <v>0</v>
      </c>
      <c r="J181" s="268">
        <f t="shared" si="5"/>
        <v>0</v>
      </c>
    </row>
    <row r="182" spans="1:10" hidden="1" x14ac:dyDescent="0.2">
      <c r="A182" s="266">
        <v>123014</v>
      </c>
      <c r="B182" s="266" t="s">
        <v>264</v>
      </c>
      <c r="C182" s="267">
        <v>0</v>
      </c>
      <c r="D182" s="267">
        <v>0</v>
      </c>
      <c r="E182" s="267">
        <v>0</v>
      </c>
      <c r="F182" s="267">
        <v>0</v>
      </c>
      <c r="G182" s="267">
        <v>0</v>
      </c>
      <c r="H182" s="267">
        <v>0</v>
      </c>
      <c r="I182" s="267">
        <f t="shared" si="4"/>
        <v>0</v>
      </c>
      <c r="J182" s="268">
        <f t="shared" si="5"/>
        <v>0</v>
      </c>
    </row>
    <row r="183" spans="1:10" hidden="1" x14ac:dyDescent="0.2">
      <c r="A183" s="266">
        <v>123099</v>
      </c>
      <c r="B183" s="266" t="s">
        <v>306</v>
      </c>
      <c r="C183" s="267">
        <v>0</v>
      </c>
      <c r="D183" s="267">
        <v>0</v>
      </c>
      <c r="E183" s="267">
        <v>0</v>
      </c>
      <c r="F183" s="267">
        <v>0</v>
      </c>
      <c r="G183" s="267">
        <v>0</v>
      </c>
      <c r="H183" s="267">
        <v>0</v>
      </c>
      <c r="I183" s="267">
        <f t="shared" si="4"/>
        <v>0</v>
      </c>
      <c r="J183" s="268">
        <f t="shared" si="5"/>
        <v>0</v>
      </c>
    </row>
    <row r="184" spans="1:10" hidden="1" x14ac:dyDescent="0.2">
      <c r="A184" s="264">
        <v>123200</v>
      </c>
      <c r="B184" s="264" t="s">
        <v>307</v>
      </c>
      <c r="C184" s="265">
        <v>0</v>
      </c>
      <c r="D184" s="265">
        <v>0</v>
      </c>
      <c r="E184" s="265">
        <v>0</v>
      </c>
      <c r="F184" s="265">
        <v>0</v>
      </c>
      <c r="G184" s="265">
        <v>0</v>
      </c>
      <c r="H184" s="265">
        <v>0</v>
      </c>
      <c r="I184" s="265">
        <f t="shared" si="4"/>
        <v>0</v>
      </c>
      <c r="J184" s="268">
        <f t="shared" si="5"/>
        <v>0</v>
      </c>
    </row>
    <row r="185" spans="1:10" hidden="1" x14ac:dyDescent="0.2">
      <c r="A185" s="266">
        <v>123201</v>
      </c>
      <c r="B185" s="266" t="s">
        <v>253</v>
      </c>
      <c r="C185" s="267">
        <v>0</v>
      </c>
      <c r="D185" s="267">
        <v>0</v>
      </c>
      <c r="E185" s="267">
        <v>0</v>
      </c>
      <c r="F185" s="267">
        <v>0</v>
      </c>
      <c r="G185" s="267">
        <v>0</v>
      </c>
      <c r="H185" s="267">
        <v>0</v>
      </c>
      <c r="I185" s="267">
        <f t="shared" si="4"/>
        <v>0</v>
      </c>
      <c r="J185" s="268">
        <f t="shared" si="5"/>
        <v>0</v>
      </c>
    </row>
    <row r="186" spans="1:10" hidden="1" x14ac:dyDescent="0.2">
      <c r="A186" s="266">
        <v>123202</v>
      </c>
      <c r="B186" s="266" t="s">
        <v>254</v>
      </c>
      <c r="C186" s="267">
        <v>0</v>
      </c>
      <c r="D186" s="267">
        <v>0</v>
      </c>
      <c r="E186" s="267">
        <v>0</v>
      </c>
      <c r="F186" s="267">
        <v>0</v>
      </c>
      <c r="G186" s="267">
        <v>0</v>
      </c>
      <c r="H186" s="267">
        <v>0</v>
      </c>
      <c r="I186" s="267">
        <f t="shared" si="4"/>
        <v>0</v>
      </c>
      <c r="J186" s="268">
        <f t="shared" si="5"/>
        <v>0</v>
      </c>
    </row>
    <row r="187" spans="1:10" hidden="1" x14ac:dyDescent="0.2">
      <c r="A187" s="266">
        <v>123204</v>
      </c>
      <c r="B187" s="266" t="s">
        <v>274</v>
      </c>
      <c r="C187" s="267">
        <v>0</v>
      </c>
      <c r="D187" s="267">
        <v>0</v>
      </c>
      <c r="E187" s="267">
        <v>0</v>
      </c>
      <c r="F187" s="267">
        <v>0</v>
      </c>
      <c r="G187" s="267">
        <v>0</v>
      </c>
      <c r="H187" s="267">
        <v>0</v>
      </c>
      <c r="I187" s="267">
        <f t="shared" si="4"/>
        <v>0</v>
      </c>
      <c r="J187" s="268">
        <f t="shared" si="5"/>
        <v>0</v>
      </c>
    </row>
    <row r="188" spans="1:10" hidden="1" x14ac:dyDescent="0.2">
      <c r="A188" s="266">
        <v>123295</v>
      </c>
      <c r="B188" s="266" t="s">
        <v>308</v>
      </c>
      <c r="C188" s="267">
        <v>0</v>
      </c>
      <c r="D188" s="267">
        <v>0</v>
      </c>
      <c r="E188" s="267">
        <v>0</v>
      </c>
      <c r="F188" s="267">
        <v>0</v>
      </c>
      <c r="G188" s="267">
        <v>0</v>
      </c>
      <c r="H188" s="267">
        <v>0</v>
      </c>
      <c r="I188" s="267">
        <f t="shared" si="4"/>
        <v>0</v>
      </c>
      <c r="J188" s="268">
        <f t="shared" si="5"/>
        <v>0</v>
      </c>
    </row>
    <row r="189" spans="1:10" hidden="1" x14ac:dyDescent="0.2">
      <c r="A189" s="266">
        <v>123299</v>
      </c>
      <c r="B189" s="266" t="s">
        <v>309</v>
      </c>
      <c r="C189" s="267">
        <v>0</v>
      </c>
      <c r="D189" s="267">
        <v>0</v>
      </c>
      <c r="E189" s="267">
        <v>0</v>
      </c>
      <c r="F189" s="267">
        <v>0</v>
      </c>
      <c r="G189" s="267">
        <v>0</v>
      </c>
      <c r="H189" s="267">
        <v>0</v>
      </c>
      <c r="I189" s="267">
        <f t="shared" si="4"/>
        <v>0</v>
      </c>
      <c r="J189" s="268">
        <f t="shared" si="5"/>
        <v>0</v>
      </c>
    </row>
    <row r="190" spans="1:10" hidden="1" x14ac:dyDescent="0.2">
      <c r="A190" s="264">
        <v>123400</v>
      </c>
      <c r="B190" s="264" t="s">
        <v>310</v>
      </c>
      <c r="C190" s="265">
        <v>0</v>
      </c>
      <c r="D190" s="265">
        <v>0</v>
      </c>
      <c r="E190" s="265">
        <v>0</v>
      </c>
      <c r="F190" s="265">
        <v>0</v>
      </c>
      <c r="G190" s="265">
        <v>0</v>
      </c>
      <c r="H190" s="265">
        <v>0</v>
      </c>
      <c r="I190" s="265">
        <f t="shared" si="4"/>
        <v>0</v>
      </c>
      <c r="J190" s="268">
        <f t="shared" si="5"/>
        <v>0</v>
      </c>
    </row>
    <row r="191" spans="1:10" hidden="1" x14ac:dyDescent="0.2">
      <c r="A191" s="264">
        <v>123600</v>
      </c>
      <c r="B191" s="264" t="s">
        <v>311</v>
      </c>
      <c r="C191" s="265">
        <v>0</v>
      </c>
      <c r="D191" s="265">
        <v>0</v>
      </c>
      <c r="E191" s="265">
        <v>0</v>
      </c>
      <c r="F191" s="265">
        <v>0</v>
      </c>
      <c r="G191" s="265">
        <v>0</v>
      </c>
      <c r="H191" s="265">
        <v>0</v>
      </c>
      <c r="I191" s="265">
        <f t="shared" si="4"/>
        <v>0</v>
      </c>
      <c r="J191" s="268">
        <f t="shared" si="5"/>
        <v>0</v>
      </c>
    </row>
    <row r="192" spans="1:10" hidden="1" x14ac:dyDescent="0.2">
      <c r="A192" s="266">
        <v>123601</v>
      </c>
      <c r="B192" s="266" t="s">
        <v>312</v>
      </c>
      <c r="C192" s="267">
        <v>0</v>
      </c>
      <c r="D192" s="267">
        <v>0</v>
      </c>
      <c r="E192" s="267">
        <v>0</v>
      </c>
      <c r="F192" s="267">
        <v>0</v>
      </c>
      <c r="G192" s="267">
        <v>0</v>
      </c>
      <c r="H192" s="267">
        <v>0</v>
      </c>
      <c r="I192" s="267">
        <f t="shared" si="4"/>
        <v>0</v>
      </c>
      <c r="J192" s="268">
        <f t="shared" si="5"/>
        <v>0</v>
      </c>
    </row>
    <row r="193" spans="1:10" hidden="1" x14ac:dyDescent="0.2">
      <c r="A193" s="266">
        <v>123602</v>
      </c>
      <c r="B193" s="266" t="s">
        <v>313</v>
      </c>
      <c r="C193" s="267">
        <v>0</v>
      </c>
      <c r="D193" s="267">
        <v>0</v>
      </c>
      <c r="E193" s="267">
        <v>0</v>
      </c>
      <c r="F193" s="267">
        <v>0</v>
      </c>
      <c r="G193" s="267">
        <v>0</v>
      </c>
      <c r="H193" s="267">
        <v>0</v>
      </c>
      <c r="I193" s="267">
        <f t="shared" si="4"/>
        <v>0</v>
      </c>
      <c r="J193" s="268">
        <f t="shared" si="5"/>
        <v>0</v>
      </c>
    </row>
    <row r="194" spans="1:10" hidden="1" x14ac:dyDescent="0.2">
      <c r="A194" s="266">
        <v>123603</v>
      </c>
      <c r="B194" s="266" t="s">
        <v>314</v>
      </c>
      <c r="C194" s="267">
        <v>0</v>
      </c>
      <c r="D194" s="267">
        <v>0</v>
      </c>
      <c r="E194" s="267">
        <v>0</v>
      </c>
      <c r="F194" s="267">
        <v>0</v>
      </c>
      <c r="G194" s="267">
        <v>0</v>
      </c>
      <c r="H194" s="267">
        <v>0</v>
      </c>
      <c r="I194" s="267">
        <f t="shared" si="4"/>
        <v>0</v>
      </c>
      <c r="J194" s="268">
        <f t="shared" si="5"/>
        <v>0</v>
      </c>
    </row>
    <row r="195" spans="1:10" hidden="1" x14ac:dyDescent="0.2">
      <c r="A195" s="266">
        <v>123604</v>
      </c>
      <c r="B195" s="266" t="s">
        <v>315</v>
      </c>
      <c r="C195" s="267">
        <v>0</v>
      </c>
      <c r="D195" s="267">
        <v>0</v>
      </c>
      <c r="E195" s="267">
        <v>0</v>
      </c>
      <c r="F195" s="267">
        <v>0</v>
      </c>
      <c r="G195" s="267">
        <v>0</v>
      </c>
      <c r="H195" s="267">
        <v>0</v>
      </c>
      <c r="I195" s="267">
        <f t="shared" ref="I195:I258" si="6">IFERROR(CEILING(+H195*(1+((+H195/G195-1)/3)),1000000),0)</f>
        <v>0</v>
      </c>
      <c r="J195" s="268">
        <f t="shared" ref="J195:J258" si="7">+MAX(C195:I195)</f>
        <v>0</v>
      </c>
    </row>
    <row r="196" spans="1:10" hidden="1" x14ac:dyDescent="0.2">
      <c r="A196" s="266">
        <v>123605</v>
      </c>
      <c r="B196" s="266" t="s">
        <v>316</v>
      </c>
      <c r="C196" s="267">
        <v>0</v>
      </c>
      <c r="D196" s="267">
        <v>0</v>
      </c>
      <c r="E196" s="267">
        <v>0</v>
      </c>
      <c r="F196" s="267">
        <v>0</v>
      </c>
      <c r="G196" s="267">
        <v>0</v>
      </c>
      <c r="H196" s="267">
        <v>0</v>
      </c>
      <c r="I196" s="267">
        <f t="shared" si="6"/>
        <v>0</v>
      </c>
      <c r="J196" s="268">
        <f t="shared" si="7"/>
        <v>0</v>
      </c>
    </row>
    <row r="197" spans="1:10" hidden="1" x14ac:dyDescent="0.2">
      <c r="A197" s="266">
        <v>123606</v>
      </c>
      <c r="B197" s="266" t="s">
        <v>317</v>
      </c>
      <c r="C197" s="267">
        <v>0</v>
      </c>
      <c r="D197" s="267">
        <v>0</v>
      </c>
      <c r="E197" s="267">
        <v>0</v>
      </c>
      <c r="F197" s="267">
        <v>0</v>
      </c>
      <c r="G197" s="267">
        <v>0</v>
      </c>
      <c r="H197" s="267">
        <v>0</v>
      </c>
      <c r="I197" s="267">
        <f t="shared" si="6"/>
        <v>0</v>
      </c>
      <c r="J197" s="268">
        <f t="shared" si="7"/>
        <v>0</v>
      </c>
    </row>
    <row r="198" spans="1:10" hidden="1" x14ac:dyDescent="0.2">
      <c r="A198" s="266">
        <v>123607</v>
      </c>
      <c r="B198" s="266" t="s">
        <v>318</v>
      </c>
      <c r="C198" s="267">
        <v>0</v>
      </c>
      <c r="D198" s="267">
        <v>0</v>
      </c>
      <c r="E198" s="267">
        <v>0</v>
      </c>
      <c r="F198" s="267">
        <v>0</v>
      </c>
      <c r="G198" s="267">
        <v>0</v>
      </c>
      <c r="H198" s="267">
        <v>0</v>
      </c>
      <c r="I198" s="267">
        <f t="shared" si="6"/>
        <v>0</v>
      </c>
      <c r="J198" s="268">
        <f t="shared" si="7"/>
        <v>0</v>
      </c>
    </row>
    <row r="199" spans="1:10" hidden="1" x14ac:dyDescent="0.2">
      <c r="A199" s="266">
        <v>123608</v>
      </c>
      <c r="B199" s="266" t="s">
        <v>319</v>
      </c>
      <c r="C199" s="267">
        <v>0</v>
      </c>
      <c r="D199" s="267">
        <v>0</v>
      </c>
      <c r="E199" s="267">
        <v>0</v>
      </c>
      <c r="F199" s="267">
        <v>0</v>
      </c>
      <c r="G199" s="267">
        <v>0</v>
      </c>
      <c r="H199" s="267">
        <v>0</v>
      </c>
      <c r="I199" s="267">
        <f t="shared" si="6"/>
        <v>0</v>
      </c>
      <c r="J199" s="268">
        <f t="shared" si="7"/>
        <v>0</v>
      </c>
    </row>
    <row r="200" spans="1:10" hidden="1" x14ac:dyDescent="0.2">
      <c r="A200" s="266">
        <v>123609</v>
      </c>
      <c r="B200" s="266" t="s">
        <v>320</v>
      </c>
      <c r="C200" s="267">
        <v>0</v>
      </c>
      <c r="D200" s="267">
        <v>0</v>
      </c>
      <c r="E200" s="267">
        <v>0</v>
      </c>
      <c r="F200" s="267">
        <v>0</v>
      </c>
      <c r="G200" s="267">
        <v>0</v>
      </c>
      <c r="H200" s="267">
        <v>0</v>
      </c>
      <c r="I200" s="267">
        <f t="shared" si="6"/>
        <v>0</v>
      </c>
      <c r="J200" s="268">
        <f t="shared" si="7"/>
        <v>0</v>
      </c>
    </row>
    <row r="201" spans="1:10" hidden="1" x14ac:dyDescent="0.2">
      <c r="A201" s="266">
        <v>123610</v>
      </c>
      <c r="B201" s="266" t="s">
        <v>321</v>
      </c>
      <c r="C201" s="267">
        <v>0</v>
      </c>
      <c r="D201" s="267">
        <v>0</v>
      </c>
      <c r="E201" s="267">
        <v>0</v>
      </c>
      <c r="F201" s="267">
        <v>0</v>
      </c>
      <c r="G201" s="267">
        <v>0</v>
      </c>
      <c r="H201" s="267">
        <v>0</v>
      </c>
      <c r="I201" s="267">
        <f t="shared" si="6"/>
        <v>0</v>
      </c>
      <c r="J201" s="268">
        <f t="shared" si="7"/>
        <v>0</v>
      </c>
    </row>
    <row r="202" spans="1:10" hidden="1" x14ac:dyDescent="0.2">
      <c r="A202" s="264">
        <v>123800</v>
      </c>
      <c r="B202" s="264" t="s">
        <v>322</v>
      </c>
      <c r="C202" s="265">
        <v>0</v>
      </c>
      <c r="D202" s="265">
        <v>0</v>
      </c>
      <c r="E202" s="265">
        <v>0</v>
      </c>
      <c r="F202" s="265">
        <v>0</v>
      </c>
      <c r="G202" s="265">
        <v>0</v>
      </c>
      <c r="H202" s="265">
        <v>0</v>
      </c>
      <c r="I202" s="265">
        <f t="shared" si="6"/>
        <v>0</v>
      </c>
      <c r="J202" s="268">
        <f t="shared" si="7"/>
        <v>0</v>
      </c>
    </row>
    <row r="203" spans="1:10" hidden="1" x14ac:dyDescent="0.2">
      <c r="A203" s="266">
        <v>123801</v>
      </c>
      <c r="B203" s="266" t="s">
        <v>312</v>
      </c>
      <c r="C203" s="267">
        <v>0</v>
      </c>
      <c r="D203" s="267">
        <v>0</v>
      </c>
      <c r="E203" s="267">
        <v>0</v>
      </c>
      <c r="F203" s="267">
        <v>0</v>
      </c>
      <c r="G203" s="267">
        <v>0</v>
      </c>
      <c r="H203" s="267">
        <v>0</v>
      </c>
      <c r="I203" s="267">
        <f t="shared" si="6"/>
        <v>0</v>
      </c>
      <c r="J203" s="268">
        <f t="shared" si="7"/>
        <v>0</v>
      </c>
    </row>
    <row r="204" spans="1:10" hidden="1" x14ac:dyDescent="0.2">
      <c r="A204" s="266">
        <v>123802</v>
      </c>
      <c r="B204" s="266" t="s">
        <v>313</v>
      </c>
      <c r="C204" s="267">
        <v>0</v>
      </c>
      <c r="D204" s="267">
        <v>0</v>
      </c>
      <c r="E204" s="267">
        <v>0</v>
      </c>
      <c r="F204" s="267">
        <v>0</v>
      </c>
      <c r="G204" s="267">
        <v>0</v>
      </c>
      <c r="H204" s="267">
        <v>0</v>
      </c>
      <c r="I204" s="267">
        <f t="shared" si="6"/>
        <v>0</v>
      </c>
      <c r="J204" s="268">
        <f t="shared" si="7"/>
        <v>0</v>
      </c>
    </row>
    <row r="205" spans="1:10" hidden="1" x14ac:dyDescent="0.2">
      <c r="A205" s="266">
        <v>123803</v>
      </c>
      <c r="B205" s="266" t="s">
        <v>314</v>
      </c>
      <c r="C205" s="267">
        <v>0</v>
      </c>
      <c r="D205" s="267">
        <v>0</v>
      </c>
      <c r="E205" s="267">
        <v>0</v>
      </c>
      <c r="F205" s="267">
        <v>0</v>
      </c>
      <c r="G205" s="267">
        <v>0</v>
      </c>
      <c r="H205" s="267">
        <v>0</v>
      </c>
      <c r="I205" s="267">
        <f t="shared" si="6"/>
        <v>0</v>
      </c>
      <c r="J205" s="268">
        <f t="shared" si="7"/>
        <v>0</v>
      </c>
    </row>
    <row r="206" spans="1:10" hidden="1" x14ac:dyDescent="0.2">
      <c r="A206" s="266">
        <v>123804</v>
      </c>
      <c r="B206" s="266" t="s">
        <v>315</v>
      </c>
      <c r="C206" s="267">
        <v>0</v>
      </c>
      <c r="D206" s="267">
        <v>0</v>
      </c>
      <c r="E206" s="267">
        <v>0</v>
      </c>
      <c r="F206" s="267">
        <v>0</v>
      </c>
      <c r="G206" s="267">
        <v>0</v>
      </c>
      <c r="H206" s="267">
        <v>0</v>
      </c>
      <c r="I206" s="267">
        <f t="shared" si="6"/>
        <v>0</v>
      </c>
      <c r="J206" s="268">
        <f t="shared" si="7"/>
        <v>0</v>
      </c>
    </row>
    <row r="207" spans="1:10" hidden="1" x14ac:dyDescent="0.2">
      <c r="A207" s="266">
        <v>123805</v>
      </c>
      <c r="B207" s="266" t="s">
        <v>316</v>
      </c>
      <c r="C207" s="267">
        <v>0</v>
      </c>
      <c r="D207" s="267">
        <v>0</v>
      </c>
      <c r="E207" s="267">
        <v>0</v>
      </c>
      <c r="F207" s="267">
        <v>0</v>
      </c>
      <c r="G207" s="267">
        <v>0</v>
      </c>
      <c r="H207" s="267">
        <v>0</v>
      </c>
      <c r="I207" s="267">
        <f t="shared" si="6"/>
        <v>0</v>
      </c>
      <c r="J207" s="268">
        <f t="shared" si="7"/>
        <v>0</v>
      </c>
    </row>
    <row r="208" spans="1:10" hidden="1" x14ac:dyDescent="0.2">
      <c r="A208" s="266">
        <v>123806</v>
      </c>
      <c r="B208" s="266" t="s">
        <v>317</v>
      </c>
      <c r="C208" s="267">
        <v>0</v>
      </c>
      <c r="D208" s="267">
        <v>0</v>
      </c>
      <c r="E208" s="267">
        <v>0</v>
      </c>
      <c r="F208" s="267">
        <v>0</v>
      </c>
      <c r="G208" s="267">
        <v>0</v>
      </c>
      <c r="H208" s="267">
        <v>0</v>
      </c>
      <c r="I208" s="267">
        <f t="shared" si="6"/>
        <v>0</v>
      </c>
      <c r="J208" s="268">
        <f t="shared" si="7"/>
        <v>0</v>
      </c>
    </row>
    <row r="209" spans="1:10" hidden="1" x14ac:dyDescent="0.2">
      <c r="A209" s="266">
        <v>123807</v>
      </c>
      <c r="B209" s="266" t="s">
        <v>318</v>
      </c>
      <c r="C209" s="267">
        <v>0</v>
      </c>
      <c r="D209" s="267">
        <v>0</v>
      </c>
      <c r="E209" s="267">
        <v>0</v>
      </c>
      <c r="F209" s="267">
        <v>0</v>
      </c>
      <c r="G209" s="267">
        <v>0</v>
      </c>
      <c r="H209" s="267">
        <v>0</v>
      </c>
      <c r="I209" s="267">
        <f t="shared" si="6"/>
        <v>0</v>
      </c>
      <c r="J209" s="268">
        <f t="shared" si="7"/>
        <v>0</v>
      </c>
    </row>
    <row r="210" spans="1:10" hidden="1" x14ac:dyDescent="0.2">
      <c r="A210" s="266">
        <v>123808</v>
      </c>
      <c r="B210" s="266" t="s">
        <v>319</v>
      </c>
      <c r="C210" s="267">
        <v>0</v>
      </c>
      <c r="D210" s="267">
        <v>0</v>
      </c>
      <c r="E210" s="267">
        <v>0</v>
      </c>
      <c r="F210" s="267">
        <v>0</v>
      </c>
      <c r="G210" s="267">
        <v>0</v>
      </c>
      <c r="H210" s="267">
        <v>0</v>
      </c>
      <c r="I210" s="267">
        <f t="shared" si="6"/>
        <v>0</v>
      </c>
      <c r="J210" s="268">
        <f t="shared" si="7"/>
        <v>0</v>
      </c>
    </row>
    <row r="211" spans="1:10" hidden="1" x14ac:dyDescent="0.2">
      <c r="A211" s="266">
        <v>123809</v>
      </c>
      <c r="B211" s="266" t="s">
        <v>320</v>
      </c>
      <c r="C211" s="267">
        <v>0</v>
      </c>
      <c r="D211" s="267">
        <v>0</v>
      </c>
      <c r="E211" s="267">
        <v>0</v>
      </c>
      <c r="F211" s="267">
        <v>0</v>
      </c>
      <c r="G211" s="267">
        <v>0</v>
      </c>
      <c r="H211" s="267">
        <v>0</v>
      </c>
      <c r="I211" s="267">
        <f t="shared" si="6"/>
        <v>0</v>
      </c>
      <c r="J211" s="268">
        <f t="shared" si="7"/>
        <v>0</v>
      </c>
    </row>
    <row r="212" spans="1:10" hidden="1" x14ac:dyDescent="0.2">
      <c r="A212" s="266">
        <v>123810</v>
      </c>
      <c r="B212" s="266" t="s">
        <v>321</v>
      </c>
      <c r="C212" s="267">
        <v>0</v>
      </c>
      <c r="D212" s="267">
        <v>0</v>
      </c>
      <c r="E212" s="267">
        <v>0</v>
      </c>
      <c r="F212" s="267">
        <v>0</v>
      </c>
      <c r="G212" s="267">
        <v>0</v>
      </c>
      <c r="H212" s="267">
        <v>0</v>
      </c>
      <c r="I212" s="267">
        <f t="shared" si="6"/>
        <v>0</v>
      </c>
      <c r="J212" s="268">
        <f t="shared" si="7"/>
        <v>0</v>
      </c>
    </row>
    <row r="213" spans="1:10" hidden="1" x14ac:dyDescent="0.2">
      <c r="A213" s="264">
        <v>124000</v>
      </c>
      <c r="B213" s="264" t="s">
        <v>323</v>
      </c>
      <c r="C213" s="265">
        <v>0</v>
      </c>
      <c r="D213" s="265">
        <v>0</v>
      </c>
      <c r="E213" s="265">
        <v>0</v>
      </c>
      <c r="F213" s="265">
        <v>0</v>
      </c>
      <c r="G213" s="265">
        <v>0</v>
      </c>
      <c r="H213" s="265">
        <v>0</v>
      </c>
      <c r="I213" s="265">
        <f t="shared" si="6"/>
        <v>0</v>
      </c>
      <c r="J213" s="268">
        <f t="shared" si="7"/>
        <v>0</v>
      </c>
    </row>
    <row r="214" spans="1:10" hidden="1" x14ac:dyDescent="0.2">
      <c r="A214" s="266">
        <v>124001</v>
      </c>
      <c r="B214" s="266" t="s">
        <v>312</v>
      </c>
      <c r="C214" s="267">
        <v>0</v>
      </c>
      <c r="D214" s="267">
        <v>0</v>
      </c>
      <c r="E214" s="267">
        <v>0</v>
      </c>
      <c r="F214" s="267">
        <v>0</v>
      </c>
      <c r="G214" s="267">
        <v>0</v>
      </c>
      <c r="H214" s="267">
        <v>0</v>
      </c>
      <c r="I214" s="267">
        <f t="shared" si="6"/>
        <v>0</v>
      </c>
      <c r="J214" s="268">
        <f t="shared" si="7"/>
        <v>0</v>
      </c>
    </row>
    <row r="215" spans="1:10" hidden="1" x14ac:dyDescent="0.2">
      <c r="A215" s="266">
        <v>124002</v>
      </c>
      <c r="B215" s="266" t="s">
        <v>313</v>
      </c>
      <c r="C215" s="267">
        <v>0</v>
      </c>
      <c r="D215" s="267">
        <v>0</v>
      </c>
      <c r="E215" s="267">
        <v>0</v>
      </c>
      <c r="F215" s="267">
        <v>0</v>
      </c>
      <c r="G215" s="267">
        <v>0</v>
      </c>
      <c r="H215" s="267">
        <v>0</v>
      </c>
      <c r="I215" s="267">
        <f t="shared" si="6"/>
        <v>0</v>
      </c>
      <c r="J215" s="268">
        <f t="shared" si="7"/>
        <v>0</v>
      </c>
    </row>
    <row r="216" spans="1:10" hidden="1" x14ac:dyDescent="0.2">
      <c r="A216" s="266">
        <v>124003</v>
      </c>
      <c r="B216" s="266" t="s">
        <v>314</v>
      </c>
      <c r="C216" s="267">
        <v>0</v>
      </c>
      <c r="D216" s="267">
        <v>0</v>
      </c>
      <c r="E216" s="267">
        <v>0</v>
      </c>
      <c r="F216" s="267">
        <v>0</v>
      </c>
      <c r="G216" s="267">
        <v>0</v>
      </c>
      <c r="H216" s="267">
        <v>0</v>
      </c>
      <c r="I216" s="267">
        <f t="shared" si="6"/>
        <v>0</v>
      </c>
      <c r="J216" s="268">
        <f t="shared" si="7"/>
        <v>0</v>
      </c>
    </row>
    <row r="217" spans="1:10" hidden="1" x14ac:dyDescent="0.2">
      <c r="A217" s="266">
        <v>124004</v>
      </c>
      <c r="B217" s="266" t="s">
        <v>315</v>
      </c>
      <c r="C217" s="267">
        <v>0</v>
      </c>
      <c r="D217" s="267">
        <v>0</v>
      </c>
      <c r="E217" s="267">
        <v>0</v>
      </c>
      <c r="F217" s="267">
        <v>0</v>
      </c>
      <c r="G217" s="267">
        <v>0</v>
      </c>
      <c r="H217" s="267">
        <v>0</v>
      </c>
      <c r="I217" s="267">
        <f t="shared" si="6"/>
        <v>0</v>
      </c>
      <c r="J217" s="268">
        <f t="shared" si="7"/>
        <v>0</v>
      </c>
    </row>
    <row r="218" spans="1:10" hidden="1" x14ac:dyDescent="0.2">
      <c r="A218" s="266">
        <v>124005</v>
      </c>
      <c r="B218" s="266" t="s">
        <v>316</v>
      </c>
      <c r="C218" s="267">
        <v>0</v>
      </c>
      <c r="D218" s="267">
        <v>0</v>
      </c>
      <c r="E218" s="267">
        <v>0</v>
      </c>
      <c r="F218" s="267">
        <v>0</v>
      </c>
      <c r="G218" s="267">
        <v>0</v>
      </c>
      <c r="H218" s="267">
        <v>0</v>
      </c>
      <c r="I218" s="267">
        <f t="shared" si="6"/>
        <v>0</v>
      </c>
      <c r="J218" s="268">
        <f t="shared" si="7"/>
        <v>0</v>
      </c>
    </row>
    <row r="219" spans="1:10" hidden="1" x14ac:dyDescent="0.2">
      <c r="A219" s="266">
        <v>124006</v>
      </c>
      <c r="B219" s="266" t="s">
        <v>317</v>
      </c>
      <c r="C219" s="267">
        <v>0</v>
      </c>
      <c r="D219" s="267">
        <v>0</v>
      </c>
      <c r="E219" s="267">
        <v>0</v>
      </c>
      <c r="F219" s="267">
        <v>0</v>
      </c>
      <c r="G219" s="267">
        <v>0</v>
      </c>
      <c r="H219" s="267">
        <v>0</v>
      </c>
      <c r="I219" s="267">
        <f t="shared" si="6"/>
        <v>0</v>
      </c>
      <c r="J219" s="268">
        <f t="shared" si="7"/>
        <v>0</v>
      </c>
    </row>
    <row r="220" spans="1:10" hidden="1" x14ac:dyDescent="0.2">
      <c r="A220" s="266">
        <v>124007</v>
      </c>
      <c r="B220" s="266" t="s">
        <v>318</v>
      </c>
      <c r="C220" s="267">
        <v>0</v>
      </c>
      <c r="D220" s="267">
        <v>0</v>
      </c>
      <c r="E220" s="267">
        <v>0</v>
      </c>
      <c r="F220" s="267">
        <v>0</v>
      </c>
      <c r="G220" s="267">
        <v>0</v>
      </c>
      <c r="H220" s="267">
        <v>0</v>
      </c>
      <c r="I220" s="267">
        <f t="shared" si="6"/>
        <v>0</v>
      </c>
      <c r="J220" s="268">
        <f t="shared" si="7"/>
        <v>0</v>
      </c>
    </row>
    <row r="221" spans="1:10" hidden="1" x14ac:dyDescent="0.2">
      <c r="A221" s="266">
        <v>124008</v>
      </c>
      <c r="B221" s="266" t="s">
        <v>319</v>
      </c>
      <c r="C221" s="267">
        <v>0</v>
      </c>
      <c r="D221" s="267">
        <v>0</v>
      </c>
      <c r="E221" s="267">
        <v>0</v>
      </c>
      <c r="F221" s="267">
        <v>0</v>
      </c>
      <c r="G221" s="267">
        <v>0</v>
      </c>
      <c r="H221" s="267">
        <v>0</v>
      </c>
      <c r="I221" s="267">
        <f t="shared" si="6"/>
        <v>0</v>
      </c>
      <c r="J221" s="268">
        <f t="shared" si="7"/>
        <v>0</v>
      </c>
    </row>
    <row r="222" spans="1:10" hidden="1" x14ac:dyDescent="0.2">
      <c r="A222" s="266">
        <v>124009</v>
      </c>
      <c r="B222" s="266" t="s">
        <v>320</v>
      </c>
      <c r="C222" s="267">
        <v>0</v>
      </c>
      <c r="D222" s="267">
        <v>0</v>
      </c>
      <c r="E222" s="267">
        <v>0</v>
      </c>
      <c r="F222" s="267">
        <v>0</v>
      </c>
      <c r="G222" s="267">
        <v>0</v>
      </c>
      <c r="H222" s="267">
        <v>0</v>
      </c>
      <c r="I222" s="267">
        <f t="shared" si="6"/>
        <v>0</v>
      </c>
      <c r="J222" s="268">
        <f t="shared" si="7"/>
        <v>0</v>
      </c>
    </row>
    <row r="223" spans="1:10" hidden="1" x14ac:dyDescent="0.2">
      <c r="A223" s="266">
        <v>124010</v>
      </c>
      <c r="B223" s="266" t="s">
        <v>321</v>
      </c>
      <c r="C223" s="267">
        <v>0</v>
      </c>
      <c r="D223" s="267">
        <v>0</v>
      </c>
      <c r="E223" s="267">
        <v>0</v>
      </c>
      <c r="F223" s="267">
        <v>0</v>
      </c>
      <c r="G223" s="267">
        <v>0</v>
      </c>
      <c r="H223" s="267">
        <v>0</v>
      </c>
      <c r="I223" s="267">
        <f t="shared" si="6"/>
        <v>0</v>
      </c>
      <c r="J223" s="268">
        <f t="shared" si="7"/>
        <v>0</v>
      </c>
    </row>
    <row r="224" spans="1:10" hidden="1" x14ac:dyDescent="0.2">
      <c r="A224" s="262">
        <v>130000</v>
      </c>
      <c r="B224" s="262" t="s">
        <v>324</v>
      </c>
      <c r="C224" s="263">
        <v>0</v>
      </c>
      <c r="D224" s="263">
        <v>332275</v>
      </c>
      <c r="E224" s="263">
        <v>491854</v>
      </c>
      <c r="F224" s="263">
        <v>303320.82</v>
      </c>
      <c r="G224" s="263">
        <v>0</v>
      </c>
      <c r="H224" s="263">
        <v>0</v>
      </c>
      <c r="I224" s="263">
        <f t="shared" si="6"/>
        <v>0</v>
      </c>
      <c r="J224" s="268">
        <f t="shared" si="7"/>
        <v>491854</v>
      </c>
    </row>
    <row r="225" spans="1:10" hidden="1" x14ac:dyDescent="0.2">
      <c r="A225" s="264">
        <v>130500</v>
      </c>
      <c r="B225" s="264" t="s">
        <v>325</v>
      </c>
      <c r="C225" s="265">
        <v>0</v>
      </c>
      <c r="D225" s="265">
        <v>332275</v>
      </c>
      <c r="E225" s="265">
        <v>491854</v>
      </c>
      <c r="F225" s="265">
        <v>303320.82</v>
      </c>
      <c r="G225" s="265">
        <v>0</v>
      </c>
      <c r="H225" s="265">
        <v>0</v>
      </c>
      <c r="I225" s="265">
        <f t="shared" si="6"/>
        <v>0</v>
      </c>
      <c r="J225" s="268">
        <f t="shared" si="7"/>
        <v>491854</v>
      </c>
    </row>
    <row r="226" spans="1:10" hidden="1" x14ac:dyDescent="0.2">
      <c r="A226" s="266">
        <v>130510</v>
      </c>
      <c r="B226" s="266" t="s">
        <v>326</v>
      </c>
      <c r="C226" s="267">
        <v>0</v>
      </c>
      <c r="D226" s="267">
        <v>0</v>
      </c>
      <c r="E226" s="267">
        <v>0</v>
      </c>
      <c r="F226" s="267">
        <v>0</v>
      </c>
      <c r="G226" s="267">
        <v>0</v>
      </c>
      <c r="H226" s="267">
        <v>0</v>
      </c>
      <c r="I226" s="267">
        <f t="shared" si="6"/>
        <v>0</v>
      </c>
      <c r="J226" s="268">
        <f t="shared" si="7"/>
        <v>0</v>
      </c>
    </row>
    <row r="227" spans="1:10" hidden="1" x14ac:dyDescent="0.2">
      <c r="A227" s="266">
        <v>130515</v>
      </c>
      <c r="B227" s="266" t="s">
        <v>327</v>
      </c>
      <c r="C227" s="267">
        <v>0</v>
      </c>
      <c r="D227" s="267">
        <v>0</v>
      </c>
      <c r="E227" s="267">
        <v>0</v>
      </c>
      <c r="F227" s="267">
        <v>0</v>
      </c>
      <c r="G227" s="267">
        <v>0</v>
      </c>
      <c r="H227" s="267">
        <v>0</v>
      </c>
      <c r="I227" s="267">
        <f t="shared" si="6"/>
        <v>0</v>
      </c>
      <c r="J227" s="268">
        <f t="shared" si="7"/>
        <v>0</v>
      </c>
    </row>
    <row r="228" spans="1:10" hidden="1" x14ac:dyDescent="0.2">
      <c r="A228" s="266">
        <v>130520</v>
      </c>
      <c r="B228" s="266" t="s">
        <v>328</v>
      </c>
      <c r="C228" s="267">
        <v>0</v>
      </c>
      <c r="D228" s="267">
        <v>332275</v>
      </c>
      <c r="E228" s="267">
        <v>491854</v>
      </c>
      <c r="F228" s="267">
        <v>303320.82</v>
      </c>
      <c r="G228" s="267">
        <v>0</v>
      </c>
      <c r="H228" s="267">
        <v>0</v>
      </c>
      <c r="I228" s="267">
        <f t="shared" si="6"/>
        <v>0</v>
      </c>
      <c r="J228" s="268">
        <f t="shared" si="7"/>
        <v>491854</v>
      </c>
    </row>
    <row r="229" spans="1:10" hidden="1" x14ac:dyDescent="0.2">
      <c r="A229" s="266">
        <v>130525</v>
      </c>
      <c r="B229" s="266" t="s">
        <v>329</v>
      </c>
      <c r="C229" s="267">
        <v>0</v>
      </c>
      <c r="D229" s="267">
        <v>0</v>
      </c>
      <c r="E229" s="267">
        <v>0</v>
      </c>
      <c r="F229" s="267">
        <v>0</v>
      </c>
      <c r="G229" s="267">
        <v>0</v>
      </c>
      <c r="H229" s="267">
        <v>0</v>
      </c>
      <c r="I229" s="267">
        <f t="shared" si="6"/>
        <v>0</v>
      </c>
      <c r="J229" s="268">
        <f t="shared" si="7"/>
        <v>0</v>
      </c>
    </row>
    <row r="230" spans="1:10" hidden="1" x14ac:dyDescent="0.2">
      <c r="A230" s="266">
        <v>130530</v>
      </c>
      <c r="B230" s="266" t="s">
        <v>330</v>
      </c>
      <c r="C230" s="267">
        <v>0</v>
      </c>
      <c r="D230" s="267">
        <v>0</v>
      </c>
      <c r="E230" s="267">
        <v>0</v>
      </c>
      <c r="F230" s="267">
        <v>0</v>
      </c>
      <c r="G230" s="267">
        <v>0</v>
      </c>
      <c r="H230" s="267">
        <v>0</v>
      </c>
      <c r="I230" s="267">
        <f t="shared" si="6"/>
        <v>0</v>
      </c>
      <c r="J230" s="268">
        <f t="shared" si="7"/>
        <v>0</v>
      </c>
    </row>
    <row r="231" spans="1:10" hidden="1" x14ac:dyDescent="0.2">
      <c r="A231" s="266">
        <v>130535</v>
      </c>
      <c r="B231" s="266" t="s">
        <v>331</v>
      </c>
      <c r="C231" s="267">
        <v>0</v>
      </c>
      <c r="D231" s="267">
        <v>0</v>
      </c>
      <c r="E231" s="267">
        <v>0</v>
      </c>
      <c r="F231" s="267">
        <v>0</v>
      </c>
      <c r="G231" s="267">
        <v>0</v>
      </c>
      <c r="H231" s="267">
        <v>0</v>
      </c>
      <c r="I231" s="267">
        <f t="shared" si="6"/>
        <v>0</v>
      </c>
      <c r="J231" s="268">
        <f t="shared" si="7"/>
        <v>0</v>
      </c>
    </row>
    <row r="232" spans="1:10" hidden="1" x14ac:dyDescent="0.2">
      <c r="A232" s="266">
        <v>130540</v>
      </c>
      <c r="B232" s="266" t="s">
        <v>332</v>
      </c>
      <c r="C232" s="267">
        <v>0</v>
      </c>
      <c r="D232" s="267">
        <v>0</v>
      </c>
      <c r="E232" s="267">
        <v>0</v>
      </c>
      <c r="F232" s="267">
        <v>0</v>
      </c>
      <c r="G232" s="267">
        <v>0</v>
      </c>
      <c r="H232" s="267">
        <v>0</v>
      </c>
      <c r="I232" s="267">
        <f t="shared" si="6"/>
        <v>0</v>
      </c>
      <c r="J232" s="268">
        <f t="shared" si="7"/>
        <v>0</v>
      </c>
    </row>
    <row r="233" spans="1:10" hidden="1" x14ac:dyDescent="0.2">
      <c r="A233" s="266">
        <v>130599</v>
      </c>
      <c r="B233" s="266" t="s">
        <v>333</v>
      </c>
      <c r="C233" s="267">
        <v>0</v>
      </c>
      <c r="D233" s="267">
        <v>0</v>
      </c>
      <c r="E233" s="267">
        <v>0</v>
      </c>
      <c r="F233" s="267">
        <v>0</v>
      </c>
      <c r="G233" s="267">
        <v>0</v>
      </c>
      <c r="H233" s="267">
        <v>0</v>
      </c>
      <c r="I233" s="267">
        <f t="shared" si="6"/>
        <v>0</v>
      </c>
      <c r="J233" s="268">
        <f t="shared" si="7"/>
        <v>0</v>
      </c>
    </row>
    <row r="234" spans="1:10" hidden="1" x14ac:dyDescent="0.2">
      <c r="A234" s="264">
        <v>131000</v>
      </c>
      <c r="B234" s="264" t="s">
        <v>334</v>
      </c>
      <c r="C234" s="265">
        <v>0</v>
      </c>
      <c r="D234" s="265">
        <v>0</v>
      </c>
      <c r="E234" s="265">
        <v>0</v>
      </c>
      <c r="F234" s="265">
        <v>0</v>
      </c>
      <c r="G234" s="265">
        <v>0</v>
      </c>
      <c r="H234" s="265">
        <v>0</v>
      </c>
      <c r="I234" s="265">
        <f t="shared" si="6"/>
        <v>0</v>
      </c>
      <c r="J234" s="268">
        <f t="shared" si="7"/>
        <v>0</v>
      </c>
    </row>
    <row r="235" spans="1:10" hidden="1" x14ac:dyDescent="0.2">
      <c r="A235" s="266">
        <v>131005</v>
      </c>
      <c r="B235" s="266" t="s">
        <v>335</v>
      </c>
      <c r="C235" s="267">
        <v>0</v>
      </c>
      <c r="D235" s="267">
        <v>0</v>
      </c>
      <c r="E235" s="267">
        <v>0</v>
      </c>
      <c r="F235" s="267">
        <v>0</v>
      </c>
      <c r="G235" s="267">
        <v>0</v>
      </c>
      <c r="H235" s="267">
        <v>0</v>
      </c>
      <c r="I235" s="267">
        <f t="shared" si="6"/>
        <v>0</v>
      </c>
      <c r="J235" s="268">
        <f t="shared" si="7"/>
        <v>0</v>
      </c>
    </row>
    <row r="236" spans="1:10" hidden="1" x14ac:dyDescent="0.2">
      <c r="A236" s="266">
        <v>131010</v>
      </c>
      <c r="B236" s="266" t="s">
        <v>336</v>
      </c>
      <c r="C236" s="267">
        <v>0</v>
      </c>
      <c r="D236" s="267">
        <v>0</v>
      </c>
      <c r="E236" s="267">
        <v>0</v>
      </c>
      <c r="F236" s="267">
        <v>0</v>
      </c>
      <c r="G236" s="267">
        <v>0</v>
      </c>
      <c r="H236" s="267">
        <v>0</v>
      </c>
      <c r="I236" s="267">
        <f t="shared" si="6"/>
        <v>0</v>
      </c>
      <c r="J236" s="268">
        <f t="shared" si="7"/>
        <v>0</v>
      </c>
    </row>
    <row r="237" spans="1:10" hidden="1" x14ac:dyDescent="0.2">
      <c r="A237" s="266">
        <v>131015</v>
      </c>
      <c r="B237" s="266" t="s">
        <v>337</v>
      </c>
      <c r="C237" s="267">
        <v>0</v>
      </c>
      <c r="D237" s="267">
        <v>0</v>
      </c>
      <c r="E237" s="267">
        <v>0</v>
      </c>
      <c r="F237" s="267">
        <v>0</v>
      </c>
      <c r="G237" s="267">
        <v>0</v>
      </c>
      <c r="H237" s="267">
        <v>0</v>
      </c>
      <c r="I237" s="267">
        <f t="shared" si="6"/>
        <v>0</v>
      </c>
      <c r="J237" s="268">
        <f t="shared" si="7"/>
        <v>0</v>
      </c>
    </row>
    <row r="238" spans="1:10" hidden="1" x14ac:dyDescent="0.2">
      <c r="A238" s="266">
        <v>131020</v>
      </c>
      <c r="B238" s="266" t="s">
        <v>338</v>
      </c>
      <c r="C238" s="267">
        <v>0</v>
      </c>
      <c r="D238" s="267">
        <v>0</v>
      </c>
      <c r="E238" s="267">
        <v>0</v>
      </c>
      <c r="F238" s="267">
        <v>0</v>
      </c>
      <c r="G238" s="267">
        <v>0</v>
      </c>
      <c r="H238" s="267">
        <v>0</v>
      </c>
      <c r="I238" s="267">
        <f t="shared" si="6"/>
        <v>0</v>
      </c>
      <c r="J238" s="268">
        <f t="shared" si="7"/>
        <v>0</v>
      </c>
    </row>
    <row r="239" spans="1:10" hidden="1" x14ac:dyDescent="0.2">
      <c r="A239" s="266">
        <v>131025</v>
      </c>
      <c r="B239" s="266" t="s">
        <v>339</v>
      </c>
      <c r="C239" s="267">
        <v>0</v>
      </c>
      <c r="D239" s="267">
        <v>0</v>
      </c>
      <c r="E239" s="267">
        <v>0</v>
      </c>
      <c r="F239" s="267">
        <v>0</v>
      </c>
      <c r="G239" s="267">
        <v>0</v>
      </c>
      <c r="H239" s="267">
        <v>0</v>
      </c>
      <c r="I239" s="267">
        <f t="shared" si="6"/>
        <v>0</v>
      </c>
      <c r="J239" s="268">
        <f t="shared" si="7"/>
        <v>0</v>
      </c>
    </row>
    <row r="240" spans="1:10" hidden="1" x14ac:dyDescent="0.2">
      <c r="A240" s="266">
        <v>131030</v>
      </c>
      <c r="B240" s="266" t="s">
        <v>340</v>
      </c>
      <c r="C240" s="267">
        <v>0</v>
      </c>
      <c r="D240" s="267">
        <v>0</v>
      </c>
      <c r="E240" s="267">
        <v>0</v>
      </c>
      <c r="F240" s="267">
        <v>0</v>
      </c>
      <c r="G240" s="267">
        <v>0</v>
      </c>
      <c r="H240" s="267">
        <v>0</v>
      </c>
      <c r="I240" s="267">
        <f t="shared" si="6"/>
        <v>0</v>
      </c>
      <c r="J240" s="268">
        <f t="shared" si="7"/>
        <v>0</v>
      </c>
    </row>
    <row r="241" spans="1:10" hidden="1" x14ac:dyDescent="0.2">
      <c r="A241" s="266">
        <v>131040</v>
      </c>
      <c r="B241" s="266" t="s">
        <v>341</v>
      </c>
      <c r="C241" s="267">
        <v>0</v>
      </c>
      <c r="D241" s="267">
        <v>0</v>
      </c>
      <c r="E241" s="267">
        <v>0</v>
      </c>
      <c r="F241" s="267">
        <v>0</v>
      </c>
      <c r="G241" s="267">
        <v>0</v>
      </c>
      <c r="H241" s="267">
        <v>0</v>
      </c>
      <c r="I241" s="267">
        <f t="shared" si="6"/>
        <v>0</v>
      </c>
      <c r="J241" s="268">
        <f t="shared" si="7"/>
        <v>0</v>
      </c>
    </row>
    <row r="242" spans="1:10" hidden="1" x14ac:dyDescent="0.2">
      <c r="A242" s="266">
        <v>131099</v>
      </c>
      <c r="B242" s="266" t="s">
        <v>342</v>
      </c>
      <c r="C242" s="267">
        <v>0</v>
      </c>
      <c r="D242" s="267">
        <v>0</v>
      </c>
      <c r="E242" s="267">
        <v>0</v>
      </c>
      <c r="F242" s="267">
        <v>0</v>
      </c>
      <c r="G242" s="267">
        <v>0</v>
      </c>
      <c r="H242" s="267">
        <v>0</v>
      </c>
      <c r="I242" s="267">
        <f t="shared" si="6"/>
        <v>0</v>
      </c>
      <c r="J242" s="268">
        <f t="shared" si="7"/>
        <v>0</v>
      </c>
    </row>
    <row r="243" spans="1:10" hidden="1" x14ac:dyDescent="0.2">
      <c r="A243" s="264">
        <v>131500</v>
      </c>
      <c r="B243" s="264" t="s">
        <v>343</v>
      </c>
      <c r="C243" s="265">
        <v>0</v>
      </c>
      <c r="D243" s="265">
        <v>0</v>
      </c>
      <c r="E243" s="265">
        <v>0</v>
      </c>
      <c r="F243" s="265">
        <v>0</v>
      </c>
      <c r="G243" s="265">
        <v>0</v>
      </c>
      <c r="H243" s="265">
        <v>0</v>
      </c>
      <c r="I243" s="265">
        <f t="shared" si="6"/>
        <v>0</v>
      </c>
      <c r="J243" s="268">
        <f t="shared" si="7"/>
        <v>0</v>
      </c>
    </row>
    <row r="244" spans="1:10" hidden="1" x14ac:dyDescent="0.2">
      <c r="A244" s="266">
        <v>131501</v>
      </c>
      <c r="B244" s="266" t="s">
        <v>344</v>
      </c>
      <c r="C244" s="267">
        <v>0</v>
      </c>
      <c r="D244" s="267">
        <v>0</v>
      </c>
      <c r="E244" s="267">
        <v>0</v>
      </c>
      <c r="F244" s="267">
        <v>0</v>
      </c>
      <c r="G244" s="267">
        <v>0</v>
      </c>
      <c r="H244" s="267">
        <v>0</v>
      </c>
      <c r="I244" s="267">
        <f t="shared" si="6"/>
        <v>0</v>
      </c>
      <c r="J244" s="268">
        <f t="shared" si="7"/>
        <v>0</v>
      </c>
    </row>
    <row r="245" spans="1:10" hidden="1" x14ac:dyDescent="0.2">
      <c r="A245" s="266">
        <v>131502</v>
      </c>
      <c r="B245" s="266" t="s">
        <v>345</v>
      </c>
      <c r="C245" s="267">
        <v>0</v>
      </c>
      <c r="D245" s="267">
        <v>0</v>
      </c>
      <c r="E245" s="267">
        <v>0</v>
      </c>
      <c r="F245" s="267">
        <v>0</v>
      </c>
      <c r="G245" s="267">
        <v>0</v>
      </c>
      <c r="H245" s="267">
        <v>0</v>
      </c>
      <c r="I245" s="267">
        <f t="shared" si="6"/>
        <v>0</v>
      </c>
      <c r="J245" s="268">
        <f t="shared" si="7"/>
        <v>0</v>
      </c>
    </row>
    <row r="246" spans="1:10" hidden="1" x14ac:dyDescent="0.2">
      <c r="A246" s="266">
        <v>131503</v>
      </c>
      <c r="B246" s="266" t="s">
        <v>346</v>
      </c>
      <c r="C246" s="267">
        <v>0</v>
      </c>
      <c r="D246" s="267">
        <v>0</v>
      </c>
      <c r="E246" s="267">
        <v>0</v>
      </c>
      <c r="F246" s="267">
        <v>0</v>
      </c>
      <c r="G246" s="267">
        <v>0</v>
      </c>
      <c r="H246" s="267">
        <v>0</v>
      </c>
      <c r="I246" s="267">
        <f t="shared" si="6"/>
        <v>0</v>
      </c>
      <c r="J246" s="268">
        <f t="shared" si="7"/>
        <v>0</v>
      </c>
    </row>
    <row r="247" spans="1:10" hidden="1" x14ac:dyDescent="0.2">
      <c r="A247" s="266">
        <v>131599</v>
      </c>
      <c r="B247" s="266" t="s">
        <v>347</v>
      </c>
      <c r="C247" s="267">
        <v>0</v>
      </c>
      <c r="D247" s="267">
        <v>0</v>
      </c>
      <c r="E247" s="267">
        <v>0</v>
      </c>
      <c r="F247" s="267">
        <v>0</v>
      </c>
      <c r="G247" s="267">
        <v>0</v>
      </c>
      <c r="H247" s="267">
        <v>0</v>
      </c>
      <c r="I247" s="267">
        <f t="shared" si="6"/>
        <v>0</v>
      </c>
      <c r="J247" s="268">
        <f t="shared" si="7"/>
        <v>0</v>
      </c>
    </row>
    <row r="248" spans="1:10" x14ac:dyDescent="0.2">
      <c r="A248" s="262">
        <v>140000</v>
      </c>
      <c r="B248" s="262" t="s">
        <v>348</v>
      </c>
      <c r="C248" s="263">
        <v>7194572413.2700005</v>
      </c>
      <c r="D248" s="263">
        <v>8428348206.0500002</v>
      </c>
      <c r="E248" s="263">
        <v>9182228405</v>
      </c>
      <c r="F248" s="263">
        <v>10441968401.59</v>
      </c>
      <c r="G248" s="263">
        <v>12545138716.879999</v>
      </c>
      <c r="H248" s="263">
        <v>12783883695.16</v>
      </c>
      <c r="I248" s="263">
        <f t="shared" si="6"/>
        <v>12865000000</v>
      </c>
      <c r="J248" s="268">
        <f t="shared" si="7"/>
        <v>12865000000</v>
      </c>
    </row>
    <row r="249" spans="1:10" hidden="1" x14ac:dyDescent="0.2">
      <c r="A249" s="264">
        <v>140400</v>
      </c>
      <c r="B249" s="264" t="s">
        <v>349</v>
      </c>
      <c r="C249" s="265">
        <v>0</v>
      </c>
      <c r="D249" s="265">
        <v>0</v>
      </c>
      <c r="E249" s="265">
        <v>0</v>
      </c>
      <c r="F249" s="265">
        <v>0</v>
      </c>
      <c r="G249" s="265">
        <v>0</v>
      </c>
      <c r="H249" s="265">
        <v>0</v>
      </c>
      <c r="I249" s="265">
        <f t="shared" si="6"/>
        <v>0</v>
      </c>
      <c r="J249" s="268">
        <f t="shared" si="7"/>
        <v>0</v>
      </c>
    </row>
    <row r="250" spans="1:10" hidden="1" x14ac:dyDescent="0.2">
      <c r="A250" s="266">
        <v>140405</v>
      </c>
      <c r="B250" s="266" t="s">
        <v>350</v>
      </c>
      <c r="C250" s="267">
        <v>0</v>
      </c>
      <c r="D250" s="267">
        <v>0</v>
      </c>
      <c r="E250" s="267">
        <v>0</v>
      </c>
      <c r="F250" s="267">
        <v>0</v>
      </c>
      <c r="G250" s="267">
        <v>0</v>
      </c>
      <c r="H250" s="267">
        <v>0</v>
      </c>
      <c r="I250" s="267">
        <f t="shared" si="6"/>
        <v>0</v>
      </c>
      <c r="J250" s="268">
        <f t="shared" si="7"/>
        <v>0</v>
      </c>
    </row>
    <row r="251" spans="1:10" hidden="1" x14ac:dyDescent="0.2">
      <c r="A251" s="266">
        <v>140410</v>
      </c>
      <c r="B251" s="266" t="s">
        <v>351</v>
      </c>
      <c r="C251" s="267">
        <v>0</v>
      </c>
      <c r="D251" s="267">
        <v>0</v>
      </c>
      <c r="E251" s="267">
        <v>0</v>
      </c>
      <c r="F251" s="267">
        <v>0</v>
      </c>
      <c r="G251" s="267">
        <v>0</v>
      </c>
      <c r="H251" s="267">
        <v>0</v>
      </c>
      <c r="I251" s="267">
        <f t="shared" si="6"/>
        <v>0</v>
      </c>
      <c r="J251" s="268">
        <f t="shared" si="7"/>
        <v>0</v>
      </c>
    </row>
    <row r="252" spans="1:10" hidden="1" x14ac:dyDescent="0.2">
      <c r="A252" s="266">
        <v>140415</v>
      </c>
      <c r="B252" s="266" t="s">
        <v>352</v>
      </c>
      <c r="C252" s="267">
        <v>0</v>
      </c>
      <c r="D252" s="267">
        <v>0</v>
      </c>
      <c r="E252" s="267">
        <v>0</v>
      </c>
      <c r="F252" s="267">
        <v>0</v>
      </c>
      <c r="G252" s="267">
        <v>0</v>
      </c>
      <c r="H252" s="267">
        <v>0</v>
      </c>
      <c r="I252" s="267">
        <f t="shared" si="6"/>
        <v>0</v>
      </c>
      <c r="J252" s="268">
        <f t="shared" si="7"/>
        <v>0</v>
      </c>
    </row>
    <row r="253" spans="1:10" hidden="1" x14ac:dyDescent="0.2">
      <c r="A253" s="266">
        <v>140420</v>
      </c>
      <c r="B253" s="266" t="s">
        <v>353</v>
      </c>
      <c r="C253" s="267">
        <v>0</v>
      </c>
      <c r="D253" s="267">
        <v>0</v>
      </c>
      <c r="E253" s="267">
        <v>0</v>
      </c>
      <c r="F253" s="267">
        <v>0</v>
      </c>
      <c r="G253" s="267">
        <v>0</v>
      </c>
      <c r="H253" s="267">
        <v>0</v>
      </c>
      <c r="I253" s="267">
        <f t="shared" si="6"/>
        <v>0</v>
      </c>
      <c r="J253" s="268">
        <f t="shared" si="7"/>
        <v>0</v>
      </c>
    </row>
    <row r="254" spans="1:10" hidden="1" x14ac:dyDescent="0.2">
      <c r="A254" s="266">
        <v>140425</v>
      </c>
      <c r="B254" s="266" t="s">
        <v>354</v>
      </c>
      <c r="C254" s="267">
        <v>0</v>
      </c>
      <c r="D254" s="267">
        <v>0</v>
      </c>
      <c r="E254" s="267">
        <v>0</v>
      </c>
      <c r="F254" s="267">
        <v>0</v>
      </c>
      <c r="G254" s="267">
        <v>0</v>
      </c>
      <c r="H254" s="267">
        <v>0</v>
      </c>
      <c r="I254" s="267">
        <f t="shared" si="6"/>
        <v>0</v>
      </c>
      <c r="J254" s="268">
        <f t="shared" si="7"/>
        <v>0</v>
      </c>
    </row>
    <row r="255" spans="1:10" hidden="1" x14ac:dyDescent="0.2">
      <c r="A255" s="264">
        <v>140500</v>
      </c>
      <c r="B255" s="264" t="s">
        <v>355</v>
      </c>
      <c r="C255" s="265">
        <v>0</v>
      </c>
      <c r="D255" s="265">
        <v>0</v>
      </c>
      <c r="E255" s="265">
        <v>0</v>
      </c>
      <c r="F255" s="265">
        <v>0</v>
      </c>
      <c r="G255" s="265">
        <v>0</v>
      </c>
      <c r="H255" s="265">
        <v>0</v>
      </c>
      <c r="I255" s="265">
        <f t="shared" si="6"/>
        <v>0</v>
      </c>
      <c r="J255" s="268">
        <f t="shared" si="7"/>
        <v>0</v>
      </c>
    </row>
    <row r="256" spans="1:10" hidden="1" x14ac:dyDescent="0.2">
      <c r="A256" s="266">
        <v>140505</v>
      </c>
      <c r="B256" s="266" t="s">
        <v>350</v>
      </c>
      <c r="C256" s="267">
        <v>0</v>
      </c>
      <c r="D256" s="267">
        <v>0</v>
      </c>
      <c r="E256" s="267">
        <v>0</v>
      </c>
      <c r="F256" s="267">
        <v>0</v>
      </c>
      <c r="G256" s="267">
        <v>0</v>
      </c>
      <c r="H256" s="267">
        <v>0</v>
      </c>
      <c r="I256" s="267">
        <f t="shared" si="6"/>
        <v>0</v>
      </c>
      <c r="J256" s="268">
        <f t="shared" si="7"/>
        <v>0</v>
      </c>
    </row>
    <row r="257" spans="1:10" hidden="1" x14ac:dyDescent="0.2">
      <c r="A257" s="266">
        <v>140510</v>
      </c>
      <c r="B257" s="266" t="s">
        <v>351</v>
      </c>
      <c r="C257" s="267">
        <v>0</v>
      </c>
      <c r="D257" s="267">
        <v>0</v>
      </c>
      <c r="E257" s="267">
        <v>0</v>
      </c>
      <c r="F257" s="267">
        <v>0</v>
      </c>
      <c r="G257" s="267">
        <v>0</v>
      </c>
      <c r="H257" s="267">
        <v>0</v>
      </c>
      <c r="I257" s="267">
        <f t="shared" si="6"/>
        <v>0</v>
      </c>
      <c r="J257" s="268">
        <f t="shared" si="7"/>
        <v>0</v>
      </c>
    </row>
    <row r="258" spans="1:10" hidden="1" x14ac:dyDescent="0.2">
      <c r="A258" s="266">
        <v>140515</v>
      </c>
      <c r="B258" s="266" t="s">
        <v>352</v>
      </c>
      <c r="C258" s="267">
        <v>0</v>
      </c>
      <c r="D258" s="267">
        <v>0</v>
      </c>
      <c r="E258" s="267">
        <v>0</v>
      </c>
      <c r="F258" s="267">
        <v>0</v>
      </c>
      <c r="G258" s="267">
        <v>0</v>
      </c>
      <c r="H258" s="267">
        <v>0</v>
      </c>
      <c r="I258" s="267">
        <f t="shared" si="6"/>
        <v>0</v>
      </c>
      <c r="J258" s="268">
        <f t="shared" si="7"/>
        <v>0</v>
      </c>
    </row>
    <row r="259" spans="1:10" hidden="1" x14ac:dyDescent="0.2">
      <c r="A259" s="266">
        <v>140520</v>
      </c>
      <c r="B259" s="266" t="s">
        <v>353</v>
      </c>
      <c r="C259" s="267">
        <v>0</v>
      </c>
      <c r="D259" s="267">
        <v>0</v>
      </c>
      <c r="E259" s="267">
        <v>0</v>
      </c>
      <c r="F259" s="267">
        <v>0</v>
      </c>
      <c r="G259" s="267">
        <v>0</v>
      </c>
      <c r="H259" s="267">
        <v>0</v>
      </c>
      <c r="I259" s="267">
        <f t="shared" ref="I259:I322" si="8">IFERROR(CEILING(+H259*(1+((+H259/G259-1)/3)),1000000),0)</f>
        <v>0</v>
      </c>
      <c r="J259" s="268">
        <f t="shared" ref="J259:J322" si="9">+MAX(C259:I259)</f>
        <v>0</v>
      </c>
    </row>
    <row r="260" spans="1:10" hidden="1" x14ac:dyDescent="0.2">
      <c r="A260" s="266">
        <v>140525</v>
      </c>
      <c r="B260" s="266" t="s">
        <v>354</v>
      </c>
      <c r="C260" s="267">
        <v>0</v>
      </c>
      <c r="D260" s="267">
        <v>0</v>
      </c>
      <c r="E260" s="267">
        <v>0</v>
      </c>
      <c r="F260" s="267">
        <v>0</v>
      </c>
      <c r="G260" s="267">
        <v>0</v>
      </c>
      <c r="H260" s="267">
        <v>0</v>
      </c>
      <c r="I260" s="267">
        <f t="shared" si="8"/>
        <v>0</v>
      </c>
      <c r="J260" s="268">
        <f t="shared" si="9"/>
        <v>0</v>
      </c>
    </row>
    <row r="261" spans="1:10" hidden="1" x14ac:dyDescent="0.2">
      <c r="A261" s="264">
        <v>140600</v>
      </c>
      <c r="B261" s="264" t="s">
        <v>356</v>
      </c>
      <c r="C261" s="265">
        <v>0</v>
      </c>
      <c r="D261" s="265">
        <v>0</v>
      </c>
      <c r="E261" s="265">
        <v>0</v>
      </c>
      <c r="F261" s="265">
        <v>0</v>
      </c>
      <c r="G261" s="265">
        <v>0</v>
      </c>
      <c r="H261" s="265">
        <v>0</v>
      </c>
      <c r="I261" s="265">
        <f t="shared" si="8"/>
        <v>0</v>
      </c>
      <c r="J261" s="268">
        <f t="shared" si="9"/>
        <v>0</v>
      </c>
    </row>
    <row r="262" spans="1:10" hidden="1" x14ac:dyDescent="0.2">
      <c r="A262" s="266">
        <v>140605</v>
      </c>
      <c r="B262" s="266" t="s">
        <v>350</v>
      </c>
      <c r="C262" s="267">
        <v>0</v>
      </c>
      <c r="D262" s="267">
        <v>0</v>
      </c>
      <c r="E262" s="267">
        <v>0</v>
      </c>
      <c r="F262" s="267">
        <v>0</v>
      </c>
      <c r="G262" s="267">
        <v>0</v>
      </c>
      <c r="H262" s="267">
        <v>0</v>
      </c>
      <c r="I262" s="267">
        <f t="shared" si="8"/>
        <v>0</v>
      </c>
      <c r="J262" s="268">
        <f t="shared" si="9"/>
        <v>0</v>
      </c>
    </row>
    <row r="263" spans="1:10" hidden="1" x14ac:dyDescent="0.2">
      <c r="A263" s="266">
        <v>140610</v>
      </c>
      <c r="B263" s="266" t="s">
        <v>351</v>
      </c>
      <c r="C263" s="267">
        <v>0</v>
      </c>
      <c r="D263" s="267">
        <v>0</v>
      </c>
      <c r="E263" s="267">
        <v>0</v>
      </c>
      <c r="F263" s="267">
        <v>0</v>
      </c>
      <c r="G263" s="267">
        <v>0</v>
      </c>
      <c r="H263" s="267">
        <v>0</v>
      </c>
      <c r="I263" s="267">
        <f t="shared" si="8"/>
        <v>0</v>
      </c>
      <c r="J263" s="268">
        <f t="shared" si="9"/>
        <v>0</v>
      </c>
    </row>
    <row r="264" spans="1:10" hidden="1" x14ac:dyDescent="0.2">
      <c r="A264" s="266">
        <v>140615</v>
      </c>
      <c r="B264" s="266" t="s">
        <v>352</v>
      </c>
      <c r="C264" s="267">
        <v>0</v>
      </c>
      <c r="D264" s="267">
        <v>0</v>
      </c>
      <c r="E264" s="267">
        <v>0</v>
      </c>
      <c r="F264" s="267">
        <v>0</v>
      </c>
      <c r="G264" s="267">
        <v>0</v>
      </c>
      <c r="H264" s="267">
        <v>0</v>
      </c>
      <c r="I264" s="267">
        <f t="shared" si="8"/>
        <v>0</v>
      </c>
      <c r="J264" s="268">
        <f t="shared" si="9"/>
        <v>0</v>
      </c>
    </row>
    <row r="265" spans="1:10" hidden="1" x14ac:dyDescent="0.2">
      <c r="A265" s="266">
        <v>140620</v>
      </c>
      <c r="B265" s="266" t="s">
        <v>353</v>
      </c>
      <c r="C265" s="267">
        <v>0</v>
      </c>
      <c r="D265" s="267">
        <v>0</v>
      </c>
      <c r="E265" s="267">
        <v>0</v>
      </c>
      <c r="F265" s="267">
        <v>0</v>
      </c>
      <c r="G265" s="267">
        <v>0</v>
      </c>
      <c r="H265" s="267">
        <v>0</v>
      </c>
      <c r="I265" s="267">
        <f t="shared" si="8"/>
        <v>0</v>
      </c>
      <c r="J265" s="268">
        <f t="shared" si="9"/>
        <v>0</v>
      </c>
    </row>
    <row r="266" spans="1:10" hidden="1" x14ac:dyDescent="0.2">
      <c r="A266" s="266">
        <v>140625</v>
      </c>
      <c r="B266" s="266" t="s">
        <v>354</v>
      </c>
      <c r="C266" s="267">
        <v>0</v>
      </c>
      <c r="D266" s="267">
        <v>0</v>
      </c>
      <c r="E266" s="267">
        <v>0</v>
      </c>
      <c r="F266" s="267">
        <v>0</v>
      </c>
      <c r="G266" s="267">
        <v>0</v>
      </c>
      <c r="H266" s="267">
        <v>0</v>
      </c>
      <c r="I266" s="267">
        <f t="shared" si="8"/>
        <v>0</v>
      </c>
      <c r="J266" s="268">
        <f t="shared" si="9"/>
        <v>0</v>
      </c>
    </row>
    <row r="267" spans="1:10" hidden="1" x14ac:dyDescent="0.2">
      <c r="A267" s="264">
        <v>140700</v>
      </c>
      <c r="B267" s="264" t="s">
        <v>357</v>
      </c>
      <c r="C267" s="265">
        <v>0</v>
      </c>
      <c r="D267" s="265">
        <v>0</v>
      </c>
      <c r="E267" s="265">
        <v>0</v>
      </c>
      <c r="F267" s="265">
        <v>0</v>
      </c>
      <c r="G267" s="265">
        <v>0</v>
      </c>
      <c r="H267" s="265">
        <v>0</v>
      </c>
      <c r="I267" s="265">
        <f t="shared" si="8"/>
        <v>0</v>
      </c>
      <c r="J267" s="268">
        <f t="shared" si="9"/>
        <v>0</v>
      </c>
    </row>
    <row r="268" spans="1:10" hidden="1" x14ac:dyDescent="0.2">
      <c r="A268" s="266">
        <v>140705</v>
      </c>
      <c r="B268" s="266" t="s">
        <v>350</v>
      </c>
      <c r="C268" s="267">
        <v>0</v>
      </c>
      <c r="D268" s="267">
        <v>0</v>
      </c>
      <c r="E268" s="267">
        <v>0</v>
      </c>
      <c r="F268" s="267">
        <v>0</v>
      </c>
      <c r="G268" s="267">
        <v>0</v>
      </c>
      <c r="H268" s="267">
        <v>0</v>
      </c>
      <c r="I268" s="267">
        <f t="shared" si="8"/>
        <v>0</v>
      </c>
      <c r="J268" s="268">
        <f t="shared" si="9"/>
        <v>0</v>
      </c>
    </row>
    <row r="269" spans="1:10" hidden="1" x14ac:dyDescent="0.2">
      <c r="A269" s="266">
        <v>140710</v>
      </c>
      <c r="B269" s="266" t="s">
        <v>351</v>
      </c>
      <c r="C269" s="267">
        <v>0</v>
      </c>
      <c r="D269" s="267">
        <v>0</v>
      </c>
      <c r="E269" s="267">
        <v>0</v>
      </c>
      <c r="F269" s="267">
        <v>0</v>
      </c>
      <c r="G269" s="267">
        <v>0</v>
      </c>
      <c r="H269" s="267">
        <v>0</v>
      </c>
      <c r="I269" s="267">
        <f t="shared" si="8"/>
        <v>0</v>
      </c>
      <c r="J269" s="268">
        <f t="shared" si="9"/>
        <v>0</v>
      </c>
    </row>
    <row r="270" spans="1:10" hidden="1" x14ac:dyDescent="0.2">
      <c r="A270" s="266">
        <v>140715</v>
      </c>
      <c r="B270" s="266" t="s">
        <v>352</v>
      </c>
      <c r="C270" s="267">
        <v>0</v>
      </c>
      <c r="D270" s="267">
        <v>0</v>
      </c>
      <c r="E270" s="267">
        <v>0</v>
      </c>
      <c r="F270" s="267">
        <v>0</v>
      </c>
      <c r="G270" s="267">
        <v>0</v>
      </c>
      <c r="H270" s="267">
        <v>0</v>
      </c>
      <c r="I270" s="267">
        <f t="shared" si="8"/>
        <v>0</v>
      </c>
      <c r="J270" s="268">
        <f t="shared" si="9"/>
        <v>0</v>
      </c>
    </row>
    <row r="271" spans="1:10" hidden="1" x14ac:dyDescent="0.2">
      <c r="A271" s="266">
        <v>140720</v>
      </c>
      <c r="B271" s="266" t="s">
        <v>353</v>
      </c>
      <c r="C271" s="267">
        <v>0</v>
      </c>
      <c r="D271" s="267">
        <v>0</v>
      </c>
      <c r="E271" s="267">
        <v>0</v>
      </c>
      <c r="F271" s="267">
        <v>0</v>
      </c>
      <c r="G271" s="267">
        <v>0</v>
      </c>
      <c r="H271" s="267">
        <v>0</v>
      </c>
      <c r="I271" s="267">
        <f t="shared" si="8"/>
        <v>0</v>
      </c>
      <c r="J271" s="268">
        <f t="shared" si="9"/>
        <v>0</v>
      </c>
    </row>
    <row r="272" spans="1:10" hidden="1" x14ac:dyDescent="0.2">
      <c r="A272" s="266">
        <v>140725</v>
      </c>
      <c r="B272" s="266" t="s">
        <v>354</v>
      </c>
      <c r="C272" s="267">
        <v>0</v>
      </c>
      <c r="D272" s="267">
        <v>0</v>
      </c>
      <c r="E272" s="267">
        <v>0</v>
      </c>
      <c r="F272" s="267">
        <v>0</v>
      </c>
      <c r="G272" s="267">
        <v>0</v>
      </c>
      <c r="H272" s="267">
        <v>0</v>
      </c>
      <c r="I272" s="267">
        <f t="shared" si="8"/>
        <v>0</v>
      </c>
      <c r="J272" s="268">
        <f t="shared" si="9"/>
        <v>0</v>
      </c>
    </row>
    <row r="273" spans="1:10" hidden="1" x14ac:dyDescent="0.2">
      <c r="A273" s="264">
        <v>140800</v>
      </c>
      <c r="B273" s="264" t="s">
        <v>358</v>
      </c>
      <c r="C273" s="265">
        <v>0</v>
      </c>
      <c r="D273" s="265">
        <v>0</v>
      </c>
      <c r="E273" s="265">
        <v>0</v>
      </c>
      <c r="F273" s="265">
        <v>0</v>
      </c>
      <c r="G273" s="265">
        <v>0</v>
      </c>
      <c r="H273" s="265">
        <v>0</v>
      </c>
      <c r="I273" s="265">
        <f t="shared" si="8"/>
        <v>0</v>
      </c>
      <c r="J273" s="268">
        <f t="shared" si="9"/>
        <v>0</v>
      </c>
    </row>
    <row r="274" spans="1:10" hidden="1" x14ac:dyDescent="0.2">
      <c r="A274" s="266">
        <v>140805</v>
      </c>
      <c r="B274" s="266" t="s">
        <v>350</v>
      </c>
      <c r="C274" s="267">
        <v>0</v>
      </c>
      <c r="D274" s="267">
        <v>0</v>
      </c>
      <c r="E274" s="267">
        <v>0</v>
      </c>
      <c r="F274" s="267">
        <v>0</v>
      </c>
      <c r="G274" s="267">
        <v>0</v>
      </c>
      <c r="H274" s="267">
        <v>0</v>
      </c>
      <c r="I274" s="267">
        <f t="shared" si="8"/>
        <v>0</v>
      </c>
      <c r="J274" s="268">
        <f t="shared" si="9"/>
        <v>0</v>
      </c>
    </row>
    <row r="275" spans="1:10" hidden="1" x14ac:dyDescent="0.2">
      <c r="A275" s="266">
        <v>140810</v>
      </c>
      <c r="B275" s="266" t="s">
        <v>351</v>
      </c>
      <c r="C275" s="267">
        <v>0</v>
      </c>
      <c r="D275" s="267">
        <v>0</v>
      </c>
      <c r="E275" s="267">
        <v>0</v>
      </c>
      <c r="F275" s="267">
        <v>0</v>
      </c>
      <c r="G275" s="267">
        <v>0</v>
      </c>
      <c r="H275" s="267">
        <v>0</v>
      </c>
      <c r="I275" s="267">
        <f t="shared" si="8"/>
        <v>0</v>
      </c>
      <c r="J275" s="268">
        <f t="shared" si="9"/>
        <v>0</v>
      </c>
    </row>
    <row r="276" spans="1:10" hidden="1" x14ac:dyDescent="0.2">
      <c r="A276" s="266">
        <v>140815</v>
      </c>
      <c r="B276" s="266" t="s">
        <v>352</v>
      </c>
      <c r="C276" s="267">
        <v>0</v>
      </c>
      <c r="D276" s="267">
        <v>0</v>
      </c>
      <c r="E276" s="267">
        <v>0</v>
      </c>
      <c r="F276" s="267">
        <v>0</v>
      </c>
      <c r="G276" s="267">
        <v>0</v>
      </c>
      <c r="H276" s="267">
        <v>0</v>
      </c>
      <c r="I276" s="267">
        <f t="shared" si="8"/>
        <v>0</v>
      </c>
      <c r="J276" s="268">
        <f t="shared" si="9"/>
        <v>0</v>
      </c>
    </row>
    <row r="277" spans="1:10" hidden="1" x14ac:dyDescent="0.2">
      <c r="A277" s="266">
        <v>140820</v>
      </c>
      <c r="B277" s="266" t="s">
        <v>353</v>
      </c>
      <c r="C277" s="267">
        <v>0</v>
      </c>
      <c r="D277" s="267">
        <v>0</v>
      </c>
      <c r="E277" s="267">
        <v>0</v>
      </c>
      <c r="F277" s="267">
        <v>0</v>
      </c>
      <c r="G277" s="267">
        <v>0</v>
      </c>
      <c r="H277" s="267">
        <v>0</v>
      </c>
      <c r="I277" s="267">
        <f t="shared" si="8"/>
        <v>0</v>
      </c>
      <c r="J277" s="268">
        <f t="shared" si="9"/>
        <v>0</v>
      </c>
    </row>
    <row r="278" spans="1:10" hidden="1" x14ac:dyDescent="0.2">
      <c r="A278" s="266">
        <v>140825</v>
      </c>
      <c r="B278" s="266" t="s">
        <v>354</v>
      </c>
      <c r="C278" s="267">
        <v>0</v>
      </c>
      <c r="D278" s="267">
        <v>0</v>
      </c>
      <c r="E278" s="267">
        <v>0</v>
      </c>
      <c r="F278" s="267">
        <v>0</v>
      </c>
      <c r="G278" s="267">
        <v>0</v>
      </c>
      <c r="H278" s="267">
        <v>0</v>
      </c>
      <c r="I278" s="267">
        <f t="shared" si="8"/>
        <v>0</v>
      </c>
      <c r="J278" s="268">
        <f t="shared" si="9"/>
        <v>0</v>
      </c>
    </row>
    <row r="279" spans="1:10" hidden="1" x14ac:dyDescent="0.2">
      <c r="A279" s="264">
        <v>140900</v>
      </c>
      <c r="B279" s="264" t="s">
        <v>359</v>
      </c>
      <c r="C279" s="265">
        <v>0</v>
      </c>
      <c r="D279" s="265">
        <v>0</v>
      </c>
      <c r="E279" s="265">
        <v>0</v>
      </c>
      <c r="F279" s="265">
        <v>0</v>
      </c>
      <c r="G279" s="265">
        <v>0</v>
      </c>
      <c r="H279" s="265">
        <v>0</v>
      </c>
      <c r="I279" s="265">
        <f t="shared" si="8"/>
        <v>0</v>
      </c>
      <c r="J279" s="268">
        <f t="shared" si="9"/>
        <v>0</v>
      </c>
    </row>
    <row r="280" spans="1:10" hidden="1" x14ac:dyDescent="0.2">
      <c r="A280" s="266">
        <v>140905</v>
      </c>
      <c r="B280" s="266" t="s">
        <v>350</v>
      </c>
      <c r="C280" s="267">
        <v>0</v>
      </c>
      <c r="D280" s="267">
        <v>0</v>
      </c>
      <c r="E280" s="267">
        <v>0</v>
      </c>
      <c r="F280" s="267">
        <v>0</v>
      </c>
      <c r="G280" s="267">
        <v>0</v>
      </c>
      <c r="H280" s="267">
        <v>0</v>
      </c>
      <c r="I280" s="267">
        <f t="shared" si="8"/>
        <v>0</v>
      </c>
      <c r="J280" s="268">
        <f t="shared" si="9"/>
        <v>0</v>
      </c>
    </row>
    <row r="281" spans="1:10" hidden="1" x14ac:dyDescent="0.2">
      <c r="A281" s="266">
        <v>140910</v>
      </c>
      <c r="B281" s="266" t="s">
        <v>351</v>
      </c>
      <c r="C281" s="267">
        <v>0</v>
      </c>
      <c r="D281" s="267">
        <v>0</v>
      </c>
      <c r="E281" s="267">
        <v>0</v>
      </c>
      <c r="F281" s="267">
        <v>0</v>
      </c>
      <c r="G281" s="267">
        <v>0</v>
      </c>
      <c r="H281" s="267">
        <v>0</v>
      </c>
      <c r="I281" s="267">
        <f t="shared" si="8"/>
        <v>0</v>
      </c>
      <c r="J281" s="268">
        <f t="shared" si="9"/>
        <v>0</v>
      </c>
    </row>
    <row r="282" spans="1:10" hidden="1" x14ac:dyDescent="0.2">
      <c r="A282" s="266">
        <v>140915</v>
      </c>
      <c r="B282" s="266" t="s">
        <v>352</v>
      </c>
      <c r="C282" s="267">
        <v>0</v>
      </c>
      <c r="D282" s="267">
        <v>0</v>
      </c>
      <c r="E282" s="267">
        <v>0</v>
      </c>
      <c r="F282" s="267">
        <v>0</v>
      </c>
      <c r="G282" s="267">
        <v>0</v>
      </c>
      <c r="H282" s="267">
        <v>0</v>
      </c>
      <c r="I282" s="267">
        <f t="shared" si="8"/>
        <v>0</v>
      </c>
      <c r="J282" s="268">
        <f t="shared" si="9"/>
        <v>0</v>
      </c>
    </row>
    <row r="283" spans="1:10" hidden="1" x14ac:dyDescent="0.2">
      <c r="A283" s="266">
        <v>140920</v>
      </c>
      <c r="B283" s="266" t="s">
        <v>353</v>
      </c>
      <c r="C283" s="267">
        <v>0</v>
      </c>
      <c r="D283" s="267">
        <v>0</v>
      </c>
      <c r="E283" s="267">
        <v>0</v>
      </c>
      <c r="F283" s="267">
        <v>0</v>
      </c>
      <c r="G283" s="267">
        <v>0</v>
      </c>
      <c r="H283" s="267">
        <v>0</v>
      </c>
      <c r="I283" s="267">
        <f t="shared" si="8"/>
        <v>0</v>
      </c>
      <c r="J283" s="268">
        <f t="shared" si="9"/>
        <v>0</v>
      </c>
    </row>
    <row r="284" spans="1:10" hidden="1" x14ac:dyDescent="0.2">
      <c r="A284" s="266">
        <v>140925</v>
      </c>
      <c r="B284" s="266" t="s">
        <v>354</v>
      </c>
      <c r="C284" s="267">
        <v>0</v>
      </c>
      <c r="D284" s="267">
        <v>0</v>
      </c>
      <c r="E284" s="267">
        <v>0</v>
      </c>
      <c r="F284" s="267">
        <v>0</v>
      </c>
      <c r="G284" s="267">
        <v>0</v>
      </c>
      <c r="H284" s="267">
        <v>0</v>
      </c>
      <c r="I284" s="267">
        <f t="shared" si="8"/>
        <v>0</v>
      </c>
      <c r="J284" s="268">
        <f t="shared" si="9"/>
        <v>0</v>
      </c>
    </row>
    <row r="285" spans="1:10" hidden="1" x14ac:dyDescent="0.2">
      <c r="A285" s="264">
        <v>141000</v>
      </c>
      <c r="B285" s="264" t="s">
        <v>360</v>
      </c>
      <c r="C285" s="265">
        <v>0</v>
      </c>
      <c r="D285" s="265">
        <v>0</v>
      </c>
      <c r="E285" s="265">
        <v>0</v>
      </c>
      <c r="F285" s="265">
        <v>0</v>
      </c>
      <c r="G285" s="265">
        <v>0</v>
      </c>
      <c r="H285" s="265">
        <v>0</v>
      </c>
      <c r="I285" s="265">
        <f t="shared" si="8"/>
        <v>0</v>
      </c>
      <c r="J285" s="268">
        <f t="shared" si="9"/>
        <v>0</v>
      </c>
    </row>
    <row r="286" spans="1:10" hidden="1" x14ac:dyDescent="0.2">
      <c r="A286" s="266">
        <v>141005</v>
      </c>
      <c r="B286" s="266" t="s">
        <v>350</v>
      </c>
      <c r="C286" s="267">
        <v>0</v>
      </c>
      <c r="D286" s="267">
        <v>0</v>
      </c>
      <c r="E286" s="267">
        <v>0</v>
      </c>
      <c r="F286" s="267">
        <v>0</v>
      </c>
      <c r="G286" s="267">
        <v>0</v>
      </c>
      <c r="H286" s="267">
        <v>0</v>
      </c>
      <c r="I286" s="267">
        <f t="shared" si="8"/>
        <v>0</v>
      </c>
      <c r="J286" s="268">
        <f t="shared" si="9"/>
        <v>0</v>
      </c>
    </row>
    <row r="287" spans="1:10" hidden="1" x14ac:dyDescent="0.2">
      <c r="A287" s="266">
        <v>141010</v>
      </c>
      <c r="B287" s="266" t="s">
        <v>351</v>
      </c>
      <c r="C287" s="267">
        <v>0</v>
      </c>
      <c r="D287" s="267">
        <v>0</v>
      </c>
      <c r="E287" s="267">
        <v>0</v>
      </c>
      <c r="F287" s="267">
        <v>0</v>
      </c>
      <c r="G287" s="267">
        <v>0</v>
      </c>
      <c r="H287" s="267">
        <v>0</v>
      </c>
      <c r="I287" s="267">
        <f t="shared" si="8"/>
        <v>0</v>
      </c>
      <c r="J287" s="268">
        <f t="shared" si="9"/>
        <v>0</v>
      </c>
    </row>
    <row r="288" spans="1:10" hidden="1" x14ac:dyDescent="0.2">
      <c r="A288" s="266">
        <v>141015</v>
      </c>
      <c r="B288" s="266" t="s">
        <v>352</v>
      </c>
      <c r="C288" s="267">
        <v>0</v>
      </c>
      <c r="D288" s="267">
        <v>0</v>
      </c>
      <c r="E288" s="267">
        <v>0</v>
      </c>
      <c r="F288" s="267">
        <v>0</v>
      </c>
      <c r="G288" s="267">
        <v>0</v>
      </c>
      <c r="H288" s="267">
        <v>0</v>
      </c>
      <c r="I288" s="267">
        <f t="shared" si="8"/>
        <v>0</v>
      </c>
      <c r="J288" s="268">
        <f t="shared" si="9"/>
        <v>0</v>
      </c>
    </row>
    <row r="289" spans="1:10" hidden="1" x14ac:dyDescent="0.2">
      <c r="A289" s="266">
        <v>141020</v>
      </c>
      <c r="B289" s="266" t="s">
        <v>353</v>
      </c>
      <c r="C289" s="267">
        <v>0</v>
      </c>
      <c r="D289" s="267">
        <v>0</v>
      </c>
      <c r="E289" s="267">
        <v>0</v>
      </c>
      <c r="F289" s="267">
        <v>0</v>
      </c>
      <c r="G289" s="267">
        <v>0</v>
      </c>
      <c r="H289" s="267">
        <v>0</v>
      </c>
      <c r="I289" s="267">
        <f t="shared" si="8"/>
        <v>0</v>
      </c>
      <c r="J289" s="268">
        <f t="shared" si="9"/>
        <v>0</v>
      </c>
    </row>
    <row r="290" spans="1:10" hidden="1" x14ac:dyDescent="0.2">
      <c r="A290" s="266">
        <v>141025</v>
      </c>
      <c r="B290" s="266" t="s">
        <v>354</v>
      </c>
      <c r="C290" s="267">
        <v>0</v>
      </c>
      <c r="D290" s="267">
        <v>0</v>
      </c>
      <c r="E290" s="267">
        <v>0</v>
      </c>
      <c r="F290" s="267">
        <v>0</v>
      </c>
      <c r="G290" s="267">
        <v>0</v>
      </c>
      <c r="H290" s="267">
        <v>0</v>
      </c>
      <c r="I290" s="267">
        <f t="shared" si="8"/>
        <v>0</v>
      </c>
      <c r="J290" s="268">
        <f t="shared" si="9"/>
        <v>0</v>
      </c>
    </row>
    <row r="291" spans="1:10" x14ac:dyDescent="0.2">
      <c r="A291" s="264">
        <v>141100</v>
      </c>
      <c r="B291" s="264" t="s">
        <v>361</v>
      </c>
      <c r="C291" s="265">
        <v>2363898803.4200001</v>
      </c>
      <c r="D291" s="265">
        <v>2998105996.3200002</v>
      </c>
      <c r="E291" s="265">
        <v>3175995100</v>
      </c>
      <c r="F291" s="265">
        <v>4180173743</v>
      </c>
      <c r="G291" s="265">
        <v>5455369087</v>
      </c>
      <c r="H291" s="265">
        <v>5147289240</v>
      </c>
      <c r="I291" s="265">
        <f t="shared" si="8"/>
        <v>5051000000</v>
      </c>
      <c r="J291" s="268">
        <f t="shared" si="9"/>
        <v>5455369087</v>
      </c>
    </row>
    <row r="292" spans="1:10" x14ac:dyDescent="0.2">
      <c r="A292" s="266">
        <v>141105</v>
      </c>
      <c r="B292" s="266" t="s">
        <v>350</v>
      </c>
      <c r="C292" s="267">
        <v>2363898803.4200001</v>
      </c>
      <c r="D292" s="267">
        <v>2897412914.2399998</v>
      </c>
      <c r="E292" s="267">
        <v>3175995100</v>
      </c>
      <c r="F292" s="267">
        <v>4167566154</v>
      </c>
      <c r="G292" s="267">
        <v>5435044072</v>
      </c>
      <c r="H292" s="267">
        <v>5126964225</v>
      </c>
      <c r="I292" s="267">
        <f t="shared" si="8"/>
        <v>5031000000</v>
      </c>
      <c r="J292" s="268">
        <f t="shared" si="9"/>
        <v>5435044072</v>
      </c>
    </row>
    <row r="293" spans="1:10" hidden="1" x14ac:dyDescent="0.2">
      <c r="A293" s="266">
        <v>141110</v>
      </c>
      <c r="B293" s="266" t="s">
        <v>351</v>
      </c>
      <c r="C293" s="267">
        <v>0</v>
      </c>
      <c r="D293" s="267">
        <v>23131488</v>
      </c>
      <c r="E293" s="267">
        <v>0</v>
      </c>
      <c r="F293" s="267">
        <v>6220298</v>
      </c>
      <c r="G293" s="267">
        <v>0</v>
      </c>
      <c r="H293" s="267">
        <v>0</v>
      </c>
      <c r="I293" s="267">
        <f t="shared" si="8"/>
        <v>0</v>
      </c>
      <c r="J293" s="268">
        <f t="shared" si="9"/>
        <v>23131488</v>
      </c>
    </row>
    <row r="294" spans="1:10" hidden="1" x14ac:dyDescent="0.2">
      <c r="A294" s="266">
        <v>141115</v>
      </c>
      <c r="B294" s="266" t="s">
        <v>352</v>
      </c>
      <c r="C294" s="267">
        <v>0</v>
      </c>
      <c r="D294" s="267">
        <v>77561594.079999998</v>
      </c>
      <c r="E294" s="267">
        <v>0</v>
      </c>
      <c r="F294" s="267">
        <v>0</v>
      </c>
      <c r="G294" s="267">
        <v>0</v>
      </c>
      <c r="H294" s="267">
        <v>0</v>
      </c>
      <c r="I294" s="267">
        <f t="shared" si="8"/>
        <v>0</v>
      </c>
      <c r="J294" s="268">
        <f t="shared" si="9"/>
        <v>77561594.079999998</v>
      </c>
    </row>
    <row r="295" spans="1:10" hidden="1" x14ac:dyDescent="0.2">
      <c r="A295" s="266">
        <v>141120</v>
      </c>
      <c r="B295" s="266" t="s">
        <v>353</v>
      </c>
      <c r="C295" s="267">
        <v>0</v>
      </c>
      <c r="D295" s="267">
        <v>0</v>
      </c>
      <c r="E295" s="267">
        <v>0</v>
      </c>
      <c r="F295" s="267">
        <v>0</v>
      </c>
      <c r="G295" s="267">
        <v>6917945</v>
      </c>
      <c r="H295" s="267">
        <v>0</v>
      </c>
      <c r="I295" s="267">
        <f t="shared" si="8"/>
        <v>0</v>
      </c>
      <c r="J295" s="268">
        <f t="shared" si="9"/>
        <v>6917945</v>
      </c>
    </row>
    <row r="296" spans="1:10" x14ac:dyDescent="0.2">
      <c r="A296" s="266">
        <v>141125</v>
      </c>
      <c r="B296" s="266" t="s">
        <v>354</v>
      </c>
      <c r="C296" s="267">
        <v>0</v>
      </c>
      <c r="D296" s="267">
        <v>0</v>
      </c>
      <c r="E296" s="267">
        <v>0</v>
      </c>
      <c r="F296" s="267">
        <v>6387291</v>
      </c>
      <c r="G296" s="267">
        <v>13407070</v>
      </c>
      <c r="H296" s="267">
        <v>20325015</v>
      </c>
      <c r="I296" s="267">
        <f t="shared" si="8"/>
        <v>24000000</v>
      </c>
      <c r="J296" s="268">
        <f t="shared" si="9"/>
        <v>24000000</v>
      </c>
    </row>
    <row r="297" spans="1:10" x14ac:dyDescent="0.2">
      <c r="A297" s="264">
        <v>141200</v>
      </c>
      <c r="B297" s="264" t="s">
        <v>362</v>
      </c>
      <c r="C297" s="265">
        <v>160121262.66999999</v>
      </c>
      <c r="D297" s="265">
        <v>89694598</v>
      </c>
      <c r="E297" s="265">
        <v>271598316</v>
      </c>
      <c r="F297" s="265">
        <v>142400081</v>
      </c>
      <c r="G297" s="265">
        <v>153743790</v>
      </c>
      <c r="H297" s="265">
        <v>177324085</v>
      </c>
      <c r="I297" s="265">
        <f t="shared" si="8"/>
        <v>187000000</v>
      </c>
      <c r="J297" s="268">
        <f t="shared" si="9"/>
        <v>271598316</v>
      </c>
    </row>
    <row r="298" spans="1:10" x14ac:dyDescent="0.2">
      <c r="A298" s="266">
        <v>141205</v>
      </c>
      <c r="B298" s="266" t="s">
        <v>350</v>
      </c>
      <c r="C298" s="267">
        <v>160121262.66999999</v>
      </c>
      <c r="D298" s="267">
        <v>89694598</v>
      </c>
      <c r="E298" s="267">
        <v>231057528</v>
      </c>
      <c r="F298" s="267">
        <v>101859293</v>
      </c>
      <c r="G298" s="267">
        <v>130156703</v>
      </c>
      <c r="H298" s="267">
        <v>177324085</v>
      </c>
      <c r="I298" s="267">
        <f t="shared" si="8"/>
        <v>199000000</v>
      </c>
      <c r="J298" s="268">
        <f t="shared" si="9"/>
        <v>231057528</v>
      </c>
    </row>
    <row r="299" spans="1:10" hidden="1" x14ac:dyDescent="0.2">
      <c r="A299" s="266">
        <v>141210</v>
      </c>
      <c r="B299" s="266" t="s">
        <v>351</v>
      </c>
      <c r="C299" s="267">
        <v>0</v>
      </c>
      <c r="D299" s="267">
        <v>0</v>
      </c>
      <c r="E299" s="267">
        <v>0</v>
      </c>
      <c r="F299" s="267">
        <v>0</v>
      </c>
      <c r="G299" s="267">
        <v>0</v>
      </c>
      <c r="H299" s="267">
        <v>0</v>
      </c>
      <c r="I299" s="267">
        <f t="shared" si="8"/>
        <v>0</v>
      </c>
      <c r="J299" s="268">
        <f t="shared" si="9"/>
        <v>0</v>
      </c>
    </row>
    <row r="300" spans="1:10" hidden="1" x14ac:dyDescent="0.2">
      <c r="A300" s="266">
        <v>141215</v>
      </c>
      <c r="B300" s="266" t="s">
        <v>352</v>
      </c>
      <c r="C300" s="267">
        <v>0</v>
      </c>
      <c r="D300" s="267">
        <v>0</v>
      </c>
      <c r="E300" s="267">
        <v>0</v>
      </c>
      <c r="F300" s="267">
        <v>0</v>
      </c>
      <c r="G300" s="267">
        <v>0</v>
      </c>
      <c r="H300" s="267">
        <v>0</v>
      </c>
      <c r="I300" s="267">
        <f t="shared" si="8"/>
        <v>0</v>
      </c>
      <c r="J300" s="268">
        <f t="shared" si="9"/>
        <v>0</v>
      </c>
    </row>
    <row r="301" spans="1:10" hidden="1" x14ac:dyDescent="0.2">
      <c r="A301" s="266">
        <v>141220</v>
      </c>
      <c r="B301" s="266" t="s">
        <v>353</v>
      </c>
      <c r="C301" s="267">
        <v>0</v>
      </c>
      <c r="D301" s="267">
        <v>0</v>
      </c>
      <c r="E301" s="267">
        <v>0</v>
      </c>
      <c r="F301" s="267">
        <v>0</v>
      </c>
      <c r="G301" s="267">
        <v>0</v>
      </c>
      <c r="H301" s="267">
        <v>0</v>
      </c>
      <c r="I301" s="267">
        <f t="shared" si="8"/>
        <v>0</v>
      </c>
      <c r="J301" s="268">
        <f t="shared" si="9"/>
        <v>0</v>
      </c>
    </row>
    <row r="302" spans="1:10" hidden="1" x14ac:dyDescent="0.2">
      <c r="A302" s="266">
        <v>141225</v>
      </c>
      <c r="B302" s="266" t="s">
        <v>354</v>
      </c>
      <c r="C302" s="267">
        <v>0</v>
      </c>
      <c r="D302" s="267">
        <v>0</v>
      </c>
      <c r="E302" s="267">
        <v>40540788</v>
      </c>
      <c r="F302" s="267">
        <v>40540788</v>
      </c>
      <c r="G302" s="267">
        <v>23587087</v>
      </c>
      <c r="H302" s="267">
        <v>0</v>
      </c>
      <c r="I302" s="267">
        <f t="shared" si="8"/>
        <v>0</v>
      </c>
      <c r="J302" s="268">
        <f t="shared" si="9"/>
        <v>40540788</v>
      </c>
    </row>
    <row r="303" spans="1:10" x14ac:dyDescent="0.2">
      <c r="A303" s="264">
        <v>144100</v>
      </c>
      <c r="B303" s="264" t="s">
        <v>363</v>
      </c>
      <c r="C303" s="265">
        <v>4544001165.6800003</v>
      </c>
      <c r="D303" s="265">
        <v>5251108087.1199999</v>
      </c>
      <c r="E303" s="265">
        <v>5619478748</v>
      </c>
      <c r="F303" s="265">
        <v>6067644238</v>
      </c>
      <c r="G303" s="265">
        <v>6894114161.3100004</v>
      </c>
      <c r="H303" s="265">
        <v>7306926153.8199997</v>
      </c>
      <c r="I303" s="265">
        <f t="shared" si="8"/>
        <v>7453000000</v>
      </c>
      <c r="J303" s="268">
        <f t="shared" si="9"/>
        <v>7453000000</v>
      </c>
    </row>
    <row r="304" spans="1:10" x14ac:dyDescent="0.2">
      <c r="A304" s="266">
        <v>144105</v>
      </c>
      <c r="B304" s="266" t="s">
        <v>350</v>
      </c>
      <c r="C304" s="267">
        <v>4535012103.6199999</v>
      </c>
      <c r="D304" s="267">
        <v>5216788354.6599998</v>
      </c>
      <c r="E304" s="267">
        <v>5573345013</v>
      </c>
      <c r="F304" s="267">
        <v>5997436114</v>
      </c>
      <c r="G304" s="267">
        <v>6879970189.3100004</v>
      </c>
      <c r="H304" s="267">
        <v>7237865715.8199997</v>
      </c>
      <c r="I304" s="267">
        <f t="shared" si="8"/>
        <v>7364000000</v>
      </c>
      <c r="J304" s="268">
        <f t="shared" si="9"/>
        <v>7364000000</v>
      </c>
    </row>
    <row r="305" spans="1:10" x14ac:dyDescent="0.2">
      <c r="A305" s="266">
        <v>144110</v>
      </c>
      <c r="B305" s="266" t="s">
        <v>351</v>
      </c>
      <c r="C305" s="267">
        <v>318303</v>
      </c>
      <c r="D305" s="267">
        <v>4622426</v>
      </c>
      <c r="E305" s="267">
        <v>25283937</v>
      </c>
      <c r="F305" s="267">
        <v>29453852</v>
      </c>
      <c r="G305" s="267">
        <v>0</v>
      </c>
      <c r="H305" s="267">
        <v>23006785</v>
      </c>
      <c r="I305" s="267">
        <f t="shared" si="8"/>
        <v>0</v>
      </c>
      <c r="J305" s="268">
        <f t="shared" si="9"/>
        <v>29453852</v>
      </c>
    </row>
    <row r="306" spans="1:10" x14ac:dyDescent="0.2">
      <c r="A306" s="266">
        <v>144115</v>
      </c>
      <c r="B306" s="266" t="s">
        <v>352</v>
      </c>
      <c r="C306" s="267">
        <v>1649016</v>
      </c>
      <c r="D306" s="267">
        <v>11355284.4</v>
      </c>
      <c r="E306" s="267">
        <v>3799465</v>
      </c>
      <c r="F306" s="267">
        <v>3350745</v>
      </c>
      <c r="G306" s="267">
        <v>0</v>
      </c>
      <c r="H306" s="267">
        <v>22566986</v>
      </c>
      <c r="I306" s="267">
        <f t="shared" si="8"/>
        <v>0</v>
      </c>
      <c r="J306" s="268">
        <f t="shared" si="9"/>
        <v>22566986</v>
      </c>
    </row>
    <row r="307" spans="1:10" x14ac:dyDescent="0.2">
      <c r="A307" s="266">
        <v>144120</v>
      </c>
      <c r="B307" s="266" t="s">
        <v>353</v>
      </c>
      <c r="C307" s="267">
        <v>0</v>
      </c>
      <c r="D307" s="267">
        <v>0</v>
      </c>
      <c r="E307" s="267">
        <v>0</v>
      </c>
      <c r="F307" s="267">
        <v>0</v>
      </c>
      <c r="G307" s="267">
        <v>6473455</v>
      </c>
      <c r="H307" s="267">
        <v>12439910</v>
      </c>
      <c r="I307" s="267">
        <f t="shared" si="8"/>
        <v>17000000</v>
      </c>
      <c r="J307" s="268">
        <f t="shared" si="9"/>
        <v>17000000</v>
      </c>
    </row>
    <row r="308" spans="1:10" x14ac:dyDescent="0.2">
      <c r="A308" s="266">
        <v>144125</v>
      </c>
      <c r="B308" s="266" t="s">
        <v>354</v>
      </c>
      <c r="C308" s="267">
        <v>7021743.0599999996</v>
      </c>
      <c r="D308" s="267">
        <v>18342022.059999999</v>
      </c>
      <c r="E308" s="267">
        <v>17050333</v>
      </c>
      <c r="F308" s="267">
        <v>37403527</v>
      </c>
      <c r="G308" s="267">
        <v>7670517</v>
      </c>
      <c r="H308" s="267">
        <v>11046757</v>
      </c>
      <c r="I308" s="267">
        <f t="shared" si="8"/>
        <v>13000000</v>
      </c>
      <c r="J308" s="268">
        <f t="shared" si="9"/>
        <v>37403527</v>
      </c>
    </row>
    <row r="309" spans="1:10" x14ac:dyDescent="0.2">
      <c r="A309" s="264">
        <v>144200</v>
      </c>
      <c r="B309" s="264" t="s">
        <v>364</v>
      </c>
      <c r="C309" s="265">
        <v>204384062</v>
      </c>
      <c r="D309" s="265">
        <v>195203156</v>
      </c>
      <c r="E309" s="265">
        <v>227337541</v>
      </c>
      <c r="F309" s="265">
        <v>186957849</v>
      </c>
      <c r="G309" s="265">
        <v>190111285</v>
      </c>
      <c r="H309" s="265">
        <v>266421880</v>
      </c>
      <c r="I309" s="265">
        <f t="shared" si="8"/>
        <v>303000000</v>
      </c>
      <c r="J309" s="268">
        <f t="shared" si="9"/>
        <v>303000000</v>
      </c>
    </row>
    <row r="310" spans="1:10" x14ac:dyDescent="0.2">
      <c r="A310" s="266">
        <v>144205</v>
      </c>
      <c r="B310" s="266" t="s">
        <v>350</v>
      </c>
      <c r="C310" s="267">
        <v>196413630</v>
      </c>
      <c r="D310" s="267">
        <v>191208389</v>
      </c>
      <c r="E310" s="267">
        <v>227337541</v>
      </c>
      <c r="F310" s="267">
        <v>179739923</v>
      </c>
      <c r="G310" s="267">
        <v>182893359</v>
      </c>
      <c r="H310" s="267">
        <v>251377668</v>
      </c>
      <c r="I310" s="267">
        <f t="shared" si="8"/>
        <v>283000000</v>
      </c>
      <c r="J310" s="268">
        <f t="shared" si="9"/>
        <v>283000000</v>
      </c>
    </row>
    <row r="311" spans="1:10" x14ac:dyDescent="0.2">
      <c r="A311" s="266">
        <v>144210</v>
      </c>
      <c r="B311" s="266" t="s">
        <v>351</v>
      </c>
      <c r="C311" s="267">
        <v>7970432</v>
      </c>
      <c r="D311" s="267">
        <v>3862490</v>
      </c>
      <c r="E311" s="267">
        <v>0</v>
      </c>
      <c r="F311" s="267">
        <v>7217926</v>
      </c>
      <c r="G311" s="267">
        <v>0</v>
      </c>
      <c r="H311" s="267">
        <v>6518663</v>
      </c>
      <c r="I311" s="267">
        <f t="shared" si="8"/>
        <v>0</v>
      </c>
      <c r="J311" s="268">
        <f t="shared" si="9"/>
        <v>7970432</v>
      </c>
    </row>
    <row r="312" spans="1:10" hidden="1" x14ac:dyDescent="0.2">
      <c r="A312" s="266">
        <v>144215</v>
      </c>
      <c r="B312" s="266" t="s">
        <v>352</v>
      </c>
      <c r="C312" s="267">
        <v>0</v>
      </c>
      <c r="D312" s="267">
        <v>0</v>
      </c>
      <c r="E312" s="267">
        <v>0</v>
      </c>
      <c r="F312" s="267">
        <v>0</v>
      </c>
      <c r="G312" s="267">
        <v>0</v>
      </c>
      <c r="H312" s="267">
        <v>0</v>
      </c>
      <c r="I312" s="267">
        <f t="shared" si="8"/>
        <v>0</v>
      </c>
      <c r="J312" s="268">
        <f t="shared" si="9"/>
        <v>0</v>
      </c>
    </row>
    <row r="313" spans="1:10" hidden="1" x14ac:dyDescent="0.2">
      <c r="A313" s="266">
        <v>144220</v>
      </c>
      <c r="B313" s="266" t="s">
        <v>353</v>
      </c>
      <c r="C313" s="267">
        <v>0</v>
      </c>
      <c r="D313" s="267">
        <v>0</v>
      </c>
      <c r="E313" s="267">
        <v>0</v>
      </c>
      <c r="F313" s="267">
        <v>0</v>
      </c>
      <c r="G313" s="267">
        <v>0</v>
      </c>
      <c r="H313" s="267">
        <v>0</v>
      </c>
      <c r="I313" s="267">
        <f t="shared" si="8"/>
        <v>0</v>
      </c>
      <c r="J313" s="268">
        <f t="shared" si="9"/>
        <v>0</v>
      </c>
    </row>
    <row r="314" spans="1:10" x14ac:dyDescent="0.2">
      <c r="A314" s="266">
        <v>144225</v>
      </c>
      <c r="B314" s="266" t="s">
        <v>354</v>
      </c>
      <c r="C314" s="267">
        <v>0</v>
      </c>
      <c r="D314" s="267">
        <v>0</v>
      </c>
      <c r="E314" s="267">
        <v>0</v>
      </c>
      <c r="F314" s="267">
        <v>0</v>
      </c>
      <c r="G314" s="267">
        <v>7217926</v>
      </c>
      <c r="H314" s="267">
        <v>8525549</v>
      </c>
      <c r="I314" s="267">
        <f t="shared" si="8"/>
        <v>10000000</v>
      </c>
      <c r="J314" s="268">
        <f t="shared" si="9"/>
        <v>10000000</v>
      </c>
    </row>
    <row r="315" spans="1:10" x14ac:dyDescent="0.2">
      <c r="A315" s="264">
        <v>144300</v>
      </c>
      <c r="B315" s="264" t="s">
        <v>365</v>
      </c>
      <c r="C315" s="265">
        <v>25823559.859999999</v>
      </c>
      <c r="D315" s="265">
        <v>31347574</v>
      </c>
      <c r="E315" s="265">
        <v>27343266</v>
      </c>
      <c r="F315" s="265">
        <v>20138516</v>
      </c>
      <c r="G315" s="265">
        <v>18982320</v>
      </c>
      <c r="H315" s="265">
        <v>27130182</v>
      </c>
      <c r="I315" s="265">
        <f t="shared" si="8"/>
        <v>32000000</v>
      </c>
      <c r="J315" s="268">
        <f t="shared" si="9"/>
        <v>32000000</v>
      </c>
    </row>
    <row r="316" spans="1:10" x14ac:dyDescent="0.2">
      <c r="A316" s="266">
        <v>144305</v>
      </c>
      <c r="B316" s="266" t="s">
        <v>350</v>
      </c>
      <c r="C316" s="267">
        <v>24412208.859999999</v>
      </c>
      <c r="D316" s="267">
        <v>28157469</v>
      </c>
      <c r="E316" s="267">
        <v>22186129</v>
      </c>
      <c r="F316" s="267">
        <v>15826203</v>
      </c>
      <c r="G316" s="267">
        <v>12056325</v>
      </c>
      <c r="H316" s="267">
        <v>22430115</v>
      </c>
      <c r="I316" s="267">
        <f t="shared" si="8"/>
        <v>29000000</v>
      </c>
      <c r="J316" s="268">
        <f t="shared" si="9"/>
        <v>29000000</v>
      </c>
    </row>
    <row r="317" spans="1:10" x14ac:dyDescent="0.2">
      <c r="A317" s="266">
        <v>144310</v>
      </c>
      <c r="B317" s="266" t="s">
        <v>351</v>
      </c>
      <c r="C317" s="267">
        <v>0</v>
      </c>
      <c r="D317" s="267">
        <v>410347</v>
      </c>
      <c r="E317" s="267">
        <v>2560873</v>
      </c>
      <c r="F317" s="267">
        <v>1104400</v>
      </c>
      <c r="G317" s="267">
        <v>0</v>
      </c>
      <c r="H317" s="267">
        <v>298762</v>
      </c>
      <c r="I317" s="267">
        <f t="shared" si="8"/>
        <v>0</v>
      </c>
      <c r="J317" s="268">
        <f t="shared" si="9"/>
        <v>2560873</v>
      </c>
    </row>
    <row r="318" spans="1:10" x14ac:dyDescent="0.2">
      <c r="A318" s="266">
        <v>144315</v>
      </c>
      <c r="B318" s="266" t="s">
        <v>352</v>
      </c>
      <c r="C318" s="267">
        <v>0</v>
      </c>
      <c r="D318" s="267">
        <v>1143605</v>
      </c>
      <c r="E318" s="267">
        <v>0</v>
      </c>
      <c r="F318" s="267">
        <v>0</v>
      </c>
      <c r="G318" s="267">
        <v>0</v>
      </c>
      <c r="H318" s="267">
        <v>733698</v>
      </c>
      <c r="I318" s="267">
        <f t="shared" si="8"/>
        <v>0</v>
      </c>
      <c r="J318" s="268">
        <f t="shared" si="9"/>
        <v>1143605</v>
      </c>
    </row>
    <row r="319" spans="1:10" x14ac:dyDescent="0.2">
      <c r="A319" s="266">
        <v>144320</v>
      </c>
      <c r="B319" s="266" t="s">
        <v>353</v>
      </c>
      <c r="C319" s="267">
        <v>0</v>
      </c>
      <c r="D319" s="267">
        <v>0</v>
      </c>
      <c r="E319" s="267">
        <v>0</v>
      </c>
      <c r="F319" s="267">
        <v>0</v>
      </c>
      <c r="G319" s="267">
        <v>1072584</v>
      </c>
      <c r="H319" s="267">
        <v>221031</v>
      </c>
      <c r="I319" s="267">
        <f t="shared" si="8"/>
        <v>1000000</v>
      </c>
      <c r="J319" s="268">
        <f t="shared" si="9"/>
        <v>1072584</v>
      </c>
    </row>
    <row r="320" spans="1:10" x14ac:dyDescent="0.2">
      <c r="A320" s="266">
        <v>144325</v>
      </c>
      <c r="B320" s="266" t="s">
        <v>354</v>
      </c>
      <c r="C320" s="267">
        <v>1177584</v>
      </c>
      <c r="D320" s="267">
        <v>1635941</v>
      </c>
      <c r="E320" s="267">
        <v>2504560</v>
      </c>
      <c r="F320" s="267">
        <v>3186659</v>
      </c>
      <c r="G320" s="267">
        <v>5853411</v>
      </c>
      <c r="H320" s="267">
        <v>3446576</v>
      </c>
      <c r="I320" s="267">
        <f t="shared" si="8"/>
        <v>3000000</v>
      </c>
      <c r="J320" s="268">
        <f t="shared" si="9"/>
        <v>5853411</v>
      </c>
    </row>
    <row r="321" spans="1:10" hidden="1" x14ac:dyDescent="0.2">
      <c r="A321" s="264">
        <v>144400</v>
      </c>
      <c r="B321" s="264" t="s">
        <v>366</v>
      </c>
      <c r="C321" s="265">
        <v>0</v>
      </c>
      <c r="D321" s="265">
        <v>0</v>
      </c>
      <c r="E321" s="265">
        <v>0</v>
      </c>
      <c r="F321" s="265">
        <v>0</v>
      </c>
      <c r="G321" s="265">
        <v>0</v>
      </c>
      <c r="H321" s="265">
        <v>0</v>
      </c>
      <c r="I321" s="265">
        <f t="shared" si="8"/>
        <v>0</v>
      </c>
      <c r="J321" s="268">
        <f t="shared" si="9"/>
        <v>0</v>
      </c>
    </row>
    <row r="322" spans="1:10" hidden="1" x14ac:dyDescent="0.2">
      <c r="A322" s="266">
        <v>144405</v>
      </c>
      <c r="B322" s="266" t="s">
        <v>350</v>
      </c>
      <c r="C322" s="267">
        <v>0</v>
      </c>
      <c r="D322" s="267">
        <v>0</v>
      </c>
      <c r="E322" s="267">
        <v>0</v>
      </c>
      <c r="F322" s="267">
        <v>0</v>
      </c>
      <c r="G322" s="267">
        <v>0</v>
      </c>
      <c r="H322" s="267">
        <v>0</v>
      </c>
      <c r="I322" s="267">
        <f t="shared" si="8"/>
        <v>0</v>
      </c>
      <c r="J322" s="268">
        <f t="shared" si="9"/>
        <v>0</v>
      </c>
    </row>
    <row r="323" spans="1:10" hidden="1" x14ac:dyDescent="0.2">
      <c r="A323" s="266">
        <v>144410</v>
      </c>
      <c r="B323" s="266" t="s">
        <v>351</v>
      </c>
      <c r="C323" s="267">
        <v>0</v>
      </c>
      <c r="D323" s="267">
        <v>0</v>
      </c>
      <c r="E323" s="267">
        <v>0</v>
      </c>
      <c r="F323" s="267">
        <v>0</v>
      </c>
      <c r="G323" s="267">
        <v>0</v>
      </c>
      <c r="H323" s="267">
        <v>0</v>
      </c>
      <c r="I323" s="267">
        <f t="shared" ref="I323:I386" si="10">IFERROR(CEILING(+H323*(1+((+H323/G323-1)/3)),1000000),0)</f>
        <v>0</v>
      </c>
      <c r="J323" s="268">
        <f t="shared" ref="J323:J386" si="11">+MAX(C323:I323)</f>
        <v>0</v>
      </c>
    </row>
    <row r="324" spans="1:10" hidden="1" x14ac:dyDescent="0.2">
      <c r="A324" s="266">
        <v>144415</v>
      </c>
      <c r="B324" s="266" t="s">
        <v>352</v>
      </c>
      <c r="C324" s="267">
        <v>0</v>
      </c>
      <c r="D324" s="267">
        <v>0</v>
      </c>
      <c r="E324" s="267">
        <v>0</v>
      </c>
      <c r="F324" s="267">
        <v>0</v>
      </c>
      <c r="G324" s="267">
        <v>0</v>
      </c>
      <c r="H324" s="267">
        <v>0</v>
      </c>
      <c r="I324" s="267">
        <f t="shared" si="10"/>
        <v>0</v>
      </c>
      <c r="J324" s="268">
        <f t="shared" si="11"/>
        <v>0</v>
      </c>
    </row>
    <row r="325" spans="1:10" hidden="1" x14ac:dyDescent="0.2">
      <c r="A325" s="266">
        <v>144420</v>
      </c>
      <c r="B325" s="266" t="s">
        <v>353</v>
      </c>
      <c r="C325" s="267">
        <v>0</v>
      </c>
      <c r="D325" s="267">
        <v>0</v>
      </c>
      <c r="E325" s="267">
        <v>0</v>
      </c>
      <c r="F325" s="267">
        <v>0</v>
      </c>
      <c r="G325" s="267">
        <v>0</v>
      </c>
      <c r="H325" s="267">
        <v>0</v>
      </c>
      <c r="I325" s="267">
        <f t="shared" si="10"/>
        <v>0</v>
      </c>
      <c r="J325" s="268">
        <f t="shared" si="11"/>
        <v>0</v>
      </c>
    </row>
    <row r="326" spans="1:10" hidden="1" x14ac:dyDescent="0.2">
      <c r="A326" s="266">
        <v>144425</v>
      </c>
      <c r="B326" s="266" t="s">
        <v>354</v>
      </c>
      <c r="C326" s="267">
        <v>0</v>
      </c>
      <c r="D326" s="267">
        <v>0</v>
      </c>
      <c r="E326" s="267">
        <v>0</v>
      </c>
      <c r="F326" s="267">
        <v>0</v>
      </c>
      <c r="G326" s="267">
        <v>0</v>
      </c>
      <c r="H326" s="267">
        <v>0</v>
      </c>
      <c r="I326" s="267">
        <f t="shared" si="10"/>
        <v>0</v>
      </c>
      <c r="J326" s="268">
        <f t="shared" si="11"/>
        <v>0</v>
      </c>
    </row>
    <row r="327" spans="1:10" x14ac:dyDescent="0.2">
      <c r="A327" s="264">
        <v>144500</v>
      </c>
      <c r="B327" s="264" t="s">
        <v>367</v>
      </c>
      <c r="C327" s="265">
        <v>3758661</v>
      </c>
      <c r="D327" s="265">
        <v>16671225</v>
      </c>
      <c r="E327" s="265">
        <v>20439342</v>
      </c>
      <c r="F327" s="265">
        <v>33517856</v>
      </c>
      <c r="G327" s="265">
        <v>22943011</v>
      </c>
      <c r="H327" s="265">
        <v>34492239</v>
      </c>
      <c r="I327" s="265">
        <f t="shared" si="10"/>
        <v>41000000</v>
      </c>
      <c r="J327" s="268">
        <f t="shared" si="11"/>
        <v>41000000</v>
      </c>
    </row>
    <row r="328" spans="1:10" hidden="1" x14ac:dyDescent="0.2">
      <c r="A328" s="266">
        <v>144505</v>
      </c>
      <c r="B328" s="266" t="s">
        <v>368</v>
      </c>
      <c r="C328" s="267">
        <v>0</v>
      </c>
      <c r="D328" s="267">
        <v>0</v>
      </c>
      <c r="E328" s="267">
        <v>0</v>
      </c>
      <c r="F328" s="267">
        <v>0</v>
      </c>
      <c r="G328" s="267">
        <v>0</v>
      </c>
      <c r="H328" s="267">
        <v>0</v>
      </c>
      <c r="I328" s="267">
        <f t="shared" si="10"/>
        <v>0</v>
      </c>
      <c r="J328" s="268">
        <f t="shared" si="11"/>
        <v>0</v>
      </c>
    </row>
    <row r="329" spans="1:10" hidden="1" x14ac:dyDescent="0.2">
      <c r="A329" s="266">
        <v>144510</v>
      </c>
      <c r="B329" s="266" t="s">
        <v>369</v>
      </c>
      <c r="C329" s="267">
        <v>0</v>
      </c>
      <c r="D329" s="267">
        <v>0</v>
      </c>
      <c r="E329" s="267">
        <v>0</v>
      </c>
      <c r="F329" s="267">
        <v>0</v>
      </c>
      <c r="G329" s="267">
        <v>0</v>
      </c>
      <c r="H329" s="267">
        <v>0</v>
      </c>
      <c r="I329" s="267">
        <f t="shared" si="10"/>
        <v>0</v>
      </c>
      <c r="J329" s="268">
        <f t="shared" si="11"/>
        <v>0</v>
      </c>
    </row>
    <row r="330" spans="1:10" hidden="1" x14ac:dyDescent="0.2">
      <c r="A330" s="266">
        <v>144515</v>
      </c>
      <c r="B330" s="266" t="s">
        <v>370</v>
      </c>
      <c r="C330" s="267">
        <v>0</v>
      </c>
      <c r="D330" s="267">
        <v>0</v>
      </c>
      <c r="E330" s="267">
        <v>0</v>
      </c>
      <c r="F330" s="267">
        <v>0</v>
      </c>
      <c r="G330" s="267">
        <v>0</v>
      </c>
      <c r="H330" s="267">
        <v>0</v>
      </c>
      <c r="I330" s="267">
        <f t="shared" si="10"/>
        <v>0</v>
      </c>
      <c r="J330" s="268">
        <f t="shared" si="11"/>
        <v>0</v>
      </c>
    </row>
    <row r="331" spans="1:10" x14ac:dyDescent="0.2">
      <c r="A331" s="266">
        <v>144520</v>
      </c>
      <c r="B331" s="266" t="s">
        <v>371</v>
      </c>
      <c r="C331" s="267">
        <v>0</v>
      </c>
      <c r="D331" s="267">
        <v>0</v>
      </c>
      <c r="E331" s="267">
        <v>252839</v>
      </c>
      <c r="F331" s="267">
        <v>293768</v>
      </c>
      <c r="G331" s="267">
        <v>0</v>
      </c>
      <c r="H331" s="267">
        <v>257593</v>
      </c>
      <c r="I331" s="267">
        <f t="shared" si="10"/>
        <v>0</v>
      </c>
      <c r="J331" s="268">
        <f t="shared" si="11"/>
        <v>293768</v>
      </c>
    </row>
    <row r="332" spans="1:10" hidden="1" x14ac:dyDescent="0.2">
      <c r="A332" s="266">
        <v>144525</v>
      </c>
      <c r="B332" s="266" t="s">
        <v>372</v>
      </c>
      <c r="C332" s="267">
        <v>0</v>
      </c>
      <c r="D332" s="267">
        <v>1729962</v>
      </c>
      <c r="E332" s="267">
        <v>0</v>
      </c>
      <c r="F332" s="267">
        <v>0</v>
      </c>
      <c r="G332" s="267">
        <v>0</v>
      </c>
      <c r="H332" s="267">
        <v>0</v>
      </c>
      <c r="I332" s="267">
        <f t="shared" si="10"/>
        <v>0</v>
      </c>
      <c r="J332" s="268">
        <f t="shared" si="11"/>
        <v>1729962</v>
      </c>
    </row>
    <row r="333" spans="1:10" x14ac:dyDescent="0.2">
      <c r="A333" s="266">
        <v>144530</v>
      </c>
      <c r="B333" s="266" t="s">
        <v>373</v>
      </c>
      <c r="C333" s="267">
        <v>0</v>
      </c>
      <c r="D333" s="267">
        <v>1135528</v>
      </c>
      <c r="E333" s="267">
        <v>379947</v>
      </c>
      <c r="F333" s="267">
        <v>335075</v>
      </c>
      <c r="G333" s="267">
        <v>0</v>
      </c>
      <c r="H333" s="267">
        <v>1927908</v>
      </c>
      <c r="I333" s="267">
        <f t="shared" si="10"/>
        <v>0</v>
      </c>
      <c r="J333" s="268">
        <f t="shared" si="11"/>
        <v>1927908</v>
      </c>
    </row>
    <row r="334" spans="1:10" hidden="1" x14ac:dyDescent="0.2">
      <c r="A334" s="266">
        <v>144535</v>
      </c>
      <c r="B334" s="266" t="s">
        <v>374</v>
      </c>
      <c r="C334" s="267">
        <v>0</v>
      </c>
      <c r="D334" s="267">
        <v>0</v>
      </c>
      <c r="E334" s="267">
        <v>0</v>
      </c>
      <c r="F334" s="267">
        <v>0</v>
      </c>
      <c r="G334" s="267">
        <v>477996</v>
      </c>
      <c r="H334" s="267">
        <v>0</v>
      </c>
      <c r="I334" s="267">
        <f t="shared" si="10"/>
        <v>0</v>
      </c>
      <c r="J334" s="268">
        <f t="shared" si="11"/>
        <v>477996</v>
      </c>
    </row>
    <row r="335" spans="1:10" x14ac:dyDescent="0.2">
      <c r="A335" s="266">
        <v>144540</v>
      </c>
      <c r="B335" s="266" t="s">
        <v>375</v>
      </c>
      <c r="C335" s="267">
        <v>0</v>
      </c>
      <c r="D335" s="267">
        <v>0</v>
      </c>
      <c r="E335" s="267">
        <v>0</v>
      </c>
      <c r="F335" s="267">
        <v>0</v>
      </c>
      <c r="G335" s="267">
        <v>1294691</v>
      </c>
      <c r="H335" s="267">
        <v>2487982</v>
      </c>
      <c r="I335" s="267">
        <f t="shared" si="10"/>
        <v>4000000</v>
      </c>
      <c r="J335" s="268">
        <f t="shared" si="11"/>
        <v>4000000</v>
      </c>
    </row>
    <row r="336" spans="1:10" x14ac:dyDescent="0.2">
      <c r="A336" s="266">
        <v>144545</v>
      </c>
      <c r="B336" s="266" t="s">
        <v>376</v>
      </c>
      <c r="C336" s="267">
        <v>0</v>
      </c>
      <c r="D336" s="267">
        <v>0</v>
      </c>
      <c r="E336" s="267">
        <v>5815572</v>
      </c>
      <c r="F336" s="267">
        <v>12003839</v>
      </c>
      <c r="G336" s="267">
        <v>6281881</v>
      </c>
      <c r="H336" s="267">
        <v>10592906</v>
      </c>
      <c r="I336" s="267">
        <f t="shared" si="10"/>
        <v>14000000</v>
      </c>
      <c r="J336" s="268">
        <f t="shared" si="11"/>
        <v>14000000</v>
      </c>
    </row>
    <row r="337" spans="1:10" x14ac:dyDescent="0.2">
      <c r="A337" s="266">
        <v>144550</v>
      </c>
      <c r="B337" s="266" t="s">
        <v>377</v>
      </c>
      <c r="C337" s="267">
        <v>3510872</v>
      </c>
      <c r="D337" s="267">
        <v>13643793</v>
      </c>
      <c r="E337" s="267">
        <v>13990984</v>
      </c>
      <c r="F337" s="267">
        <v>20885174</v>
      </c>
      <c r="G337" s="267">
        <v>14888443</v>
      </c>
      <c r="H337" s="267">
        <v>19225850</v>
      </c>
      <c r="I337" s="267">
        <f t="shared" si="10"/>
        <v>22000000</v>
      </c>
      <c r="J337" s="268">
        <f t="shared" si="11"/>
        <v>22000000</v>
      </c>
    </row>
    <row r="338" spans="1:10" x14ac:dyDescent="0.2">
      <c r="A338" s="264">
        <v>144600</v>
      </c>
      <c r="B338" s="264" t="s">
        <v>378</v>
      </c>
      <c r="C338" s="265">
        <v>1262996</v>
      </c>
      <c r="D338" s="265">
        <v>2779758</v>
      </c>
      <c r="E338" s="265">
        <v>2596264</v>
      </c>
      <c r="F338" s="265">
        <v>3207913</v>
      </c>
      <c r="G338" s="265">
        <v>6925995</v>
      </c>
      <c r="H338" s="265">
        <v>4401305</v>
      </c>
      <c r="I338" s="265">
        <f t="shared" si="10"/>
        <v>4000000</v>
      </c>
      <c r="J338" s="268">
        <f t="shared" si="11"/>
        <v>6925995</v>
      </c>
    </row>
    <row r="339" spans="1:10" hidden="1" x14ac:dyDescent="0.2">
      <c r="A339" s="266">
        <v>144605</v>
      </c>
      <c r="B339" s="266" t="s">
        <v>350</v>
      </c>
      <c r="C339" s="267">
        <v>0</v>
      </c>
      <c r="D339" s="267">
        <v>0</v>
      </c>
      <c r="E339" s="267">
        <v>0</v>
      </c>
      <c r="F339" s="267">
        <v>0</v>
      </c>
      <c r="G339" s="267">
        <v>0</v>
      </c>
      <c r="H339" s="267">
        <v>0</v>
      </c>
      <c r="I339" s="267">
        <f t="shared" si="10"/>
        <v>0</v>
      </c>
      <c r="J339" s="268">
        <f t="shared" si="11"/>
        <v>0</v>
      </c>
    </row>
    <row r="340" spans="1:10" hidden="1" x14ac:dyDescent="0.2">
      <c r="A340" s="266">
        <v>144610</v>
      </c>
      <c r="B340" s="266" t="s">
        <v>351</v>
      </c>
      <c r="C340" s="267">
        <v>0</v>
      </c>
      <c r="D340" s="267">
        <v>0</v>
      </c>
      <c r="E340" s="267">
        <v>0</v>
      </c>
      <c r="F340" s="267">
        <v>0</v>
      </c>
      <c r="G340" s="267">
        <v>0</v>
      </c>
      <c r="H340" s="267">
        <v>0</v>
      </c>
      <c r="I340" s="267">
        <f t="shared" si="10"/>
        <v>0</v>
      </c>
      <c r="J340" s="268">
        <f t="shared" si="11"/>
        <v>0</v>
      </c>
    </row>
    <row r="341" spans="1:10" x14ac:dyDescent="0.2">
      <c r="A341" s="266">
        <v>144615</v>
      </c>
      <c r="B341" s="266" t="s">
        <v>352</v>
      </c>
      <c r="C341" s="267">
        <v>0</v>
      </c>
      <c r="D341" s="267">
        <v>1143605</v>
      </c>
      <c r="E341" s="267">
        <v>0</v>
      </c>
      <c r="F341" s="267">
        <v>0</v>
      </c>
      <c r="G341" s="267">
        <v>0</v>
      </c>
      <c r="H341" s="267">
        <v>733698</v>
      </c>
      <c r="I341" s="267">
        <f t="shared" si="10"/>
        <v>0</v>
      </c>
      <c r="J341" s="268">
        <f t="shared" si="11"/>
        <v>1143605</v>
      </c>
    </row>
    <row r="342" spans="1:10" x14ac:dyDescent="0.2">
      <c r="A342" s="266">
        <v>144620</v>
      </c>
      <c r="B342" s="266" t="s">
        <v>353</v>
      </c>
      <c r="C342" s="267">
        <v>0</v>
      </c>
      <c r="D342" s="267">
        <v>0</v>
      </c>
      <c r="E342" s="267">
        <v>0</v>
      </c>
      <c r="F342" s="267">
        <v>0</v>
      </c>
      <c r="G342" s="267">
        <v>1072584</v>
      </c>
      <c r="H342" s="267">
        <v>221031</v>
      </c>
      <c r="I342" s="267">
        <f t="shared" si="10"/>
        <v>1000000</v>
      </c>
      <c r="J342" s="268">
        <f t="shared" si="11"/>
        <v>1072584</v>
      </c>
    </row>
    <row r="343" spans="1:10" x14ac:dyDescent="0.2">
      <c r="A343" s="266">
        <v>144625</v>
      </c>
      <c r="B343" s="266" t="s">
        <v>354</v>
      </c>
      <c r="C343" s="267">
        <v>1177584</v>
      </c>
      <c r="D343" s="267">
        <v>1635941</v>
      </c>
      <c r="E343" s="267">
        <v>2504560</v>
      </c>
      <c r="F343" s="267">
        <v>3186659</v>
      </c>
      <c r="G343" s="267">
        <v>5853411</v>
      </c>
      <c r="H343" s="267">
        <v>3446576</v>
      </c>
      <c r="I343" s="267">
        <f t="shared" si="10"/>
        <v>3000000</v>
      </c>
      <c r="J343" s="268">
        <f t="shared" si="11"/>
        <v>5853411</v>
      </c>
    </row>
    <row r="344" spans="1:10" hidden="1" x14ac:dyDescent="0.2">
      <c r="A344" s="264">
        <v>144700</v>
      </c>
      <c r="B344" s="264" t="s">
        <v>379</v>
      </c>
      <c r="C344" s="265">
        <v>0</v>
      </c>
      <c r="D344" s="265">
        <v>0</v>
      </c>
      <c r="E344" s="265">
        <v>0</v>
      </c>
      <c r="F344" s="265">
        <v>0</v>
      </c>
      <c r="G344" s="265">
        <v>0</v>
      </c>
      <c r="H344" s="265">
        <v>0</v>
      </c>
      <c r="I344" s="265">
        <f t="shared" si="10"/>
        <v>0</v>
      </c>
      <c r="J344" s="268">
        <f t="shared" si="11"/>
        <v>0</v>
      </c>
    </row>
    <row r="345" spans="1:10" hidden="1" x14ac:dyDescent="0.2">
      <c r="A345" s="266">
        <v>144705</v>
      </c>
      <c r="B345" s="266" t="s">
        <v>350</v>
      </c>
      <c r="C345" s="267">
        <v>0</v>
      </c>
      <c r="D345" s="267">
        <v>0</v>
      </c>
      <c r="E345" s="267">
        <v>0</v>
      </c>
      <c r="F345" s="267">
        <v>0</v>
      </c>
      <c r="G345" s="267">
        <v>0</v>
      </c>
      <c r="H345" s="267">
        <v>0</v>
      </c>
      <c r="I345" s="267">
        <f t="shared" si="10"/>
        <v>0</v>
      </c>
      <c r="J345" s="268">
        <f t="shared" si="11"/>
        <v>0</v>
      </c>
    </row>
    <row r="346" spans="1:10" hidden="1" x14ac:dyDescent="0.2">
      <c r="A346" s="266">
        <v>144710</v>
      </c>
      <c r="B346" s="266" t="s">
        <v>351</v>
      </c>
      <c r="C346" s="267">
        <v>0</v>
      </c>
      <c r="D346" s="267">
        <v>0</v>
      </c>
      <c r="E346" s="267">
        <v>0</v>
      </c>
      <c r="F346" s="267">
        <v>0</v>
      </c>
      <c r="G346" s="267">
        <v>0</v>
      </c>
      <c r="H346" s="267">
        <v>0</v>
      </c>
      <c r="I346" s="267">
        <f t="shared" si="10"/>
        <v>0</v>
      </c>
      <c r="J346" s="268">
        <f t="shared" si="11"/>
        <v>0</v>
      </c>
    </row>
    <row r="347" spans="1:10" hidden="1" x14ac:dyDescent="0.2">
      <c r="A347" s="266">
        <v>144715</v>
      </c>
      <c r="B347" s="266" t="s">
        <v>352</v>
      </c>
      <c r="C347" s="267">
        <v>0</v>
      </c>
      <c r="D347" s="267">
        <v>0</v>
      </c>
      <c r="E347" s="267">
        <v>0</v>
      </c>
      <c r="F347" s="267">
        <v>0</v>
      </c>
      <c r="G347" s="267">
        <v>0</v>
      </c>
      <c r="H347" s="267">
        <v>0</v>
      </c>
      <c r="I347" s="267">
        <f t="shared" si="10"/>
        <v>0</v>
      </c>
      <c r="J347" s="268">
        <f t="shared" si="11"/>
        <v>0</v>
      </c>
    </row>
    <row r="348" spans="1:10" hidden="1" x14ac:dyDescent="0.2">
      <c r="A348" s="266">
        <v>144720</v>
      </c>
      <c r="B348" s="266" t="s">
        <v>353</v>
      </c>
      <c r="C348" s="267">
        <v>0</v>
      </c>
      <c r="D348" s="267">
        <v>0</v>
      </c>
      <c r="E348" s="267">
        <v>0</v>
      </c>
      <c r="F348" s="267">
        <v>0</v>
      </c>
      <c r="G348" s="267">
        <v>0</v>
      </c>
      <c r="H348" s="267">
        <v>0</v>
      </c>
      <c r="I348" s="267">
        <f t="shared" si="10"/>
        <v>0</v>
      </c>
      <c r="J348" s="268">
        <f t="shared" si="11"/>
        <v>0</v>
      </c>
    </row>
    <row r="349" spans="1:10" hidden="1" x14ac:dyDescent="0.2">
      <c r="A349" s="266">
        <v>144725</v>
      </c>
      <c r="B349" s="266" t="s">
        <v>354</v>
      </c>
      <c r="C349" s="267">
        <v>0</v>
      </c>
      <c r="D349" s="267">
        <v>0</v>
      </c>
      <c r="E349" s="267">
        <v>0</v>
      </c>
      <c r="F349" s="267">
        <v>0</v>
      </c>
      <c r="G349" s="267">
        <v>0</v>
      </c>
      <c r="H349" s="267">
        <v>0</v>
      </c>
      <c r="I349" s="267">
        <f t="shared" si="10"/>
        <v>0</v>
      </c>
      <c r="J349" s="268">
        <f t="shared" si="11"/>
        <v>0</v>
      </c>
    </row>
    <row r="350" spans="1:10" hidden="1" x14ac:dyDescent="0.2">
      <c r="A350" s="264">
        <v>144800</v>
      </c>
      <c r="B350" s="264" t="s">
        <v>380</v>
      </c>
      <c r="C350" s="265">
        <v>0</v>
      </c>
      <c r="D350" s="265">
        <v>0</v>
      </c>
      <c r="E350" s="265">
        <v>0</v>
      </c>
      <c r="F350" s="265">
        <v>0</v>
      </c>
      <c r="G350" s="265">
        <v>0</v>
      </c>
      <c r="H350" s="265">
        <v>0</v>
      </c>
      <c r="I350" s="265">
        <f t="shared" si="10"/>
        <v>0</v>
      </c>
      <c r="J350" s="268">
        <f t="shared" si="11"/>
        <v>0</v>
      </c>
    </row>
    <row r="351" spans="1:10" hidden="1" x14ac:dyDescent="0.2">
      <c r="A351" s="266">
        <v>144805</v>
      </c>
      <c r="B351" s="266" t="s">
        <v>350</v>
      </c>
      <c r="C351" s="267">
        <v>0</v>
      </c>
      <c r="D351" s="267">
        <v>0</v>
      </c>
      <c r="E351" s="267">
        <v>0</v>
      </c>
      <c r="F351" s="267">
        <v>0</v>
      </c>
      <c r="G351" s="267">
        <v>0</v>
      </c>
      <c r="H351" s="267">
        <v>0</v>
      </c>
      <c r="I351" s="267">
        <f t="shared" si="10"/>
        <v>0</v>
      </c>
      <c r="J351" s="268">
        <f t="shared" si="11"/>
        <v>0</v>
      </c>
    </row>
    <row r="352" spans="1:10" hidden="1" x14ac:dyDescent="0.2">
      <c r="A352" s="266">
        <v>144810</v>
      </c>
      <c r="B352" s="266" t="s">
        <v>351</v>
      </c>
      <c r="C352" s="267">
        <v>0</v>
      </c>
      <c r="D352" s="267">
        <v>0</v>
      </c>
      <c r="E352" s="267">
        <v>0</v>
      </c>
      <c r="F352" s="267">
        <v>0</v>
      </c>
      <c r="G352" s="267">
        <v>0</v>
      </c>
      <c r="H352" s="267">
        <v>0</v>
      </c>
      <c r="I352" s="267">
        <f t="shared" si="10"/>
        <v>0</v>
      </c>
      <c r="J352" s="268">
        <f t="shared" si="11"/>
        <v>0</v>
      </c>
    </row>
    <row r="353" spans="1:10" hidden="1" x14ac:dyDescent="0.2">
      <c r="A353" s="266">
        <v>144815</v>
      </c>
      <c r="B353" s="266" t="s">
        <v>352</v>
      </c>
      <c r="C353" s="267">
        <v>0</v>
      </c>
      <c r="D353" s="267">
        <v>0</v>
      </c>
      <c r="E353" s="267">
        <v>0</v>
      </c>
      <c r="F353" s="267">
        <v>0</v>
      </c>
      <c r="G353" s="267">
        <v>0</v>
      </c>
      <c r="H353" s="267">
        <v>0</v>
      </c>
      <c r="I353" s="267">
        <f t="shared" si="10"/>
        <v>0</v>
      </c>
      <c r="J353" s="268">
        <f t="shared" si="11"/>
        <v>0</v>
      </c>
    </row>
    <row r="354" spans="1:10" hidden="1" x14ac:dyDescent="0.2">
      <c r="A354" s="266">
        <v>144820</v>
      </c>
      <c r="B354" s="266" t="s">
        <v>353</v>
      </c>
      <c r="C354" s="267">
        <v>0</v>
      </c>
      <c r="D354" s="267">
        <v>0</v>
      </c>
      <c r="E354" s="267">
        <v>0</v>
      </c>
      <c r="F354" s="267">
        <v>0</v>
      </c>
      <c r="G354" s="267">
        <v>0</v>
      </c>
      <c r="H354" s="267">
        <v>0</v>
      </c>
      <c r="I354" s="267">
        <f t="shared" si="10"/>
        <v>0</v>
      </c>
      <c r="J354" s="268">
        <f t="shared" si="11"/>
        <v>0</v>
      </c>
    </row>
    <row r="355" spans="1:10" hidden="1" x14ac:dyDescent="0.2">
      <c r="A355" s="266">
        <v>144825</v>
      </c>
      <c r="B355" s="266" t="s">
        <v>354</v>
      </c>
      <c r="C355" s="267">
        <v>0</v>
      </c>
      <c r="D355" s="267">
        <v>0</v>
      </c>
      <c r="E355" s="267">
        <v>0</v>
      </c>
      <c r="F355" s="267">
        <v>0</v>
      </c>
      <c r="G355" s="267">
        <v>0</v>
      </c>
      <c r="H355" s="267">
        <v>0</v>
      </c>
      <c r="I355" s="267">
        <f t="shared" si="10"/>
        <v>0</v>
      </c>
      <c r="J355" s="268">
        <f t="shared" si="11"/>
        <v>0</v>
      </c>
    </row>
    <row r="356" spans="1:10" hidden="1" x14ac:dyDescent="0.2">
      <c r="A356" s="264">
        <v>144900</v>
      </c>
      <c r="B356" s="264" t="s">
        <v>381</v>
      </c>
      <c r="C356" s="265">
        <v>0</v>
      </c>
      <c r="D356" s="265">
        <v>0</v>
      </c>
      <c r="E356" s="265">
        <v>0</v>
      </c>
      <c r="F356" s="265">
        <v>0</v>
      </c>
      <c r="G356" s="265">
        <v>0</v>
      </c>
      <c r="H356" s="265">
        <v>0</v>
      </c>
      <c r="I356" s="265">
        <f t="shared" si="10"/>
        <v>0</v>
      </c>
      <c r="J356" s="268">
        <f t="shared" si="11"/>
        <v>0</v>
      </c>
    </row>
    <row r="357" spans="1:10" hidden="1" x14ac:dyDescent="0.2">
      <c r="A357" s="266">
        <v>144905</v>
      </c>
      <c r="B357" s="266" t="s">
        <v>350</v>
      </c>
      <c r="C357" s="267">
        <v>0</v>
      </c>
      <c r="D357" s="267">
        <v>0</v>
      </c>
      <c r="E357" s="267">
        <v>0</v>
      </c>
      <c r="F357" s="267">
        <v>0</v>
      </c>
      <c r="G357" s="267">
        <v>0</v>
      </c>
      <c r="H357" s="267">
        <v>0</v>
      </c>
      <c r="I357" s="267">
        <f t="shared" si="10"/>
        <v>0</v>
      </c>
      <c r="J357" s="268">
        <f t="shared" si="11"/>
        <v>0</v>
      </c>
    </row>
    <row r="358" spans="1:10" hidden="1" x14ac:dyDescent="0.2">
      <c r="A358" s="266">
        <v>144910</v>
      </c>
      <c r="B358" s="266" t="s">
        <v>351</v>
      </c>
      <c r="C358" s="267">
        <v>0</v>
      </c>
      <c r="D358" s="267">
        <v>0</v>
      </c>
      <c r="E358" s="267">
        <v>0</v>
      </c>
      <c r="F358" s="267">
        <v>0</v>
      </c>
      <c r="G358" s="267">
        <v>0</v>
      </c>
      <c r="H358" s="267">
        <v>0</v>
      </c>
      <c r="I358" s="267">
        <f t="shared" si="10"/>
        <v>0</v>
      </c>
      <c r="J358" s="268">
        <f t="shared" si="11"/>
        <v>0</v>
      </c>
    </row>
    <row r="359" spans="1:10" hidden="1" x14ac:dyDescent="0.2">
      <c r="A359" s="266">
        <v>144915</v>
      </c>
      <c r="B359" s="266" t="s">
        <v>352</v>
      </c>
      <c r="C359" s="267">
        <v>0</v>
      </c>
      <c r="D359" s="267">
        <v>0</v>
      </c>
      <c r="E359" s="267">
        <v>0</v>
      </c>
      <c r="F359" s="267">
        <v>0</v>
      </c>
      <c r="G359" s="267">
        <v>0</v>
      </c>
      <c r="H359" s="267">
        <v>0</v>
      </c>
      <c r="I359" s="267">
        <f t="shared" si="10"/>
        <v>0</v>
      </c>
      <c r="J359" s="268">
        <f t="shared" si="11"/>
        <v>0</v>
      </c>
    </row>
    <row r="360" spans="1:10" hidden="1" x14ac:dyDescent="0.2">
      <c r="A360" s="266">
        <v>144920</v>
      </c>
      <c r="B360" s="266" t="s">
        <v>353</v>
      </c>
      <c r="C360" s="267">
        <v>0</v>
      </c>
      <c r="D360" s="267">
        <v>0</v>
      </c>
      <c r="E360" s="267">
        <v>0</v>
      </c>
      <c r="F360" s="267">
        <v>0</v>
      </c>
      <c r="G360" s="267">
        <v>0</v>
      </c>
      <c r="H360" s="267">
        <v>0</v>
      </c>
      <c r="I360" s="267">
        <f t="shared" si="10"/>
        <v>0</v>
      </c>
      <c r="J360" s="268">
        <f t="shared" si="11"/>
        <v>0</v>
      </c>
    </row>
    <row r="361" spans="1:10" hidden="1" x14ac:dyDescent="0.2">
      <c r="A361" s="266">
        <v>144925</v>
      </c>
      <c r="B361" s="266" t="s">
        <v>354</v>
      </c>
      <c r="C361" s="267">
        <v>0</v>
      </c>
      <c r="D361" s="267">
        <v>0</v>
      </c>
      <c r="E361" s="267">
        <v>0</v>
      </c>
      <c r="F361" s="267">
        <v>0</v>
      </c>
      <c r="G361" s="267">
        <v>0</v>
      </c>
      <c r="H361" s="267">
        <v>0</v>
      </c>
      <c r="I361" s="267">
        <f t="shared" si="10"/>
        <v>0</v>
      </c>
      <c r="J361" s="268">
        <f t="shared" si="11"/>
        <v>0</v>
      </c>
    </row>
    <row r="362" spans="1:10" hidden="1" x14ac:dyDescent="0.2">
      <c r="A362" s="264">
        <v>145000</v>
      </c>
      <c r="B362" s="264" t="s">
        <v>382</v>
      </c>
      <c r="C362" s="265">
        <v>0</v>
      </c>
      <c r="D362" s="265">
        <v>0</v>
      </c>
      <c r="E362" s="265">
        <v>0</v>
      </c>
      <c r="F362" s="265">
        <v>0</v>
      </c>
      <c r="G362" s="265">
        <v>0</v>
      </c>
      <c r="H362" s="265">
        <v>0</v>
      </c>
      <c r="I362" s="265">
        <f t="shared" si="10"/>
        <v>0</v>
      </c>
      <c r="J362" s="268">
        <f t="shared" si="11"/>
        <v>0</v>
      </c>
    </row>
    <row r="363" spans="1:10" hidden="1" x14ac:dyDescent="0.2">
      <c r="A363" s="266">
        <v>145005</v>
      </c>
      <c r="B363" s="266" t="s">
        <v>350</v>
      </c>
      <c r="C363" s="267">
        <v>0</v>
      </c>
      <c r="D363" s="267">
        <v>0</v>
      </c>
      <c r="E363" s="267">
        <v>0</v>
      </c>
      <c r="F363" s="267">
        <v>0</v>
      </c>
      <c r="G363" s="267">
        <v>0</v>
      </c>
      <c r="H363" s="267">
        <v>0</v>
      </c>
      <c r="I363" s="267">
        <f t="shared" si="10"/>
        <v>0</v>
      </c>
      <c r="J363" s="268">
        <f t="shared" si="11"/>
        <v>0</v>
      </c>
    </row>
    <row r="364" spans="1:10" hidden="1" x14ac:dyDescent="0.2">
      <c r="A364" s="266">
        <v>145010</v>
      </c>
      <c r="B364" s="266" t="s">
        <v>351</v>
      </c>
      <c r="C364" s="267">
        <v>0</v>
      </c>
      <c r="D364" s="267">
        <v>0</v>
      </c>
      <c r="E364" s="267">
        <v>0</v>
      </c>
      <c r="F364" s="267">
        <v>0</v>
      </c>
      <c r="G364" s="267">
        <v>0</v>
      </c>
      <c r="H364" s="267">
        <v>0</v>
      </c>
      <c r="I364" s="267">
        <f t="shared" si="10"/>
        <v>0</v>
      </c>
      <c r="J364" s="268">
        <f t="shared" si="11"/>
        <v>0</v>
      </c>
    </row>
    <row r="365" spans="1:10" hidden="1" x14ac:dyDescent="0.2">
      <c r="A365" s="266">
        <v>145015</v>
      </c>
      <c r="B365" s="266" t="s">
        <v>352</v>
      </c>
      <c r="C365" s="267">
        <v>0</v>
      </c>
      <c r="D365" s="267">
        <v>0</v>
      </c>
      <c r="E365" s="267">
        <v>0</v>
      </c>
      <c r="F365" s="267">
        <v>0</v>
      </c>
      <c r="G365" s="267">
        <v>0</v>
      </c>
      <c r="H365" s="267">
        <v>0</v>
      </c>
      <c r="I365" s="267">
        <f t="shared" si="10"/>
        <v>0</v>
      </c>
      <c r="J365" s="268">
        <f t="shared" si="11"/>
        <v>0</v>
      </c>
    </row>
    <row r="366" spans="1:10" hidden="1" x14ac:dyDescent="0.2">
      <c r="A366" s="266">
        <v>145020</v>
      </c>
      <c r="B366" s="266" t="s">
        <v>353</v>
      </c>
      <c r="C366" s="267">
        <v>0</v>
      </c>
      <c r="D366" s="267">
        <v>0</v>
      </c>
      <c r="E366" s="267">
        <v>0</v>
      </c>
      <c r="F366" s="267">
        <v>0</v>
      </c>
      <c r="G366" s="267">
        <v>0</v>
      </c>
      <c r="H366" s="267">
        <v>0</v>
      </c>
      <c r="I366" s="267">
        <f t="shared" si="10"/>
        <v>0</v>
      </c>
      <c r="J366" s="268">
        <f t="shared" si="11"/>
        <v>0</v>
      </c>
    </row>
    <row r="367" spans="1:10" hidden="1" x14ac:dyDescent="0.2">
      <c r="A367" s="266">
        <v>145025</v>
      </c>
      <c r="B367" s="266" t="s">
        <v>354</v>
      </c>
      <c r="C367" s="267">
        <v>0</v>
      </c>
      <c r="D367" s="267">
        <v>0</v>
      </c>
      <c r="E367" s="267">
        <v>0</v>
      </c>
      <c r="F367" s="267">
        <v>0</v>
      </c>
      <c r="G367" s="267">
        <v>0</v>
      </c>
      <c r="H367" s="267">
        <v>0</v>
      </c>
      <c r="I367" s="267">
        <f t="shared" si="10"/>
        <v>0</v>
      </c>
      <c r="J367" s="268">
        <f t="shared" si="11"/>
        <v>0</v>
      </c>
    </row>
    <row r="368" spans="1:10" hidden="1" x14ac:dyDescent="0.2">
      <c r="A368" s="264">
        <v>145100</v>
      </c>
      <c r="B368" s="264" t="s">
        <v>383</v>
      </c>
      <c r="C368" s="265">
        <v>0</v>
      </c>
      <c r="D368" s="265">
        <v>0</v>
      </c>
      <c r="E368" s="265">
        <v>0</v>
      </c>
      <c r="F368" s="265">
        <v>0</v>
      </c>
      <c r="G368" s="265">
        <v>0</v>
      </c>
      <c r="H368" s="265">
        <v>0</v>
      </c>
      <c r="I368" s="265">
        <f t="shared" si="10"/>
        <v>0</v>
      </c>
      <c r="J368" s="268">
        <f t="shared" si="11"/>
        <v>0</v>
      </c>
    </row>
    <row r="369" spans="1:10" hidden="1" x14ac:dyDescent="0.2">
      <c r="A369" s="266">
        <v>145105</v>
      </c>
      <c r="B369" s="266" t="s">
        <v>350</v>
      </c>
      <c r="C369" s="267">
        <v>0</v>
      </c>
      <c r="D369" s="267">
        <v>0</v>
      </c>
      <c r="E369" s="267">
        <v>0</v>
      </c>
      <c r="F369" s="267">
        <v>0</v>
      </c>
      <c r="G369" s="267">
        <v>0</v>
      </c>
      <c r="H369" s="267">
        <v>0</v>
      </c>
      <c r="I369" s="267">
        <f t="shared" si="10"/>
        <v>0</v>
      </c>
      <c r="J369" s="268">
        <f t="shared" si="11"/>
        <v>0</v>
      </c>
    </row>
    <row r="370" spans="1:10" hidden="1" x14ac:dyDescent="0.2">
      <c r="A370" s="266">
        <v>145110</v>
      </c>
      <c r="B370" s="266" t="s">
        <v>351</v>
      </c>
      <c r="C370" s="267">
        <v>0</v>
      </c>
      <c r="D370" s="267">
        <v>0</v>
      </c>
      <c r="E370" s="267">
        <v>0</v>
      </c>
      <c r="F370" s="267">
        <v>0</v>
      </c>
      <c r="G370" s="267">
        <v>0</v>
      </c>
      <c r="H370" s="267">
        <v>0</v>
      </c>
      <c r="I370" s="267">
        <f t="shared" si="10"/>
        <v>0</v>
      </c>
      <c r="J370" s="268">
        <f t="shared" si="11"/>
        <v>0</v>
      </c>
    </row>
    <row r="371" spans="1:10" hidden="1" x14ac:dyDescent="0.2">
      <c r="A371" s="266">
        <v>145115</v>
      </c>
      <c r="B371" s="266" t="s">
        <v>352</v>
      </c>
      <c r="C371" s="267">
        <v>0</v>
      </c>
      <c r="D371" s="267">
        <v>0</v>
      </c>
      <c r="E371" s="267">
        <v>0</v>
      </c>
      <c r="F371" s="267">
        <v>0</v>
      </c>
      <c r="G371" s="267">
        <v>0</v>
      </c>
      <c r="H371" s="267">
        <v>0</v>
      </c>
      <c r="I371" s="267">
        <f t="shared" si="10"/>
        <v>0</v>
      </c>
      <c r="J371" s="268">
        <f t="shared" si="11"/>
        <v>0</v>
      </c>
    </row>
    <row r="372" spans="1:10" hidden="1" x14ac:dyDescent="0.2">
      <c r="A372" s="266">
        <v>145120</v>
      </c>
      <c r="B372" s="266" t="s">
        <v>353</v>
      </c>
      <c r="C372" s="267">
        <v>0</v>
      </c>
      <c r="D372" s="267">
        <v>0</v>
      </c>
      <c r="E372" s="267">
        <v>0</v>
      </c>
      <c r="F372" s="267">
        <v>0</v>
      </c>
      <c r="G372" s="267">
        <v>0</v>
      </c>
      <c r="H372" s="267">
        <v>0</v>
      </c>
      <c r="I372" s="267">
        <f t="shared" si="10"/>
        <v>0</v>
      </c>
      <c r="J372" s="268">
        <f t="shared" si="11"/>
        <v>0</v>
      </c>
    </row>
    <row r="373" spans="1:10" hidden="1" x14ac:dyDescent="0.2">
      <c r="A373" s="266">
        <v>145125</v>
      </c>
      <c r="B373" s="266" t="s">
        <v>354</v>
      </c>
      <c r="C373" s="267">
        <v>0</v>
      </c>
      <c r="D373" s="267">
        <v>0</v>
      </c>
      <c r="E373" s="267">
        <v>0</v>
      </c>
      <c r="F373" s="267">
        <v>0</v>
      </c>
      <c r="G373" s="267">
        <v>0</v>
      </c>
      <c r="H373" s="267">
        <v>0</v>
      </c>
      <c r="I373" s="267">
        <f t="shared" si="10"/>
        <v>0</v>
      </c>
      <c r="J373" s="268">
        <f t="shared" si="11"/>
        <v>0</v>
      </c>
    </row>
    <row r="374" spans="1:10" hidden="1" x14ac:dyDescent="0.2">
      <c r="A374" s="264">
        <v>145200</v>
      </c>
      <c r="B374" s="264" t="s">
        <v>384</v>
      </c>
      <c r="C374" s="265">
        <v>0</v>
      </c>
      <c r="D374" s="265">
        <v>0</v>
      </c>
      <c r="E374" s="265">
        <v>0</v>
      </c>
      <c r="F374" s="265">
        <v>0</v>
      </c>
      <c r="G374" s="265">
        <v>0</v>
      </c>
      <c r="H374" s="265">
        <v>0</v>
      </c>
      <c r="I374" s="265">
        <f t="shared" si="10"/>
        <v>0</v>
      </c>
      <c r="J374" s="268">
        <f t="shared" si="11"/>
        <v>0</v>
      </c>
    </row>
    <row r="375" spans="1:10" hidden="1" x14ac:dyDescent="0.2">
      <c r="A375" s="266">
        <v>145205</v>
      </c>
      <c r="B375" s="266" t="s">
        <v>350</v>
      </c>
      <c r="C375" s="267">
        <v>0</v>
      </c>
      <c r="D375" s="267">
        <v>0</v>
      </c>
      <c r="E375" s="267">
        <v>0</v>
      </c>
      <c r="F375" s="267">
        <v>0</v>
      </c>
      <c r="G375" s="267">
        <v>0</v>
      </c>
      <c r="H375" s="267">
        <v>0</v>
      </c>
      <c r="I375" s="267">
        <f t="shared" si="10"/>
        <v>0</v>
      </c>
      <c r="J375" s="268">
        <f t="shared" si="11"/>
        <v>0</v>
      </c>
    </row>
    <row r="376" spans="1:10" hidden="1" x14ac:dyDescent="0.2">
      <c r="A376" s="266">
        <v>145210</v>
      </c>
      <c r="B376" s="266" t="s">
        <v>351</v>
      </c>
      <c r="C376" s="267">
        <v>0</v>
      </c>
      <c r="D376" s="267">
        <v>0</v>
      </c>
      <c r="E376" s="267">
        <v>0</v>
      </c>
      <c r="F376" s="267">
        <v>0</v>
      </c>
      <c r="G376" s="267">
        <v>0</v>
      </c>
      <c r="H376" s="267">
        <v>0</v>
      </c>
      <c r="I376" s="267">
        <f t="shared" si="10"/>
        <v>0</v>
      </c>
      <c r="J376" s="268">
        <f t="shared" si="11"/>
        <v>0</v>
      </c>
    </row>
    <row r="377" spans="1:10" hidden="1" x14ac:dyDescent="0.2">
      <c r="A377" s="266">
        <v>145215</v>
      </c>
      <c r="B377" s="266" t="s">
        <v>352</v>
      </c>
      <c r="C377" s="267">
        <v>0</v>
      </c>
      <c r="D377" s="267">
        <v>0</v>
      </c>
      <c r="E377" s="267">
        <v>0</v>
      </c>
      <c r="F377" s="267">
        <v>0</v>
      </c>
      <c r="G377" s="267">
        <v>0</v>
      </c>
      <c r="H377" s="267">
        <v>0</v>
      </c>
      <c r="I377" s="267">
        <f t="shared" si="10"/>
        <v>0</v>
      </c>
      <c r="J377" s="268">
        <f t="shared" si="11"/>
        <v>0</v>
      </c>
    </row>
    <row r="378" spans="1:10" hidden="1" x14ac:dyDescent="0.2">
      <c r="A378" s="266">
        <v>145220</v>
      </c>
      <c r="B378" s="266" t="s">
        <v>353</v>
      </c>
      <c r="C378" s="267">
        <v>0</v>
      </c>
      <c r="D378" s="267">
        <v>0</v>
      </c>
      <c r="E378" s="267">
        <v>0</v>
      </c>
      <c r="F378" s="267">
        <v>0</v>
      </c>
      <c r="G378" s="267">
        <v>0</v>
      </c>
      <c r="H378" s="267">
        <v>0</v>
      </c>
      <c r="I378" s="267">
        <f t="shared" si="10"/>
        <v>0</v>
      </c>
      <c r="J378" s="268">
        <f t="shared" si="11"/>
        <v>0</v>
      </c>
    </row>
    <row r="379" spans="1:10" hidden="1" x14ac:dyDescent="0.2">
      <c r="A379" s="266">
        <v>145225</v>
      </c>
      <c r="B379" s="266" t="s">
        <v>354</v>
      </c>
      <c r="C379" s="267">
        <v>0</v>
      </c>
      <c r="D379" s="267">
        <v>0</v>
      </c>
      <c r="E379" s="267">
        <v>0</v>
      </c>
      <c r="F379" s="267">
        <v>0</v>
      </c>
      <c r="G379" s="267">
        <v>0</v>
      </c>
      <c r="H379" s="267">
        <v>0</v>
      </c>
      <c r="I379" s="267">
        <f t="shared" si="10"/>
        <v>0</v>
      </c>
      <c r="J379" s="268">
        <f t="shared" si="11"/>
        <v>0</v>
      </c>
    </row>
    <row r="380" spans="1:10" hidden="1" x14ac:dyDescent="0.2">
      <c r="A380" s="264">
        <v>145300</v>
      </c>
      <c r="B380" s="264" t="s">
        <v>385</v>
      </c>
      <c r="C380" s="265">
        <v>0</v>
      </c>
      <c r="D380" s="265">
        <v>0</v>
      </c>
      <c r="E380" s="265">
        <v>0</v>
      </c>
      <c r="F380" s="265">
        <v>0</v>
      </c>
      <c r="G380" s="265">
        <v>0</v>
      </c>
      <c r="H380" s="265">
        <v>0</v>
      </c>
      <c r="I380" s="265">
        <f t="shared" si="10"/>
        <v>0</v>
      </c>
      <c r="J380" s="268">
        <f t="shared" si="11"/>
        <v>0</v>
      </c>
    </row>
    <row r="381" spans="1:10" hidden="1" x14ac:dyDescent="0.2">
      <c r="A381" s="266">
        <v>145305</v>
      </c>
      <c r="B381" s="266" t="s">
        <v>350</v>
      </c>
      <c r="C381" s="267">
        <v>0</v>
      </c>
      <c r="D381" s="267">
        <v>0</v>
      </c>
      <c r="E381" s="267">
        <v>0</v>
      </c>
      <c r="F381" s="267">
        <v>0</v>
      </c>
      <c r="G381" s="267">
        <v>0</v>
      </c>
      <c r="H381" s="267">
        <v>0</v>
      </c>
      <c r="I381" s="267">
        <f t="shared" si="10"/>
        <v>0</v>
      </c>
      <c r="J381" s="268">
        <f t="shared" si="11"/>
        <v>0</v>
      </c>
    </row>
    <row r="382" spans="1:10" hidden="1" x14ac:dyDescent="0.2">
      <c r="A382" s="266">
        <v>145310</v>
      </c>
      <c r="B382" s="266" t="s">
        <v>351</v>
      </c>
      <c r="C382" s="267">
        <v>0</v>
      </c>
      <c r="D382" s="267">
        <v>0</v>
      </c>
      <c r="E382" s="267">
        <v>0</v>
      </c>
      <c r="F382" s="267">
        <v>0</v>
      </c>
      <c r="G382" s="267">
        <v>0</v>
      </c>
      <c r="H382" s="267">
        <v>0</v>
      </c>
      <c r="I382" s="267">
        <f t="shared" si="10"/>
        <v>0</v>
      </c>
      <c r="J382" s="268">
        <f t="shared" si="11"/>
        <v>0</v>
      </c>
    </row>
    <row r="383" spans="1:10" hidden="1" x14ac:dyDescent="0.2">
      <c r="A383" s="266">
        <v>145315</v>
      </c>
      <c r="B383" s="266" t="s">
        <v>352</v>
      </c>
      <c r="C383" s="267">
        <v>0</v>
      </c>
      <c r="D383" s="267">
        <v>0</v>
      </c>
      <c r="E383" s="267">
        <v>0</v>
      </c>
      <c r="F383" s="267">
        <v>0</v>
      </c>
      <c r="G383" s="267">
        <v>0</v>
      </c>
      <c r="H383" s="267">
        <v>0</v>
      </c>
      <c r="I383" s="267">
        <f t="shared" si="10"/>
        <v>0</v>
      </c>
      <c r="J383" s="268">
        <f t="shared" si="11"/>
        <v>0</v>
      </c>
    </row>
    <row r="384" spans="1:10" hidden="1" x14ac:dyDescent="0.2">
      <c r="A384" s="266">
        <v>145320</v>
      </c>
      <c r="B384" s="266" t="s">
        <v>353</v>
      </c>
      <c r="C384" s="267">
        <v>0</v>
      </c>
      <c r="D384" s="267">
        <v>0</v>
      </c>
      <c r="E384" s="267">
        <v>0</v>
      </c>
      <c r="F384" s="267">
        <v>0</v>
      </c>
      <c r="G384" s="267">
        <v>0</v>
      </c>
      <c r="H384" s="267">
        <v>0</v>
      </c>
      <c r="I384" s="267">
        <f t="shared" si="10"/>
        <v>0</v>
      </c>
      <c r="J384" s="268">
        <f t="shared" si="11"/>
        <v>0</v>
      </c>
    </row>
    <row r="385" spans="1:10" hidden="1" x14ac:dyDescent="0.2">
      <c r="A385" s="266">
        <v>145325</v>
      </c>
      <c r="B385" s="266" t="s">
        <v>354</v>
      </c>
      <c r="C385" s="267">
        <v>0</v>
      </c>
      <c r="D385" s="267">
        <v>0</v>
      </c>
      <c r="E385" s="267">
        <v>0</v>
      </c>
      <c r="F385" s="267">
        <v>0</v>
      </c>
      <c r="G385" s="267">
        <v>0</v>
      </c>
      <c r="H385" s="267">
        <v>0</v>
      </c>
      <c r="I385" s="267">
        <f t="shared" si="10"/>
        <v>0</v>
      </c>
      <c r="J385" s="268">
        <f t="shared" si="11"/>
        <v>0</v>
      </c>
    </row>
    <row r="386" spans="1:10" hidden="1" x14ac:dyDescent="0.2">
      <c r="A386" s="264">
        <v>145400</v>
      </c>
      <c r="B386" s="264" t="s">
        <v>386</v>
      </c>
      <c r="C386" s="265">
        <v>0</v>
      </c>
      <c r="D386" s="265">
        <v>0</v>
      </c>
      <c r="E386" s="265">
        <v>0</v>
      </c>
      <c r="F386" s="265">
        <v>0</v>
      </c>
      <c r="G386" s="265">
        <v>0</v>
      </c>
      <c r="H386" s="265">
        <v>0</v>
      </c>
      <c r="I386" s="265">
        <f t="shared" si="10"/>
        <v>0</v>
      </c>
      <c r="J386" s="268">
        <f t="shared" si="11"/>
        <v>0</v>
      </c>
    </row>
    <row r="387" spans="1:10" hidden="1" x14ac:dyDescent="0.2">
      <c r="A387" s="266">
        <v>145405</v>
      </c>
      <c r="B387" s="266" t="s">
        <v>350</v>
      </c>
      <c r="C387" s="267">
        <v>0</v>
      </c>
      <c r="D387" s="267">
        <v>0</v>
      </c>
      <c r="E387" s="267">
        <v>0</v>
      </c>
      <c r="F387" s="267">
        <v>0</v>
      </c>
      <c r="G387" s="267">
        <v>0</v>
      </c>
      <c r="H387" s="267">
        <v>0</v>
      </c>
      <c r="I387" s="267">
        <f t="shared" ref="I387:I450" si="12">IFERROR(CEILING(+H387*(1+((+H387/G387-1)/3)),1000000),0)</f>
        <v>0</v>
      </c>
      <c r="J387" s="268">
        <f t="shared" ref="J387:J450" si="13">+MAX(C387:I387)</f>
        <v>0</v>
      </c>
    </row>
    <row r="388" spans="1:10" hidden="1" x14ac:dyDescent="0.2">
      <c r="A388" s="266">
        <v>145410</v>
      </c>
      <c r="B388" s="266" t="s">
        <v>351</v>
      </c>
      <c r="C388" s="267">
        <v>0</v>
      </c>
      <c r="D388" s="267">
        <v>0</v>
      </c>
      <c r="E388" s="267">
        <v>0</v>
      </c>
      <c r="F388" s="267">
        <v>0</v>
      </c>
      <c r="G388" s="267">
        <v>0</v>
      </c>
      <c r="H388" s="267">
        <v>0</v>
      </c>
      <c r="I388" s="267">
        <f t="shared" si="12"/>
        <v>0</v>
      </c>
      <c r="J388" s="268">
        <f t="shared" si="13"/>
        <v>0</v>
      </c>
    </row>
    <row r="389" spans="1:10" hidden="1" x14ac:dyDescent="0.2">
      <c r="A389" s="266">
        <v>145415</v>
      </c>
      <c r="B389" s="266" t="s">
        <v>352</v>
      </c>
      <c r="C389" s="267">
        <v>0</v>
      </c>
      <c r="D389" s="267">
        <v>0</v>
      </c>
      <c r="E389" s="267">
        <v>0</v>
      </c>
      <c r="F389" s="267">
        <v>0</v>
      </c>
      <c r="G389" s="267">
        <v>0</v>
      </c>
      <c r="H389" s="267">
        <v>0</v>
      </c>
      <c r="I389" s="267">
        <f t="shared" si="12"/>
        <v>0</v>
      </c>
      <c r="J389" s="268">
        <f t="shared" si="13"/>
        <v>0</v>
      </c>
    </row>
    <row r="390" spans="1:10" hidden="1" x14ac:dyDescent="0.2">
      <c r="A390" s="266">
        <v>145420</v>
      </c>
      <c r="B390" s="266" t="s">
        <v>353</v>
      </c>
      <c r="C390" s="267">
        <v>0</v>
      </c>
      <c r="D390" s="267">
        <v>0</v>
      </c>
      <c r="E390" s="267">
        <v>0</v>
      </c>
      <c r="F390" s="267">
        <v>0</v>
      </c>
      <c r="G390" s="267">
        <v>0</v>
      </c>
      <c r="H390" s="267">
        <v>0</v>
      </c>
      <c r="I390" s="267">
        <f t="shared" si="12"/>
        <v>0</v>
      </c>
      <c r="J390" s="268">
        <f t="shared" si="13"/>
        <v>0</v>
      </c>
    </row>
    <row r="391" spans="1:10" hidden="1" x14ac:dyDescent="0.2">
      <c r="A391" s="266">
        <v>145425</v>
      </c>
      <c r="B391" s="266" t="s">
        <v>354</v>
      </c>
      <c r="C391" s="267">
        <v>0</v>
      </c>
      <c r="D391" s="267">
        <v>0</v>
      </c>
      <c r="E391" s="267">
        <v>0</v>
      </c>
      <c r="F391" s="267">
        <v>0</v>
      </c>
      <c r="G391" s="267">
        <v>0</v>
      </c>
      <c r="H391" s="267">
        <v>0</v>
      </c>
      <c r="I391" s="267">
        <f t="shared" si="12"/>
        <v>0</v>
      </c>
      <c r="J391" s="268">
        <f t="shared" si="13"/>
        <v>0</v>
      </c>
    </row>
    <row r="392" spans="1:10" hidden="1" x14ac:dyDescent="0.2">
      <c r="A392" s="264">
        <v>145500</v>
      </c>
      <c r="B392" s="264" t="s">
        <v>387</v>
      </c>
      <c r="C392" s="265">
        <v>0</v>
      </c>
      <c r="D392" s="265">
        <v>0</v>
      </c>
      <c r="E392" s="265">
        <v>0</v>
      </c>
      <c r="F392" s="265">
        <v>0</v>
      </c>
      <c r="G392" s="265">
        <v>0</v>
      </c>
      <c r="H392" s="265">
        <v>0</v>
      </c>
      <c r="I392" s="265">
        <f t="shared" si="12"/>
        <v>0</v>
      </c>
      <c r="J392" s="268">
        <f t="shared" si="13"/>
        <v>0</v>
      </c>
    </row>
    <row r="393" spans="1:10" hidden="1" x14ac:dyDescent="0.2">
      <c r="A393" s="266">
        <v>145505</v>
      </c>
      <c r="B393" s="266" t="s">
        <v>350</v>
      </c>
      <c r="C393" s="267">
        <v>0</v>
      </c>
      <c r="D393" s="267">
        <v>0</v>
      </c>
      <c r="E393" s="267">
        <v>0</v>
      </c>
      <c r="F393" s="267">
        <v>0</v>
      </c>
      <c r="G393" s="267">
        <v>0</v>
      </c>
      <c r="H393" s="267">
        <v>0</v>
      </c>
      <c r="I393" s="267">
        <f t="shared" si="12"/>
        <v>0</v>
      </c>
      <c r="J393" s="268">
        <f t="shared" si="13"/>
        <v>0</v>
      </c>
    </row>
    <row r="394" spans="1:10" hidden="1" x14ac:dyDescent="0.2">
      <c r="A394" s="266">
        <v>145510</v>
      </c>
      <c r="B394" s="266" t="s">
        <v>351</v>
      </c>
      <c r="C394" s="267">
        <v>0</v>
      </c>
      <c r="D394" s="267">
        <v>0</v>
      </c>
      <c r="E394" s="267">
        <v>0</v>
      </c>
      <c r="F394" s="267">
        <v>0</v>
      </c>
      <c r="G394" s="267">
        <v>0</v>
      </c>
      <c r="H394" s="267">
        <v>0</v>
      </c>
      <c r="I394" s="267">
        <f t="shared" si="12"/>
        <v>0</v>
      </c>
      <c r="J394" s="268">
        <f t="shared" si="13"/>
        <v>0</v>
      </c>
    </row>
    <row r="395" spans="1:10" hidden="1" x14ac:dyDescent="0.2">
      <c r="A395" s="266">
        <v>145515</v>
      </c>
      <c r="B395" s="266" t="s">
        <v>352</v>
      </c>
      <c r="C395" s="267">
        <v>0</v>
      </c>
      <c r="D395" s="267">
        <v>0</v>
      </c>
      <c r="E395" s="267">
        <v>0</v>
      </c>
      <c r="F395" s="267">
        <v>0</v>
      </c>
      <c r="G395" s="267">
        <v>0</v>
      </c>
      <c r="H395" s="267">
        <v>0</v>
      </c>
      <c r="I395" s="267">
        <f t="shared" si="12"/>
        <v>0</v>
      </c>
      <c r="J395" s="268">
        <f t="shared" si="13"/>
        <v>0</v>
      </c>
    </row>
    <row r="396" spans="1:10" hidden="1" x14ac:dyDescent="0.2">
      <c r="A396" s="266">
        <v>145520</v>
      </c>
      <c r="B396" s="266" t="s">
        <v>353</v>
      </c>
      <c r="C396" s="267">
        <v>0</v>
      </c>
      <c r="D396" s="267">
        <v>0</v>
      </c>
      <c r="E396" s="267">
        <v>0</v>
      </c>
      <c r="F396" s="267">
        <v>0</v>
      </c>
      <c r="G396" s="267">
        <v>0</v>
      </c>
      <c r="H396" s="267">
        <v>0</v>
      </c>
      <c r="I396" s="267">
        <f t="shared" si="12"/>
        <v>0</v>
      </c>
      <c r="J396" s="268">
        <f t="shared" si="13"/>
        <v>0</v>
      </c>
    </row>
    <row r="397" spans="1:10" hidden="1" x14ac:dyDescent="0.2">
      <c r="A397" s="266">
        <v>145525</v>
      </c>
      <c r="B397" s="266" t="s">
        <v>354</v>
      </c>
      <c r="C397" s="267">
        <v>0</v>
      </c>
      <c r="D397" s="267">
        <v>0</v>
      </c>
      <c r="E397" s="267">
        <v>0</v>
      </c>
      <c r="F397" s="267">
        <v>0</v>
      </c>
      <c r="G397" s="267">
        <v>0</v>
      </c>
      <c r="H397" s="267">
        <v>0</v>
      </c>
      <c r="I397" s="267">
        <f t="shared" si="12"/>
        <v>0</v>
      </c>
      <c r="J397" s="268">
        <f t="shared" si="13"/>
        <v>0</v>
      </c>
    </row>
    <row r="398" spans="1:10" hidden="1" x14ac:dyDescent="0.2">
      <c r="A398" s="264">
        <v>145600</v>
      </c>
      <c r="B398" s="264" t="s">
        <v>388</v>
      </c>
      <c r="C398" s="265">
        <v>0</v>
      </c>
      <c r="D398" s="265">
        <v>0</v>
      </c>
      <c r="E398" s="265">
        <v>0</v>
      </c>
      <c r="F398" s="265">
        <v>0</v>
      </c>
      <c r="G398" s="265">
        <v>0</v>
      </c>
      <c r="H398" s="265">
        <v>0</v>
      </c>
      <c r="I398" s="265">
        <f t="shared" si="12"/>
        <v>0</v>
      </c>
      <c r="J398" s="268">
        <f t="shared" si="13"/>
        <v>0</v>
      </c>
    </row>
    <row r="399" spans="1:10" hidden="1" x14ac:dyDescent="0.2">
      <c r="A399" s="266">
        <v>145605</v>
      </c>
      <c r="B399" s="266" t="s">
        <v>350</v>
      </c>
      <c r="C399" s="267">
        <v>0</v>
      </c>
      <c r="D399" s="267">
        <v>0</v>
      </c>
      <c r="E399" s="267">
        <v>0</v>
      </c>
      <c r="F399" s="267">
        <v>0</v>
      </c>
      <c r="G399" s="267">
        <v>0</v>
      </c>
      <c r="H399" s="267">
        <v>0</v>
      </c>
      <c r="I399" s="267">
        <f t="shared" si="12"/>
        <v>0</v>
      </c>
      <c r="J399" s="268">
        <f t="shared" si="13"/>
        <v>0</v>
      </c>
    </row>
    <row r="400" spans="1:10" hidden="1" x14ac:dyDescent="0.2">
      <c r="A400" s="266">
        <v>145610</v>
      </c>
      <c r="B400" s="266" t="s">
        <v>351</v>
      </c>
      <c r="C400" s="267">
        <v>0</v>
      </c>
      <c r="D400" s="267">
        <v>0</v>
      </c>
      <c r="E400" s="267">
        <v>0</v>
      </c>
      <c r="F400" s="267">
        <v>0</v>
      </c>
      <c r="G400" s="267">
        <v>0</v>
      </c>
      <c r="H400" s="267">
        <v>0</v>
      </c>
      <c r="I400" s="267">
        <f t="shared" si="12"/>
        <v>0</v>
      </c>
      <c r="J400" s="268">
        <f t="shared" si="13"/>
        <v>0</v>
      </c>
    </row>
    <row r="401" spans="1:10" hidden="1" x14ac:dyDescent="0.2">
      <c r="A401" s="266">
        <v>145615</v>
      </c>
      <c r="B401" s="266" t="s">
        <v>352</v>
      </c>
      <c r="C401" s="267">
        <v>0</v>
      </c>
      <c r="D401" s="267">
        <v>0</v>
      </c>
      <c r="E401" s="267">
        <v>0</v>
      </c>
      <c r="F401" s="267">
        <v>0</v>
      </c>
      <c r="G401" s="267">
        <v>0</v>
      </c>
      <c r="H401" s="267">
        <v>0</v>
      </c>
      <c r="I401" s="267">
        <f t="shared" si="12"/>
        <v>0</v>
      </c>
      <c r="J401" s="268">
        <f t="shared" si="13"/>
        <v>0</v>
      </c>
    </row>
    <row r="402" spans="1:10" hidden="1" x14ac:dyDescent="0.2">
      <c r="A402" s="266">
        <v>145620</v>
      </c>
      <c r="B402" s="266" t="s">
        <v>353</v>
      </c>
      <c r="C402" s="267">
        <v>0</v>
      </c>
      <c r="D402" s="267">
        <v>0</v>
      </c>
      <c r="E402" s="267">
        <v>0</v>
      </c>
      <c r="F402" s="267">
        <v>0</v>
      </c>
      <c r="G402" s="267">
        <v>0</v>
      </c>
      <c r="H402" s="267">
        <v>0</v>
      </c>
      <c r="I402" s="267">
        <f t="shared" si="12"/>
        <v>0</v>
      </c>
      <c r="J402" s="268">
        <f t="shared" si="13"/>
        <v>0</v>
      </c>
    </row>
    <row r="403" spans="1:10" hidden="1" x14ac:dyDescent="0.2">
      <c r="A403" s="266">
        <v>145625</v>
      </c>
      <c r="B403" s="266" t="s">
        <v>354</v>
      </c>
      <c r="C403" s="267">
        <v>0</v>
      </c>
      <c r="D403" s="267">
        <v>0</v>
      </c>
      <c r="E403" s="267">
        <v>0</v>
      </c>
      <c r="F403" s="267">
        <v>0</v>
      </c>
      <c r="G403" s="267">
        <v>0</v>
      </c>
      <c r="H403" s="267">
        <v>0</v>
      </c>
      <c r="I403" s="267">
        <f t="shared" si="12"/>
        <v>0</v>
      </c>
      <c r="J403" s="268">
        <f t="shared" si="13"/>
        <v>0</v>
      </c>
    </row>
    <row r="404" spans="1:10" hidden="1" x14ac:dyDescent="0.2">
      <c r="A404" s="264">
        <v>145700</v>
      </c>
      <c r="B404" s="264" t="s">
        <v>389</v>
      </c>
      <c r="C404" s="265">
        <v>0</v>
      </c>
      <c r="D404" s="265">
        <v>0</v>
      </c>
      <c r="E404" s="265">
        <v>0</v>
      </c>
      <c r="F404" s="265">
        <v>0</v>
      </c>
      <c r="G404" s="265">
        <v>0</v>
      </c>
      <c r="H404" s="265">
        <v>0</v>
      </c>
      <c r="I404" s="265">
        <f t="shared" si="12"/>
        <v>0</v>
      </c>
      <c r="J404" s="268">
        <f t="shared" si="13"/>
        <v>0</v>
      </c>
    </row>
    <row r="405" spans="1:10" hidden="1" x14ac:dyDescent="0.2">
      <c r="A405" s="266">
        <v>145705</v>
      </c>
      <c r="B405" s="266" t="s">
        <v>350</v>
      </c>
      <c r="C405" s="267">
        <v>0</v>
      </c>
      <c r="D405" s="267">
        <v>0</v>
      </c>
      <c r="E405" s="267">
        <v>0</v>
      </c>
      <c r="F405" s="267">
        <v>0</v>
      </c>
      <c r="G405" s="267">
        <v>0</v>
      </c>
      <c r="H405" s="267">
        <v>0</v>
      </c>
      <c r="I405" s="267">
        <f t="shared" si="12"/>
        <v>0</v>
      </c>
      <c r="J405" s="268">
        <f t="shared" si="13"/>
        <v>0</v>
      </c>
    </row>
    <row r="406" spans="1:10" hidden="1" x14ac:dyDescent="0.2">
      <c r="A406" s="266">
        <v>145710</v>
      </c>
      <c r="B406" s="266" t="s">
        <v>351</v>
      </c>
      <c r="C406" s="267">
        <v>0</v>
      </c>
      <c r="D406" s="267">
        <v>0</v>
      </c>
      <c r="E406" s="267">
        <v>0</v>
      </c>
      <c r="F406" s="267">
        <v>0</v>
      </c>
      <c r="G406" s="267">
        <v>0</v>
      </c>
      <c r="H406" s="267">
        <v>0</v>
      </c>
      <c r="I406" s="267">
        <f t="shared" si="12"/>
        <v>0</v>
      </c>
      <c r="J406" s="268">
        <f t="shared" si="13"/>
        <v>0</v>
      </c>
    </row>
    <row r="407" spans="1:10" hidden="1" x14ac:dyDescent="0.2">
      <c r="A407" s="266">
        <v>145715</v>
      </c>
      <c r="B407" s="266" t="s">
        <v>352</v>
      </c>
      <c r="C407" s="267">
        <v>0</v>
      </c>
      <c r="D407" s="267">
        <v>0</v>
      </c>
      <c r="E407" s="267">
        <v>0</v>
      </c>
      <c r="F407" s="267">
        <v>0</v>
      </c>
      <c r="G407" s="267">
        <v>0</v>
      </c>
      <c r="H407" s="267">
        <v>0</v>
      </c>
      <c r="I407" s="267">
        <f t="shared" si="12"/>
        <v>0</v>
      </c>
      <c r="J407" s="268">
        <f t="shared" si="13"/>
        <v>0</v>
      </c>
    </row>
    <row r="408" spans="1:10" hidden="1" x14ac:dyDescent="0.2">
      <c r="A408" s="266">
        <v>145720</v>
      </c>
      <c r="B408" s="266" t="s">
        <v>353</v>
      </c>
      <c r="C408" s="267">
        <v>0</v>
      </c>
      <c r="D408" s="267">
        <v>0</v>
      </c>
      <c r="E408" s="267">
        <v>0</v>
      </c>
      <c r="F408" s="267">
        <v>0</v>
      </c>
      <c r="G408" s="267">
        <v>0</v>
      </c>
      <c r="H408" s="267">
        <v>0</v>
      </c>
      <c r="I408" s="267">
        <f t="shared" si="12"/>
        <v>0</v>
      </c>
      <c r="J408" s="268">
        <f t="shared" si="13"/>
        <v>0</v>
      </c>
    </row>
    <row r="409" spans="1:10" hidden="1" x14ac:dyDescent="0.2">
      <c r="A409" s="266">
        <v>145725</v>
      </c>
      <c r="B409" s="266" t="s">
        <v>354</v>
      </c>
      <c r="C409" s="267">
        <v>0</v>
      </c>
      <c r="D409" s="267">
        <v>0</v>
      </c>
      <c r="E409" s="267">
        <v>0</v>
      </c>
      <c r="F409" s="267">
        <v>0</v>
      </c>
      <c r="G409" s="267">
        <v>0</v>
      </c>
      <c r="H409" s="267">
        <v>0</v>
      </c>
      <c r="I409" s="267">
        <f t="shared" si="12"/>
        <v>0</v>
      </c>
      <c r="J409" s="268">
        <f t="shared" si="13"/>
        <v>0</v>
      </c>
    </row>
    <row r="410" spans="1:10" hidden="1" x14ac:dyDescent="0.2">
      <c r="A410" s="264">
        <v>145800</v>
      </c>
      <c r="B410" s="264" t="s">
        <v>390</v>
      </c>
      <c r="C410" s="265">
        <v>0</v>
      </c>
      <c r="D410" s="265">
        <v>0</v>
      </c>
      <c r="E410" s="265">
        <v>0</v>
      </c>
      <c r="F410" s="265">
        <v>0</v>
      </c>
      <c r="G410" s="265">
        <v>0</v>
      </c>
      <c r="H410" s="265">
        <v>0</v>
      </c>
      <c r="I410" s="265">
        <f t="shared" si="12"/>
        <v>0</v>
      </c>
      <c r="J410" s="268">
        <f t="shared" si="13"/>
        <v>0</v>
      </c>
    </row>
    <row r="411" spans="1:10" hidden="1" x14ac:dyDescent="0.2">
      <c r="A411" s="266">
        <v>145805</v>
      </c>
      <c r="B411" s="266" t="s">
        <v>368</v>
      </c>
      <c r="C411" s="267">
        <v>0</v>
      </c>
      <c r="D411" s="267">
        <v>0</v>
      </c>
      <c r="E411" s="267">
        <v>0</v>
      </c>
      <c r="F411" s="267">
        <v>0</v>
      </c>
      <c r="G411" s="267">
        <v>0</v>
      </c>
      <c r="H411" s="267">
        <v>0</v>
      </c>
      <c r="I411" s="267">
        <f t="shared" si="12"/>
        <v>0</v>
      </c>
      <c r="J411" s="268">
        <f t="shared" si="13"/>
        <v>0</v>
      </c>
    </row>
    <row r="412" spans="1:10" hidden="1" x14ac:dyDescent="0.2">
      <c r="A412" s="266">
        <v>145810</v>
      </c>
      <c r="B412" s="266" t="s">
        <v>369</v>
      </c>
      <c r="C412" s="267">
        <v>0</v>
      </c>
      <c r="D412" s="267">
        <v>0</v>
      </c>
      <c r="E412" s="267">
        <v>0</v>
      </c>
      <c r="F412" s="267">
        <v>0</v>
      </c>
      <c r="G412" s="267">
        <v>0</v>
      </c>
      <c r="H412" s="267">
        <v>0</v>
      </c>
      <c r="I412" s="267">
        <f t="shared" si="12"/>
        <v>0</v>
      </c>
      <c r="J412" s="268">
        <f t="shared" si="13"/>
        <v>0</v>
      </c>
    </row>
    <row r="413" spans="1:10" hidden="1" x14ac:dyDescent="0.2">
      <c r="A413" s="266">
        <v>145815</v>
      </c>
      <c r="B413" s="266" t="s">
        <v>370</v>
      </c>
      <c r="C413" s="267">
        <v>0</v>
      </c>
      <c r="D413" s="267">
        <v>0</v>
      </c>
      <c r="E413" s="267">
        <v>0</v>
      </c>
      <c r="F413" s="267">
        <v>0</v>
      </c>
      <c r="G413" s="267">
        <v>0</v>
      </c>
      <c r="H413" s="267">
        <v>0</v>
      </c>
      <c r="I413" s="267">
        <f t="shared" si="12"/>
        <v>0</v>
      </c>
      <c r="J413" s="268">
        <f t="shared" si="13"/>
        <v>0</v>
      </c>
    </row>
    <row r="414" spans="1:10" hidden="1" x14ac:dyDescent="0.2">
      <c r="A414" s="266">
        <v>145820</v>
      </c>
      <c r="B414" s="266" t="s">
        <v>371</v>
      </c>
      <c r="C414" s="267">
        <v>0</v>
      </c>
      <c r="D414" s="267">
        <v>0</v>
      </c>
      <c r="E414" s="267">
        <v>0</v>
      </c>
      <c r="F414" s="267">
        <v>0</v>
      </c>
      <c r="G414" s="267">
        <v>0</v>
      </c>
      <c r="H414" s="267">
        <v>0</v>
      </c>
      <c r="I414" s="267">
        <f t="shared" si="12"/>
        <v>0</v>
      </c>
      <c r="J414" s="268">
        <f t="shared" si="13"/>
        <v>0</v>
      </c>
    </row>
    <row r="415" spans="1:10" hidden="1" x14ac:dyDescent="0.2">
      <c r="A415" s="266">
        <v>145825</v>
      </c>
      <c r="B415" s="266" t="s">
        <v>372</v>
      </c>
      <c r="C415" s="267">
        <v>0</v>
      </c>
      <c r="D415" s="267">
        <v>0</v>
      </c>
      <c r="E415" s="267">
        <v>0</v>
      </c>
      <c r="F415" s="267">
        <v>0</v>
      </c>
      <c r="G415" s="267">
        <v>0</v>
      </c>
      <c r="H415" s="267">
        <v>0</v>
      </c>
      <c r="I415" s="267">
        <f t="shared" si="12"/>
        <v>0</v>
      </c>
      <c r="J415" s="268">
        <f t="shared" si="13"/>
        <v>0</v>
      </c>
    </row>
    <row r="416" spans="1:10" hidden="1" x14ac:dyDescent="0.2">
      <c r="A416" s="266">
        <v>145830</v>
      </c>
      <c r="B416" s="266" t="s">
        <v>373</v>
      </c>
      <c r="C416" s="267">
        <v>0</v>
      </c>
      <c r="D416" s="267">
        <v>0</v>
      </c>
      <c r="E416" s="267">
        <v>0</v>
      </c>
      <c r="F416" s="267">
        <v>0</v>
      </c>
      <c r="G416" s="267">
        <v>0</v>
      </c>
      <c r="H416" s="267">
        <v>0</v>
      </c>
      <c r="I416" s="267">
        <f t="shared" si="12"/>
        <v>0</v>
      </c>
      <c r="J416" s="268">
        <f t="shared" si="13"/>
        <v>0</v>
      </c>
    </row>
    <row r="417" spans="1:10" hidden="1" x14ac:dyDescent="0.2">
      <c r="A417" s="266">
        <v>145835</v>
      </c>
      <c r="B417" s="266" t="s">
        <v>374</v>
      </c>
      <c r="C417" s="267">
        <v>0</v>
      </c>
      <c r="D417" s="267">
        <v>0</v>
      </c>
      <c r="E417" s="267">
        <v>0</v>
      </c>
      <c r="F417" s="267">
        <v>0</v>
      </c>
      <c r="G417" s="267">
        <v>0</v>
      </c>
      <c r="H417" s="267">
        <v>0</v>
      </c>
      <c r="I417" s="267">
        <f t="shared" si="12"/>
        <v>0</v>
      </c>
      <c r="J417" s="268">
        <f t="shared" si="13"/>
        <v>0</v>
      </c>
    </row>
    <row r="418" spans="1:10" hidden="1" x14ac:dyDescent="0.2">
      <c r="A418" s="266">
        <v>145840</v>
      </c>
      <c r="B418" s="266" t="s">
        <v>375</v>
      </c>
      <c r="C418" s="267">
        <v>0</v>
      </c>
      <c r="D418" s="267">
        <v>0</v>
      </c>
      <c r="E418" s="267">
        <v>0</v>
      </c>
      <c r="F418" s="267">
        <v>0</v>
      </c>
      <c r="G418" s="267">
        <v>0</v>
      </c>
      <c r="H418" s="267">
        <v>0</v>
      </c>
      <c r="I418" s="267">
        <f t="shared" si="12"/>
        <v>0</v>
      </c>
      <c r="J418" s="268">
        <f t="shared" si="13"/>
        <v>0</v>
      </c>
    </row>
    <row r="419" spans="1:10" hidden="1" x14ac:dyDescent="0.2">
      <c r="A419" s="266">
        <v>145845</v>
      </c>
      <c r="B419" s="266" t="s">
        <v>376</v>
      </c>
      <c r="C419" s="267">
        <v>0</v>
      </c>
      <c r="D419" s="267">
        <v>0</v>
      </c>
      <c r="E419" s="267">
        <v>0</v>
      </c>
      <c r="F419" s="267">
        <v>0</v>
      </c>
      <c r="G419" s="267">
        <v>0</v>
      </c>
      <c r="H419" s="267">
        <v>0</v>
      </c>
      <c r="I419" s="267">
        <f t="shared" si="12"/>
        <v>0</v>
      </c>
      <c r="J419" s="268">
        <f t="shared" si="13"/>
        <v>0</v>
      </c>
    </row>
    <row r="420" spans="1:10" hidden="1" x14ac:dyDescent="0.2">
      <c r="A420" s="266">
        <v>145850</v>
      </c>
      <c r="B420" s="266" t="s">
        <v>377</v>
      </c>
      <c r="C420" s="267">
        <v>0</v>
      </c>
      <c r="D420" s="267">
        <v>0</v>
      </c>
      <c r="E420" s="267">
        <v>0</v>
      </c>
      <c r="F420" s="267">
        <v>0</v>
      </c>
      <c r="G420" s="267">
        <v>0</v>
      </c>
      <c r="H420" s="267">
        <v>0</v>
      </c>
      <c r="I420" s="267">
        <f t="shared" si="12"/>
        <v>0</v>
      </c>
      <c r="J420" s="268">
        <f t="shared" si="13"/>
        <v>0</v>
      </c>
    </row>
    <row r="421" spans="1:10" hidden="1" x14ac:dyDescent="0.2">
      <c r="A421" s="264">
        <v>145900</v>
      </c>
      <c r="B421" s="264" t="s">
        <v>391</v>
      </c>
      <c r="C421" s="265">
        <v>0</v>
      </c>
      <c r="D421" s="265">
        <v>0</v>
      </c>
      <c r="E421" s="265">
        <v>0</v>
      </c>
      <c r="F421" s="265">
        <v>0</v>
      </c>
      <c r="G421" s="265">
        <v>0</v>
      </c>
      <c r="H421" s="265">
        <v>0</v>
      </c>
      <c r="I421" s="265">
        <f t="shared" si="12"/>
        <v>0</v>
      </c>
      <c r="J421" s="268">
        <f t="shared" si="13"/>
        <v>0</v>
      </c>
    </row>
    <row r="422" spans="1:10" hidden="1" x14ac:dyDescent="0.2">
      <c r="A422" s="266">
        <v>145905</v>
      </c>
      <c r="B422" s="266" t="s">
        <v>350</v>
      </c>
      <c r="C422" s="267">
        <v>0</v>
      </c>
      <c r="D422" s="267">
        <v>0</v>
      </c>
      <c r="E422" s="267">
        <v>0</v>
      </c>
      <c r="F422" s="267">
        <v>0</v>
      </c>
      <c r="G422" s="267">
        <v>0</v>
      </c>
      <c r="H422" s="267">
        <v>0</v>
      </c>
      <c r="I422" s="267">
        <f t="shared" si="12"/>
        <v>0</v>
      </c>
      <c r="J422" s="268">
        <f t="shared" si="13"/>
        <v>0</v>
      </c>
    </row>
    <row r="423" spans="1:10" hidden="1" x14ac:dyDescent="0.2">
      <c r="A423" s="266">
        <v>145910</v>
      </c>
      <c r="B423" s="266" t="s">
        <v>351</v>
      </c>
      <c r="C423" s="267">
        <v>0</v>
      </c>
      <c r="D423" s="267">
        <v>0</v>
      </c>
      <c r="E423" s="267">
        <v>0</v>
      </c>
      <c r="F423" s="267">
        <v>0</v>
      </c>
      <c r="G423" s="267">
        <v>0</v>
      </c>
      <c r="H423" s="267">
        <v>0</v>
      </c>
      <c r="I423" s="267">
        <f t="shared" si="12"/>
        <v>0</v>
      </c>
      <c r="J423" s="268">
        <f t="shared" si="13"/>
        <v>0</v>
      </c>
    </row>
    <row r="424" spans="1:10" hidden="1" x14ac:dyDescent="0.2">
      <c r="A424" s="266">
        <v>145915</v>
      </c>
      <c r="B424" s="266" t="s">
        <v>352</v>
      </c>
      <c r="C424" s="267">
        <v>0</v>
      </c>
      <c r="D424" s="267">
        <v>0</v>
      </c>
      <c r="E424" s="267">
        <v>0</v>
      </c>
      <c r="F424" s="267">
        <v>0</v>
      </c>
      <c r="G424" s="267">
        <v>0</v>
      </c>
      <c r="H424" s="267">
        <v>0</v>
      </c>
      <c r="I424" s="267">
        <f t="shared" si="12"/>
        <v>0</v>
      </c>
      <c r="J424" s="268">
        <f t="shared" si="13"/>
        <v>0</v>
      </c>
    </row>
    <row r="425" spans="1:10" hidden="1" x14ac:dyDescent="0.2">
      <c r="A425" s="266">
        <v>145920</v>
      </c>
      <c r="B425" s="266" t="s">
        <v>353</v>
      </c>
      <c r="C425" s="267">
        <v>0</v>
      </c>
      <c r="D425" s="267">
        <v>0</v>
      </c>
      <c r="E425" s="267">
        <v>0</v>
      </c>
      <c r="F425" s="267">
        <v>0</v>
      </c>
      <c r="G425" s="267">
        <v>0</v>
      </c>
      <c r="H425" s="267">
        <v>0</v>
      </c>
      <c r="I425" s="267">
        <f t="shared" si="12"/>
        <v>0</v>
      </c>
      <c r="J425" s="268">
        <f t="shared" si="13"/>
        <v>0</v>
      </c>
    </row>
    <row r="426" spans="1:10" hidden="1" x14ac:dyDescent="0.2">
      <c r="A426" s="266">
        <v>145925</v>
      </c>
      <c r="B426" s="266" t="s">
        <v>354</v>
      </c>
      <c r="C426" s="267">
        <v>0</v>
      </c>
      <c r="D426" s="267">
        <v>0</v>
      </c>
      <c r="E426" s="267">
        <v>0</v>
      </c>
      <c r="F426" s="267">
        <v>0</v>
      </c>
      <c r="G426" s="267">
        <v>0</v>
      </c>
      <c r="H426" s="267">
        <v>0</v>
      </c>
      <c r="I426" s="267">
        <f t="shared" si="12"/>
        <v>0</v>
      </c>
      <c r="J426" s="268">
        <f t="shared" si="13"/>
        <v>0</v>
      </c>
    </row>
    <row r="427" spans="1:10" hidden="1" x14ac:dyDescent="0.2">
      <c r="A427" s="264">
        <v>146000</v>
      </c>
      <c r="B427" s="264" t="s">
        <v>392</v>
      </c>
      <c r="C427" s="265">
        <v>0</v>
      </c>
      <c r="D427" s="265">
        <v>0</v>
      </c>
      <c r="E427" s="265">
        <v>0</v>
      </c>
      <c r="F427" s="265">
        <v>0</v>
      </c>
      <c r="G427" s="265">
        <v>0</v>
      </c>
      <c r="H427" s="265">
        <v>0</v>
      </c>
      <c r="I427" s="265">
        <f t="shared" si="12"/>
        <v>0</v>
      </c>
      <c r="J427" s="268">
        <f t="shared" si="13"/>
        <v>0</v>
      </c>
    </row>
    <row r="428" spans="1:10" hidden="1" x14ac:dyDescent="0.2">
      <c r="A428" s="266">
        <v>146005</v>
      </c>
      <c r="B428" s="266" t="s">
        <v>350</v>
      </c>
      <c r="C428" s="267">
        <v>0</v>
      </c>
      <c r="D428" s="267">
        <v>0</v>
      </c>
      <c r="E428" s="267">
        <v>0</v>
      </c>
      <c r="F428" s="267">
        <v>0</v>
      </c>
      <c r="G428" s="267">
        <v>0</v>
      </c>
      <c r="H428" s="267">
        <v>0</v>
      </c>
      <c r="I428" s="267">
        <f t="shared" si="12"/>
        <v>0</v>
      </c>
      <c r="J428" s="268">
        <f t="shared" si="13"/>
        <v>0</v>
      </c>
    </row>
    <row r="429" spans="1:10" hidden="1" x14ac:dyDescent="0.2">
      <c r="A429" s="266">
        <v>146010</v>
      </c>
      <c r="B429" s="266" t="s">
        <v>351</v>
      </c>
      <c r="C429" s="267">
        <v>0</v>
      </c>
      <c r="D429" s="267">
        <v>0</v>
      </c>
      <c r="E429" s="267">
        <v>0</v>
      </c>
      <c r="F429" s="267">
        <v>0</v>
      </c>
      <c r="G429" s="267">
        <v>0</v>
      </c>
      <c r="H429" s="267">
        <v>0</v>
      </c>
      <c r="I429" s="267">
        <f t="shared" si="12"/>
        <v>0</v>
      </c>
      <c r="J429" s="268">
        <f t="shared" si="13"/>
        <v>0</v>
      </c>
    </row>
    <row r="430" spans="1:10" hidden="1" x14ac:dyDescent="0.2">
      <c r="A430" s="266">
        <v>146015</v>
      </c>
      <c r="B430" s="266" t="s">
        <v>352</v>
      </c>
      <c r="C430" s="267">
        <v>0</v>
      </c>
      <c r="D430" s="267">
        <v>0</v>
      </c>
      <c r="E430" s="267">
        <v>0</v>
      </c>
      <c r="F430" s="267">
        <v>0</v>
      </c>
      <c r="G430" s="267">
        <v>0</v>
      </c>
      <c r="H430" s="267">
        <v>0</v>
      </c>
      <c r="I430" s="267">
        <f t="shared" si="12"/>
        <v>0</v>
      </c>
      <c r="J430" s="268">
        <f t="shared" si="13"/>
        <v>0</v>
      </c>
    </row>
    <row r="431" spans="1:10" hidden="1" x14ac:dyDescent="0.2">
      <c r="A431" s="266">
        <v>146020</v>
      </c>
      <c r="B431" s="266" t="s">
        <v>353</v>
      </c>
      <c r="C431" s="267">
        <v>0</v>
      </c>
      <c r="D431" s="267">
        <v>0</v>
      </c>
      <c r="E431" s="267">
        <v>0</v>
      </c>
      <c r="F431" s="267">
        <v>0</v>
      </c>
      <c r="G431" s="267">
        <v>0</v>
      </c>
      <c r="H431" s="267">
        <v>0</v>
      </c>
      <c r="I431" s="267">
        <f t="shared" si="12"/>
        <v>0</v>
      </c>
      <c r="J431" s="268">
        <f t="shared" si="13"/>
        <v>0</v>
      </c>
    </row>
    <row r="432" spans="1:10" hidden="1" x14ac:dyDescent="0.2">
      <c r="A432" s="266">
        <v>146025</v>
      </c>
      <c r="B432" s="266" t="s">
        <v>354</v>
      </c>
      <c r="C432" s="267">
        <v>0</v>
      </c>
      <c r="D432" s="267">
        <v>0</v>
      </c>
      <c r="E432" s="267">
        <v>0</v>
      </c>
      <c r="F432" s="267">
        <v>0</v>
      </c>
      <c r="G432" s="267">
        <v>0</v>
      </c>
      <c r="H432" s="267">
        <v>0</v>
      </c>
      <c r="I432" s="267">
        <f t="shared" si="12"/>
        <v>0</v>
      </c>
      <c r="J432" s="268">
        <f t="shared" si="13"/>
        <v>0</v>
      </c>
    </row>
    <row r="433" spans="1:10" hidden="1" x14ac:dyDescent="0.2">
      <c r="A433" s="264">
        <v>146100</v>
      </c>
      <c r="B433" s="264" t="s">
        <v>393</v>
      </c>
      <c r="C433" s="265">
        <v>0</v>
      </c>
      <c r="D433" s="265">
        <v>0</v>
      </c>
      <c r="E433" s="265">
        <v>0</v>
      </c>
      <c r="F433" s="265">
        <v>0</v>
      </c>
      <c r="G433" s="265">
        <v>0</v>
      </c>
      <c r="H433" s="265">
        <v>0</v>
      </c>
      <c r="I433" s="265">
        <f t="shared" si="12"/>
        <v>0</v>
      </c>
      <c r="J433" s="268">
        <f t="shared" si="13"/>
        <v>0</v>
      </c>
    </row>
    <row r="434" spans="1:10" hidden="1" x14ac:dyDescent="0.2">
      <c r="A434" s="266">
        <v>146105</v>
      </c>
      <c r="B434" s="266" t="s">
        <v>350</v>
      </c>
      <c r="C434" s="267">
        <v>0</v>
      </c>
      <c r="D434" s="267">
        <v>0</v>
      </c>
      <c r="E434" s="267">
        <v>0</v>
      </c>
      <c r="F434" s="267">
        <v>0</v>
      </c>
      <c r="G434" s="267">
        <v>0</v>
      </c>
      <c r="H434" s="267">
        <v>0</v>
      </c>
      <c r="I434" s="267">
        <f t="shared" si="12"/>
        <v>0</v>
      </c>
      <c r="J434" s="268">
        <f t="shared" si="13"/>
        <v>0</v>
      </c>
    </row>
    <row r="435" spans="1:10" hidden="1" x14ac:dyDescent="0.2">
      <c r="A435" s="266">
        <v>146110</v>
      </c>
      <c r="B435" s="266" t="s">
        <v>351</v>
      </c>
      <c r="C435" s="267">
        <v>0</v>
      </c>
      <c r="D435" s="267">
        <v>0</v>
      </c>
      <c r="E435" s="267">
        <v>0</v>
      </c>
      <c r="F435" s="267">
        <v>0</v>
      </c>
      <c r="G435" s="267">
        <v>0</v>
      </c>
      <c r="H435" s="267">
        <v>0</v>
      </c>
      <c r="I435" s="267">
        <f t="shared" si="12"/>
        <v>0</v>
      </c>
      <c r="J435" s="268">
        <f t="shared" si="13"/>
        <v>0</v>
      </c>
    </row>
    <row r="436" spans="1:10" hidden="1" x14ac:dyDescent="0.2">
      <c r="A436" s="266">
        <v>146115</v>
      </c>
      <c r="B436" s="266" t="s">
        <v>352</v>
      </c>
      <c r="C436" s="267">
        <v>0</v>
      </c>
      <c r="D436" s="267">
        <v>0</v>
      </c>
      <c r="E436" s="267">
        <v>0</v>
      </c>
      <c r="F436" s="267">
        <v>0</v>
      </c>
      <c r="G436" s="267">
        <v>0</v>
      </c>
      <c r="H436" s="267">
        <v>0</v>
      </c>
      <c r="I436" s="267">
        <f t="shared" si="12"/>
        <v>0</v>
      </c>
      <c r="J436" s="268">
        <f t="shared" si="13"/>
        <v>0</v>
      </c>
    </row>
    <row r="437" spans="1:10" hidden="1" x14ac:dyDescent="0.2">
      <c r="A437" s="266">
        <v>146120</v>
      </c>
      <c r="B437" s="266" t="s">
        <v>353</v>
      </c>
      <c r="C437" s="267">
        <v>0</v>
      </c>
      <c r="D437" s="267">
        <v>0</v>
      </c>
      <c r="E437" s="267">
        <v>0</v>
      </c>
      <c r="F437" s="267">
        <v>0</v>
      </c>
      <c r="G437" s="267">
        <v>0</v>
      </c>
      <c r="H437" s="267">
        <v>0</v>
      </c>
      <c r="I437" s="267">
        <f t="shared" si="12"/>
        <v>0</v>
      </c>
      <c r="J437" s="268">
        <f t="shared" si="13"/>
        <v>0</v>
      </c>
    </row>
    <row r="438" spans="1:10" hidden="1" x14ac:dyDescent="0.2">
      <c r="A438" s="266">
        <v>146125</v>
      </c>
      <c r="B438" s="266" t="s">
        <v>354</v>
      </c>
      <c r="C438" s="267">
        <v>0</v>
      </c>
      <c r="D438" s="267">
        <v>0</v>
      </c>
      <c r="E438" s="267">
        <v>0</v>
      </c>
      <c r="F438" s="267">
        <v>0</v>
      </c>
      <c r="G438" s="267">
        <v>0</v>
      </c>
      <c r="H438" s="267">
        <v>0</v>
      </c>
      <c r="I438" s="267">
        <f t="shared" si="12"/>
        <v>0</v>
      </c>
      <c r="J438" s="268">
        <f t="shared" si="13"/>
        <v>0</v>
      </c>
    </row>
    <row r="439" spans="1:10" hidden="1" x14ac:dyDescent="0.2">
      <c r="A439" s="264">
        <v>146200</v>
      </c>
      <c r="B439" s="264" t="s">
        <v>394</v>
      </c>
      <c r="C439" s="265">
        <v>0</v>
      </c>
      <c r="D439" s="265">
        <v>0</v>
      </c>
      <c r="E439" s="265">
        <v>0</v>
      </c>
      <c r="F439" s="265">
        <v>0</v>
      </c>
      <c r="G439" s="265">
        <v>0</v>
      </c>
      <c r="H439" s="265">
        <v>0</v>
      </c>
      <c r="I439" s="265">
        <f t="shared" si="12"/>
        <v>0</v>
      </c>
      <c r="J439" s="268">
        <f t="shared" si="13"/>
        <v>0</v>
      </c>
    </row>
    <row r="440" spans="1:10" hidden="1" x14ac:dyDescent="0.2">
      <c r="A440" s="266">
        <v>146205</v>
      </c>
      <c r="B440" s="266" t="s">
        <v>350</v>
      </c>
      <c r="C440" s="267">
        <v>0</v>
      </c>
      <c r="D440" s="267">
        <v>0</v>
      </c>
      <c r="E440" s="267">
        <v>0</v>
      </c>
      <c r="F440" s="267">
        <v>0</v>
      </c>
      <c r="G440" s="267">
        <v>0</v>
      </c>
      <c r="H440" s="267">
        <v>0</v>
      </c>
      <c r="I440" s="267">
        <f t="shared" si="12"/>
        <v>0</v>
      </c>
      <c r="J440" s="268">
        <f t="shared" si="13"/>
        <v>0</v>
      </c>
    </row>
    <row r="441" spans="1:10" hidden="1" x14ac:dyDescent="0.2">
      <c r="A441" s="266">
        <v>146210</v>
      </c>
      <c r="B441" s="266" t="s">
        <v>351</v>
      </c>
      <c r="C441" s="267">
        <v>0</v>
      </c>
      <c r="D441" s="267">
        <v>0</v>
      </c>
      <c r="E441" s="267">
        <v>0</v>
      </c>
      <c r="F441" s="267">
        <v>0</v>
      </c>
      <c r="G441" s="267">
        <v>0</v>
      </c>
      <c r="H441" s="267">
        <v>0</v>
      </c>
      <c r="I441" s="267">
        <f t="shared" si="12"/>
        <v>0</v>
      </c>
      <c r="J441" s="268">
        <f t="shared" si="13"/>
        <v>0</v>
      </c>
    </row>
    <row r="442" spans="1:10" hidden="1" x14ac:dyDescent="0.2">
      <c r="A442" s="266">
        <v>146215</v>
      </c>
      <c r="B442" s="266" t="s">
        <v>352</v>
      </c>
      <c r="C442" s="267">
        <v>0</v>
      </c>
      <c r="D442" s="267">
        <v>0</v>
      </c>
      <c r="E442" s="267">
        <v>0</v>
      </c>
      <c r="F442" s="267">
        <v>0</v>
      </c>
      <c r="G442" s="267">
        <v>0</v>
      </c>
      <c r="H442" s="267">
        <v>0</v>
      </c>
      <c r="I442" s="267">
        <f t="shared" si="12"/>
        <v>0</v>
      </c>
      <c r="J442" s="268">
        <f t="shared" si="13"/>
        <v>0</v>
      </c>
    </row>
    <row r="443" spans="1:10" hidden="1" x14ac:dyDescent="0.2">
      <c r="A443" s="266">
        <v>146220</v>
      </c>
      <c r="B443" s="266" t="s">
        <v>353</v>
      </c>
      <c r="C443" s="267">
        <v>0</v>
      </c>
      <c r="D443" s="267">
        <v>0</v>
      </c>
      <c r="E443" s="267">
        <v>0</v>
      </c>
      <c r="F443" s="267">
        <v>0</v>
      </c>
      <c r="G443" s="267">
        <v>0</v>
      </c>
      <c r="H443" s="267">
        <v>0</v>
      </c>
      <c r="I443" s="267">
        <f t="shared" si="12"/>
        <v>0</v>
      </c>
      <c r="J443" s="268">
        <f t="shared" si="13"/>
        <v>0</v>
      </c>
    </row>
    <row r="444" spans="1:10" hidden="1" x14ac:dyDescent="0.2">
      <c r="A444" s="266">
        <v>146225</v>
      </c>
      <c r="B444" s="266" t="s">
        <v>354</v>
      </c>
      <c r="C444" s="267">
        <v>0</v>
      </c>
      <c r="D444" s="267">
        <v>0</v>
      </c>
      <c r="E444" s="267">
        <v>0</v>
      </c>
      <c r="F444" s="267">
        <v>0</v>
      </c>
      <c r="G444" s="267">
        <v>0</v>
      </c>
      <c r="H444" s="267">
        <v>0</v>
      </c>
      <c r="I444" s="267">
        <f t="shared" si="12"/>
        <v>0</v>
      </c>
      <c r="J444" s="268">
        <f t="shared" si="13"/>
        <v>0</v>
      </c>
    </row>
    <row r="445" spans="1:10" hidden="1" x14ac:dyDescent="0.2">
      <c r="A445" s="264">
        <v>146300</v>
      </c>
      <c r="B445" s="264" t="s">
        <v>395</v>
      </c>
      <c r="C445" s="265">
        <v>0</v>
      </c>
      <c r="D445" s="265">
        <v>0</v>
      </c>
      <c r="E445" s="265">
        <v>0</v>
      </c>
      <c r="F445" s="265">
        <v>0</v>
      </c>
      <c r="G445" s="265">
        <v>0</v>
      </c>
      <c r="H445" s="265">
        <v>0</v>
      </c>
      <c r="I445" s="265">
        <f t="shared" si="12"/>
        <v>0</v>
      </c>
      <c r="J445" s="268">
        <f t="shared" si="13"/>
        <v>0</v>
      </c>
    </row>
    <row r="446" spans="1:10" hidden="1" x14ac:dyDescent="0.2">
      <c r="A446" s="266">
        <v>146305</v>
      </c>
      <c r="B446" s="266" t="s">
        <v>350</v>
      </c>
      <c r="C446" s="267">
        <v>0</v>
      </c>
      <c r="D446" s="267">
        <v>0</v>
      </c>
      <c r="E446" s="267">
        <v>0</v>
      </c>
      <c r="F446" s="267">
        <v>0</v>
      </c>
      <c r="G446" s="267">
        <v>0</v>
      </c>
      <c r="H446" s="267">
        <v>0</v>
      </c>
      <c r="I446" s="267">
        <f t="shared" si="12"/>
        <v>0</v>
      </c>
      <c r="J446" s="268">
        <f t="shared" si="13"/>
        <v>0</v>
      </c>
    </row>
    <row r="447" spans="1:10" hidden="1" x14ac:dyDescent="0.2">
      <c r="A447" s="266">
        <v>146310</v>
      </c>
      <c r="B447" s="266" t="s">
        <v>351</v>
      </c>
      <c r="C447" s="267">
        <v>0</v>
      </c>
      <c r="D447" s="267">
        <v>0</v>
      </c>
      <c r="E447" s="267">
        <v>0</v>
      </c>
      <c r="F447" s="267">
        <v>0</v>
      </c>
      <c r="G447" s="267">
        <v>0</v>
      </c>
      <c r="H447" s="267">
        <v>0</v>
      </c>
      <c r="I447" s="267">
        <f t="shared" si="12"/>
        <v>0</v>
      </c>
      <c r="J447" s="268">
        <f t="shared" si="13"/>
        <v>0</v>
      </c>
    </row>
    <row r="448" spans="1:10" hidden="1" x14ac:dyDescent="0.2">
      <c r="A448" s="266">
        <v>146315</v>
      </c>
      <c r="B448" s="266" t="s">
        <v>352</v>
      </c>
      <c r="C448" s="267">
        <v>0</v>
      </c>
      <c r="D448" s="267">
        <v>0</v>
      </c>
      <c r="E448" s="267">
        <v>0</v>
      </c>
      <c r="F448" s="267">
        <v>0</v>
      </c>
      <c r="G448" s="267">
        <v>0</v>
      </c>
      <c r="H448" s="267">
        <v>0</v>
      </c>
      <c r="I448" s="267">
        <f t="shared" si="12"/>
        <v>0</v>
      </c>
      <c r="J448" s="268">
        <f t="shared" si="13"/>
        <v>0</v>
      </c>
    </row>
    <row r="449" spans="1:10" hidden="1" x14ac:dyDescent="0.2">
      <c r="A449" s="266">
        <v>146320</v>
      </c>
      <c r="B449" s="266" t="s">
        <v>353</v>
      </c>
      <c r="C449" s="267">
        <v>0</v>
      </c>
      <c r="D449" s="267">
        <v>0</v>
      </c>
      <c r="E449" s="267">
        <v>0</v>
      </c>
      <c r="F449" s="267">
        <v>0</v>
      </c>
      <c r="G449" s="267">
        <v>0</v>
      </c>
      <c r="H449" s="267">
        <v>0</v>
      </c>
      <c r="I449" s="267">
        <f t="shared" si="12"/>
        <v>0</v>
      </c>
      <c r="J449" s="268">
        <f t="shared" si="13"/>
        <v>0</v>
      </c>
    </row>
    <row r="450" spans="1:10" hidden="1" x14ac:dyDescent="0.2">
      <c r="A450" s="266">
        <v>146325</v>
      </c>
      <c r="B450" s="266" t="s">
        <v>354</v>
      </c>
      <c r="C450" s="267">
        <v>0</v>
      </c>
      <c r="D450" s="267">
        <v>0</v>
      </c>
      <c r="E450" s="267">
        <v>0</v>
      </c>
      <c r="F450" s="267">
        <v>0</v>
      </c>
      <c r="G450" s="267">
        <v>0</v>
      </c>
      <c r="H450" s="267">
        <v>0</v>
      </c>
      <c r="I450" s="267">
        <f t="shared" si="12"/>
        <v>0</v>
      </c>
      <c r="J450" s="268">
        <f t="shared" si="13"/>
        <v>0</v>
      </c>
    </row>
    <row r="451" spans="1:10" hidden="1" x14ac:dyDescent="0.2">
      <c r="A451" s="264">
        <v>146400</v>
      </c>
      <c r="B451" s="264" t="s">
        <v>396</v>
      </c>
      <c r="C451" s="265">
        <v>0</v>
      </c>
      <c r="D451" s="265">
        <v>0</v>
      </c>
      <c r="E451" s="265">
        <v>0</v>
      </c>
      <c r="F451" s="265">
        <v>0</v>
      </c>
      <c r="G451" s="265">
        <v>0</v>
      </c>
      <c r="H451" s="265">
        <v>0</v>
      </c>
      <c r="I451" s="265">
        <f t="shared" ref="I451:I514" si="14">IFERROR(CEILING(+H451*(1+((+H451/G451-1)/3)),1000000),0)</f>
        <v>0</v>
      </c>
      <c r="J451" s="268">
        <f t="shared" ref="J451:J514" si="15">+MAX(C451:I451)</f>
        <v>0</v>
      </c>
    </row>
    <row r="452" spans="1:10" hidden="1" x14ac:dyDescent="0.2">
      <c r="A452" s="266">
        <v>146405</v>
      </c>
      <c r="B452" s="266" t="s">
        <v>350</v>
      </c>
      <c r="C452" s="267">
        <v>0</v>
      </c>
      <c r="D452" s="267">
        <v>0</v>
      </c>
      <c r="E452" s="267">
        <v>0</v>
      </c>
      <c r="F452" s="267">
        <v>0</v>
      </c>
      <c r="G452" s="267">
        <v>0</v>
      </c>
      <c r="H452" s="267">
        <v>0</v>
      </c>
      <c r="I452" s="267">
        <f t="shared" si="14"/>
        <v>0</v>
      </c>
      <c r="J452" s="268">
        <f t="shared" si="15"/>
        <v>0</v>
      </c>
    </row>
    <row r="453" spans="1:10" hidden="1" x14ac:dyDescent="0.2">
      <c r="A453" s="266">
        <v>146410</v>
      </c>
      <c r="B453" s="266" t="s">
        <v>351</v>
      </c>
      <c r="C453" s="267">
        <v>0</v>
      </c>
      <c r="D453" s="267">
        <v>0</v>
      </c>
      <c r="E453" s="267">
        <v>0</v>
      </c>
      <c r="F453" s="267">
        <v>0</v>
      </c>
      <c r="G453" s="267">
        <v>0</v>
      </c>
      <c r="H453" s="267">
        <v>0</v>
      </c>
      <c r="I453" s="267">
        <f t="shared" si="14"/>
        <v>0</v>
      </c>
      <c r="J453" s="268">
        <f t="shared" si="15"/>
        <v>0</v>
      </c>
    </row>
    <row r="454" spans="1:10" hidden="1" x14ac:dyDescent="0.2">
      <c r="A454" s="266">
        <v>146415</v>
      </c>
      <c r="B454" s="266" t="s">
        <v>352</v>
      </c>
      <c r="C454" s="267">
        <v>0</v>
      </c>
      <c r="D454" s="267">
        <v>0</v>
      </c>
      <c r="E454" s="267">
        <v>0</v>
      </c>
      <c r="F454" s="267">
        <v>0</v>
      </c>
      <c r="G454" s="267">
        <v>0</v>
      </c>
      <c r="H454" s="267">
        <v>0</v>
      </c>
      <c r="I454" s="267">
        <f t="shared" si="14"/>
        <v>0</v>
      </c>
      <c r="J454" s="268">
        <f t="shared" si="15"/>
        <v>0</v>
      </c>
    </row>
    <row r="455" spans="1:10" hidden="1" x14ac:dyDescent="0.2">
      <c r="A455" s="266">
        <v>146420</v>
      </c>
      <c r="B455" s="266" t="s">
        <v>353</v>
      </c>
      <c r="C455" s="267">
        <v>0</v>
      </c>
      <c r="D455" s="267">
        <v>0</v>
      </c>
      <c r="E455" s="267">
        <v>0</v>
      </c>
      <c r="F455" s="267">
        <v>0</v>
      </c>
      <c r="G455" s="267">
        <v>0</v>
      </c>
      <c r="H455" s="267">
        <v>0</v>
      </c>
      <c r="I455" s="267">
        <f t="shared" si="14"/>
        <v>0</v>
      </c>
      <c r="J455" s="268">
        <f t="shared" si="15"/>
        <v>0</v>
      </c>
    </row>
    <row r="456" spans="1:10" hidden="1" x14ac:dyDescent="0.2">
      <c r="A456" s="266">
        <v>146425</v>
      </c>
      <c r="B456" s="266" t="s">
        <v>354</v>
      </c>
      <c r="C456" s="267">
        <v>0</v>
      </c>
      <c r="D456" s="267">
        <v>0</v>
      </c>
      <c r="E456" s="267">
        <v>0</v>
      </c>
      <c r="F456" s="267">
        <v>0</v>
      </c>
      <c r="G456" s="267">
        <v>0</v>
      </c>
      <c r="H456" s="267">
        <v>0</v>
      </c>
      <c r="I456" s="267">
        <f t="shared" si="14"/>
        <v>0</v>
      </c>
      <c r="J456" s="268">
        <f t="shared" si="15"/>
        <v>0</v>
      </c>
    </row>
    <row r="457" spans="1:10" hidden="1" x14ac:dyDescent="0.2">
      <c r="A457" s="264">
        <v>146500</v>
      </c>
      <c r="B457" s="264" t="s">
        <v>397</v>
      </c>
      <c r="C457" s="265">
        <v>0</v>
      </c>
      <c r="D457" s="265">
        <v>0</v>
      </c>
      <c r="E457" s="265">
        <v>0</v>
      </c>
      <c r="F457" s="265">
        <v>0</v>
      </c>
      <c r="G457" s="265">
        <v>0</v>
      </c>
      <c r="H457" s="265">
        <v>0</v>
      </c>
      <c r="I457" s="265">
        <f t="shared" si="14"/>
        <v>0</v>
      </c>
      <c r="J457" s="268">
        <f t="shared" si="15"/>
        <v>0</v>
      </c>
    </row>
    <row r="458" spans="1:10" hidden="1" x14ac:dyDescent="0.2">
      <c r="A458" s="266">
        <v>146505</v>
      </c>
      <c r="B458" s="266" t="s">
        <v>368</v>
      </c>
      <c r="C458" s="267">
        <v>0</v>
      </c>
      <c r="D458" s="267">
        <v>0</v>
      </c>
      <c r="E458" s="267">
        <v>0</v>
      </c>
      <c r="F458" s="267">
        <v>0</v>
      </c>
      <c r="G458" s="267">
        <v>0</v>
      </c>
      <c r="H458" s="267">
        <v>0</v>
      </c>
      <c r="I458" s="267">
        <f t="shared" si="14"/>
        <v>0</v>
      </c>
      <c r="J458" s="268">
        <f t="shared" si="15"/>
        <v>0</v>
      </c>
    </row>
    <row r="459" spans="1:10" hidden="1" x14ac:dyDescent="0.2">
      <c r="A459" s="266">
        <v>146510</v>
      </c>
      <c r="B459" s="266" t="s">
        <v>369</v>
      </c>
      <c r="C459" s="267">
        <v>0</v>
      </c>
      <c r="D459" s="267">
        <v>0</v>
      </c>
      <c r="E459" s="267">
        <v>0</v>
      </c>
      <c r="F459" s="267">
        <v>0</v>
      </c>
      <c r="G459" s="267">
        <v>0</v>
      </c>
      <c r="H459" s="267">
        <v>0</v>
      </c>
      <c r="I459" s="267">
        <f t="shared" si="14"/>
        <v>0</v>
      </c>
      <c r="J459" s="268">
        <f t="shared" si="15"/>
        <v>0</v>
      </c>
    </row>
    <row r="460" spans="1:10" hidden="1" x14ac:dyDescent="0.2">
      <c r="A460" s="266">
        <v>146515</v>
      </c>
      <c r="B460" s="266" t="s">
        <v>370</v>
      </c>
      <c r="C460" s="267">
        <v>0</v>
      </c>
      <c r="D460" s="267">
        <v>0</v>
      </c>
      <c r="E460" s="267">
        <v>0</v>
      </c>
      <c r="F460" s="267">
        <v>0</v>
      </c>
      <c r="G460" s="267">
        <v>0</v>
      </c>
      <c r="H460" s="267">
        <v>0</v>
      </c>
      <c r="I460" s="267">
        <f t="shared" si="14"/>
        <v>0</v>
      </c>
      <c r="J460" s="268">
        <f t="shared" si="15"/>
        <v>0</v>
      </c>
    </row>
    <row r="461" spans="1:10" hidden="1" x14ac:dyDescent="0.2">
      <c r="A461" s="266">
        <v>146520</v>
      </c>
      <c r="B461" s="266" t="s">
        <v>371</v>
      </c>
      <c r="C461" s="267">
        <v>0</v>
      </c>
      <c r="D461" s="267">
        <v>0</v>
      </c>
      <c r="E461" s="267">
        <v>0</v>
      </c>
      <c r="F461" s="267">
        <v>0</v>
      </c>
      <c r="G461" s="267">
        <v>0</v>
      </c>
      <c r="H461" s="267">
        <v>0</v>
      </c>
      <c r="I461" s="267">
        <f t="shared" si="14"/>
        <v>0</v>
      </c>
      <c r="J461" s="268">
        <f t="shared" si="15"/>
        <v>0</v>
      </c>
    </row>
    <row r="462" spans="1:10" hidden="1" x14ac:dyDescent="0.2">
      <c r="A462" s="266">
        <v>146525</v>
      </c>
      <c r="B462" s="266" t="s">
        <v>372</v>
      </c>
      <c r="C462" s="267">
        <v>0</v>
      </c>
      <c r="D462" s="267">
        <v>0</v>
      </c>
      <c r="E462" s="267">
        <v>0</v>
      </c>
      <c r="F462" s="267">
        <v>0</v>
      </c>
      <c r="G462" s="267">
        <v>0</v>
      </c>
      <c r="H462" s="267">
        <v>0</v>
      </c>
      <c r="I462" s="267">
        <f t="shared" si="14"/>
        <v>0</v>
      </c>
      <c r="J462" s="268">
        <f t="shared" si="15"/>
        <v>0</v>
      </c>
    </row>
    <row r="463" spans="1:10" hidden="1" x14ac:dyDescent="0.2">
      <c r="A463" s="266">
        <v>146530</v>
      </c>
      <c r="B463" s="266" t="s">
        <v>373</v>
      </c>
      <c r="C463" s="267">
        <v>0</v>
      </c>
      <c r="D463" s="267">
        <v>0</v>
      </c>
      <c r="E463" s="267">
        <v>0</v>
      </c>
      <c r="F463" s="267">
        <v>0</v>
      </c>
      <c r="G463" s="267">
        <v>0</v>
      </c>
      <c r="H463" s="267">
        <v>0</v>
      </c>
      <c r="I463" s="267">
        <f t="shared" si="14"/>
        <v>0</v>
      </c>
      <c r="J463" s="268">
        <f t="shared" si="15"/>
        <v>0</v>
      </c>
    </row>
    <row r="464" spans="1:10" hidden="1" x14ac:dyDescent="0.2">
      <c r="A464" s="266">
        <v>146535</v>
      </c>
      <c r="B464" s="266" t="s">
        <v>374</v>
      </c>
      <c r="C464" s="267">
        <v>0</v>
      </c>
      <c r="D464" s="267">
        <v>0</v>
      </c>
      <c r="E464" s="267">
        <v>0</v>
      </c>
      <c r="F464" s="267">
        <v>0</v>
      </c>
      <c r="G464" s="267">
        <v>0</v>
      </c>
      <c r="H464" s="267">
        <v>0</v>
      </c>
      <c r="I464" s="267">
        <f t="shared" si="14"/>
        <v>0</v>
      </c>
      <c r="J464" s="268">
        <f t="shared" si="15"/>
        <v>0</v>
      </c>
    </row>
    <row r="465" spans="1:10" hidden="1" x14ac:dyDescent="0.2">
      <c r="A465" s="266">
        <v>146540</v>
      </c>
      <c r="B465" s="266" t="s">
        <v>375</v>
      </c>
      <c r="C465" s="267">
        <v>0</v>
      </c>
      <c r="D465" s="267">
        <v>0</v>
      </c>
      <c r="E465" s="267">
        <v>0</v>
      </c>
      <c r="F465" s="267">
        <v>0</v>
      </c>
      <c r="G465" s="267">
        <v>0</v>
      </c>
      <c r="H465" s="267">
        <v>0</v>
      </c>
      <c r="I465" s="267">
        <f t="shared" si="14"/>
        <v>0</v>
      </c>
      <c r="J465" s="268">
        <f t="shared" si="15"/>
        <v>0</v>
      </c>
    </row>
    <row r="466" spans="1:10" hidden="1" x14ac:dyDescent="0.2">
      <c r="A466" s="266">
        <v>146545</v>
      </c>
      <c r="B466" s="266" t="s">
        <v>376</v>
      </c>
      <c r="C466" s="267">
        <v>0</v>
      </c>
      <c r="D466" s="267">
        <v>0</v>
      </c>
      <c r="E466" s="267">
        <v>0</v>
      </c>
      <c r="F466" s="267">
        <v>0</v>
      </c>
      <c r="G466" s="267">
        <v>0</v>
      </c>
      <c r="H466" s="267">
        <v>0</v>
      </c>
      <c r="I466" s="267">
        <f t="shared" si="14"/>
        <v>0</v>
      </c>
      <c r="J466" s="268">
        <f t="shared" si="15"/>
        <v>0</v>
      </c>
    </row>
    <row r="467" spans="1:10" hidden="1" x14ac:dyDescent="0.2">
      <c r="A467" s="266">
        <v>146550</v>
      </c>
      <c r="B467" s="266" t="s">
        <v>377</v>
      </c>
      <c r="C467" s="267">
        <v>0</v>
      </c>
      <c r="D467" s="267">
        <v>0</v>
      </c>
      <c r="E467" s="267">
        <v>0</v>
      </c>
      <c r="F467" s="267">
        <v>0</v>
      </c>
      <c r="G467" s="267">
        <v>0</v>
      </c>
      <c r="H467" s="267">
        <v>0</v>
      </c>
      <c r="I467" s="267">
        <f t="shared" si="14"/>
        <v>0</v>
      </c>
      <c r="J467" s="268">
        <f t="shared" si="15"/>
        <v>0</v>
      </c>
    </row>
    <row r="468" spans="1:10" hidden="1" x14ac:dyDescent="0.2">
      <c r="A468" s="264">
        <v>146600</v>
      </c>
      <c r="B468" s="264" t="s">
        <v>398</v>
      </c>
      <c r="C468" s="265">
        <v>0</v>
      </c>
      <c r="D468" s="265">
        <v>0</v>
      </c>
      <c r="E468" s="265">
        <v>0</v>
      </c>
      <c r="F468" s="265">
        <v>0</v>
      </c>
      <c r="G468" s="265">
        <v>0</v>
      </c>
      <c r="H468" s="265">
        <v>0</v>
      </c>
      <c r="I468" s="265">
        <f t="shared" si="14"/>
        <v>0</v>
      </c>
      <c r="J468" s="268">
        <f t="shared" si="15"/>
        <v>0</v>
      </c>
    </row>
    <row r="469" spans="1:10" hidden="1" x14ac:dyDescent="0.2">
      <c r="A469" s="266">
        <v>146605</v>
      </c>
      <c r="B469" s="266" t="s">
        <v>350</v>
      </c>
      <c r="C469" s="267">
        <v>0</v>
      </c>
      <c r="D469" s="267">
        <v>0</v>
      </c>
      <c r="E469" s="267">
        <v>0</v>
      </c>
      <c r="F469" s="267">
        <v>0</v>
      </c>
      <c r="G469" s="267">
        <v>0</v>
      </c>
      <c r="H469" s="267">
        <v>0</v>
      </c>
      <c r="I469" s="267">
        <f t="shared" si="14"/>
        <v>0</v>
      </c>
      <c r="J469" s="268">
        <f t="shared" si="15"/>
        <v>0</v>
      </c>
    </row>
    <row r="470" spans="1:10" hidden="1" x14ac:dyDescent="0.2">
      <c r="A470" s="266">
        <v>146610</v>
      </c>
      <c r="B470" s="266" t="s">
        <v>351</v>
      </c>
      <c r="C470" s="267">
        <v>0</v>
      </c>
      <c r="D470" s="267">
        <v>0</v>
      </c>
      <c r="E470" s="267">
        <v>0</v>
      </c>
      <c r="F470" s="267">
        <v>0</v>
      </c>
      <c r="G470" s="267">
        <v>0</v>
      </c>
      <c r="H470" s="267">
        <v>0</v>
      </c>
      <c r="I470" s="267">
        <f t="shared" si="14"/>
        <v>0</v>
      </c>
      <c r="J470" s="268">
        <f t="shared" si="15"/>
        <v>0</v>
      </c>
    </row>
    <row r="471" spans="1:10" hidden="1" x14ac:dyDescent="0.2">
      <c r="A471" s="266">
        <v>146615</v>
      </c>
      <c r="B471" s="266" t="s">
        <v>352</v>
      </c>
      <c r="C471" s="267">
        <v>0</v>
      </c>
      <c r="D471" s="267">
        <v>0</v>
      </c>
      <c r="E471" s="267">
        <v>0</v>
      </c>
      <c r="F471" s="267">
        <v>0</v>
      </c>
      <c r="G471" s="267">
        <v>0</v>
      </c>
      <c r="H471" s="267">
        <v>0</v>
      </c>
      <c r="I471" s="267">
        <f t="shared" si="14"/>
        <v>0</v>
      </c>
      <c r="J471" s="268">
        <f t="shared" si="15"/>
        <v>0</v>
      </c>
    </row>
    <row r="472" spans="1:10" hidden="1" x14ac:dyDescent="0.2">
      <c r="A472" s="266">
        <v>146620</v>
      </c>
      <c r="B472" s="266" t="s">
        <v>353</v>
      </c>
      <c r="C472" s="267">
        <v>0</v>
      </c>
      <c r="D472" s="267">
        <v>0</v>
      </c>
      <c r="E472" s="267">
        <v>0</v>
      </c>
      <c r="F472" s="267">
        <v>0</v>
      </c>
      <c r="G472" s="267">
        <v>0</v>
      </c>
      <c r="H472" s="267">
        <v>0</v>
      </c>
      <c r="I472" s="267">
        <f t="shared" si="14"/>
        <v>0</v>
      </c>
      <c r="J472" s="268">
        <f t="shared" si="15"/>
        <v>0</v>
      </c>
    </row>
    <row r="473" spans="1:10" hidden="1" x14ac:dyDescent="0.2">
      <c r="A473" s="266">
        <v>146625</v>
      </c>
      <c r="B473" s="266" t="s">
        <v>354</v>
      </c>
      <c r="C473" s="267">
        <v>0</v>
      </c>
      <c r="D473" s="267">
        <v>0</v>
      </c>
      <c r="E473" s="267">
        <v>0</v>
      </c>
      <c r="F473" s="267">
        <v>0</v>
      </c>
      <c r="G473" s="267">
        <v>0</v>
      </c>
      <c r="H473" s="267">
        <v>0</v>
      </c>
      <c r="I473" s="267">
        <f t="shared" si="14"/>
        <v>0</v>
      </c>
      <c r="J473" s="268">
        <f t="shared" si="15"/>
        <v>0</v>
      </c>
    </row>
    <row r="474" spans="1:10" hidden="1" x14ac:dyDescent="0.2">
      <c r="A474" s="264">
        <v>146700</v>
      </c>
      <c r="B474" s="264" t="s">
        <v>399</v>
      </c>
      <c r="C474" s="265">
        <v>0</v>
      </c>
      <c r="D474" s="265">
        <v>0</v>
      </c>
      <c r="E474" s="265">
        <v>0</v>
      </c>
      <c r="F474" s="265">
        <v>0</v>
      </c>
      <c r="G474" s="265">
        <v>0</v>
      </c>
      <c r="H474" s="265">
        <v>0</v>
      </c>
      <c r="I474" s="265">
        <f t="shared" si="14"/>
        <v>0</v>
      </c>
      <c r="J474" s="268">
        <f t="shared" si="15"/>
        <v>0</v>
      </c>
    </row>
    <row r="475" spans="1:10" hidden="1" x14ac:dyDescent="0.2">
      <c r="A475" s="266">
        <v>146705</v>
      </c>
      <c r="B475" s="266" t="s">
        <v>350</v>
      </c>
      <c r="C475" s="267">
        <v>0</v>
      </c>
      <c r="D475" s="267">
        <v>0</v>
      </c>
      <c r="E475" s="267">
        <v>0</v>
      </c>
      <c r="F475" s="267">
        <v>0</v>
      </c>
      <c r="G475" s="267">
        <v>0</v>
      </c>
      <c r="H475" s="267">
        <v>0</v>
      </c>
      <c r="I475" s="267">
        <f t="shared" si="14"/>
        <v>0</v>
      </c>
      <c r="J475" s="268">
        <f t="shared" si="15"/>
        <v>0</v>
      </c>
    </row>
    <row r="476" spans="1:10" hidden="1" x14ac:dyDescent="0.2">
      <c r="A476" s="266">
        <v>146710</v>
      </c>
      <c r="B476" s="266" t="s">
        <v>351</v>
      </c>
      <c r="C476" s="267">
        <v>0</v>
      </c>
      <c r="D476" s="267">
        <v>0</v>
      </c>
      <c r="E476" s="267">
        <v>0</v>
      </c>
      <c r="F476" s="267">
        <v>0</v>
      </c>
      <c r="G476" s="267">
        <v>0</v>
      </c>
      <c r="H476" s="267">
        <v>0</v>
      </c>
      <c r="I476" s="267">
        <f t="shared" si="14"/>
        <v>0</v>
      </c>
      <c r="J476" s="268">
        <f t="shared" si="15"/>
        <v>0</v>
      </c>
    </row>
    <row r="477" spans="1:10" hidden="1" x14ac:dyDescent="0.2">
      <c r="A477" s="266">
        <v>146715</v>
      </c>
      <c r="B477" s="266" t="s">
        <v>352</v>
      </c>
      <c r="C477" s="267">
        <v>0</v>
      </c>
      <c r="D477" s="267">
        <v>0</v>
      </c>
      <c r="E477" s="267">
        <v>0</v>
      </c>
      <c r="F477" s="267">
        <v>0</v>
      </c>
      <c r="G477" s="267">
        <v>0</v>
      </c>
      <c r="H477" s="267">
        <v>0</v>
      </c>
      <c r="I477" s="267">
        <f t="shared" si="14"/>
        <v>0</v>
      </c>
      <c r="J477" s="268">
        <f t="shared" si="15"/>
        <v>0</v>
      </c>
    </row>
    <row r="478" spans="1:10" hidden="1" x14ac:dyDescent="0.2">
      <c r="A478" s="266">
        <v>146720</v>
      </c>
      <c r="B478" s="266" t="s">
        <v>353</v>
      </c>
      <c r="C478" s="267">
        <v>0</v>
      </c>
      <c r="D478" s="267">
        <v>0</v>
      </c>
      <c r="E478" s="267">
        <v>0</v>
      </c>
      <c r="F478" s="267">
        <v>0</v>
      </c>
      <c r="G478" s="267">
        <v>0</v>
      </c>
      <c r="H478" s="267">
        <v>0</v>
      </c>
      <c r="I478" s="267">
        <f t="shared" si="14"/>
        <v>0</v>
      </c>
      <c r="J478" s="268">
        <f t="shared" si="15"/>
        <v>0</v>
      </c>
    </row>
    <row r="479" spans="1:10" hidden="1" x14ac:dyDescent="0.2">
      <c r="A479" s="266">
        <v>146725</v>
      </c>
      <c r="B479" s="266" t="s">
        <v>354</v>
      </c>
      <c r="C479" s="267">
        <v>0</v>
      </c>
      <c r="D479" s="267">
        <v>0</v>
      </c>
      <c r="E479" s="267">
        <v>0</v>
      </c>
      <c r="F479" s="267">
        <v>0</v>
      </c>
      <c r="G479" s="267">
        <v>0</v>
      </c>
      <c r="H479" s="267">
        <v>0</v>
      </c>
      <c r="I479" s="267">
        <f t="shared" si="14"/>
        <v>0</v>
      </c>
      <c r="J479" s="268">
        <f t="shared" si="15"/>
        <v>0</v>
      </c>
    </row>
    <row r="480" spans="1:10" x14ac:dyDescent="0.2">
      <c r="A480" s="264">
        <v>146800</v>
      </c>
      <c r="B480" s="264" t="s">
        <v>400</v>
      </c>
      <c r="C480" s="265">
        <v>121075776</v>
      </c>
      <c r="D480" s="265">
        <v>133692842</v>
      </c>
      <c r="E480" s="265">
        <v>141295820</v>
      </c>
      <c r="F480" s="265">
        <v>154123482</v>
      </c>
      <c r="G480" s="265">
        <v>175285106</v>
      </c>
      <c r="H480" s="265">
        <v>177331337</v>
      </c>
      <c r="I480" s="265">
        <f t="shared" si="14"/>
        <v>179000000</v>
      </c>
      <c r="J480" s="268">
        <f t="shared" si="15"/>
        <v>179000000</v>
      </c>
    </row>
    <row r="481" spans="1:10" hidden="1" x14ac:dyDescent="0.2">
      <c r="A481" s="264">
        <v>146900</v>
      </c>
      <c r="B481" s="264" t="s">
        <v>401</v>
      </c>
      <c r="C481" s="265">
        <v>0</v>
      </c>
      <c r="D481" s="265">
        <v>0</v>
      </c>
      <c r="E481" s="265">
        <v>0</v>
      </c>
      <c r="F481" s="265">
        <v>0</v>
      </c>
      <c r="G481" s="265">
        <v>0</v>
      </c>
      <c r="H481" s="265">
        <v>0</v>
      </c>
      <c r="I481" s="265">
        <f t="shared" si="14"/>
        <v>0</v>
      </c>
      <c r="J481" s="268">
        <f t="shared" si="15"/>
        <v>0</v>
      </c>
    </row>
    <row r="482" spans="1:10" hidden="1" x14ac:dyDescent="0.2">
      <c r="A482" s="266">
        <v>146905</v>
      </c>
      <c r="B482" s="266" t="s">
        <v>402</v>
      </c>
      <c r="C482" s="267">
        <v>0</v>
      </c>
      <c r="D482" s="267">
        <v>0</v>
      </c>
      <c r="E482" s="267">
        <v>0</v>
      </c>
      <c r="F482" s="267">
        <v>0</v>
      </c>
      <c r="G482" s="267">
        <v>0</v>
      </c>
      <c r="H482" s="267">
        <v>0</v>
      </c>
      <c r="I482" s="267">
        <f t="shared" si="14"/>
        <v>0</v>
      </c>
      <c r="J482" s="268">
        <f t="shared" si="15"/>
        <v>0</v>
      </c>
    </row>
    <row r="483" spans="1:10" hidden="1" x14ac:dyDescent="0.2">
      <c r="A483" s="266">
        <v>146910</v>
      </c>
      <c r="B483" s="266" t="s">
        <v>403</v>
      </c>
      <c r="C483" s="267">
        <v>0</v>
      </c>
      <c r="D483" s="267">
        <v>0</v>
      </c>
      <c r="E483" s="267">
        <v>0</v>
      </c>
      <c r="F483" s="267">
        <v>0</v>
      </c>
      <c r="G483" s="267">
        <v>0</v>
      </c>
      <c r="H483" s="267">
        <v>0</v>
      </c>
      <c r="I483" s="267">
        <f t="shared" si="14"/>
        <v>0</v>
      </c>
      <c r="J483" s="268">
        <f t="shared" si="15"/>
        <v>0</v>
      </c>
    </row>
    <row r="484" spans="1:10" hidden="1" x14ac:dyDescent="0.2">
      <c r="A484" s="266">
        <v>146915</v>
      </c>
      <c r="B484" s="266" t="s">
        <v>404</v>
      </c>
      <c r="C484" s="267">
        <v>0</v>
      </c>
      <c r="D484" s="267">
        <v>0</v>
      </c>
      <c r="E484" s="267">
        <v>0</v>
      </c>
      <c r="F484" s="267">
        <v>0</v>
      </c>
      <c r="G484" s="267">
        <v>0</v>
      </c>
      <c r="H484" s="267">
        <v>0</v>
      </c>
      <c r="I484" s="267">
        <f t="shared" si="14"/>
        <v>0</v>
      </c>
      <c r="J484" s="268">
        <f t="shared" si="15"/>
        <v>0</v>
      </c>
    </row>
    <row r="485" spans="1:10" hidden="1" x14ac:dyDescent="0.2">
      <c r="A485" s="266">
        <v>146920</v>
      </c>
      <c r="B485" s="266" t="s">
        <v>405</v>
      </c>
      <c r="C485" s="267">
        <v>0</v>
      </c>
      <c r="D485" s="267">
        <v>0</v>
      </c>
      <c r="E485" s="267">
        <v>0</v>
      </c>
      <c r="F485" s="267">
        <v>0</v>
      </c>
      <c r="G485" s="267">
        <v>0</v>
      </c>
      <c r="H485" s="267">
        <v>0</v>
      </c>
      <c r="I485" s="267">
        <f t="shared" si="14"/>
        <v>0</v>
      </c>
      <c r="J485" s="268">
        <f t="shared" si="15"/>
        <v>0</v>
      </c>
    </row>
    <row r="486" spans="1:10" hidden="1" x14ac:dyDescent="0.2">
      <c r="A486" s="266">
        <v>146925</v>
      </c>
      <c r="B486" s="266" t="s">
        <v>406</v>
      </c>
      <c r="C486" s="267">
        <v>0</v>
      </c>
      <c r="D486" s="267">
        <v>0</v>
      </c>
      <c r="E486" s="267">
        <v>0</v>
      </c>
      <c r="F486" s="267">
        <v>0</v>
      </c>
      <c r="G486" s="267">
        <v>0</v>
      </c>
      <c r="H486" s="267">
        <v>0</v>
      </c>
      <c r="I486" s="267">
        <f t="shared" si="14"/>
        <v>0</v>
      </c>
      <c r="J486" s="268">
        <f t="shared" si="15"/>
        <v>0</v>
      </c>
    </row>
    <row r="487" spans="1:10" hidden="1" x14ac:dyDescent="0.2">
      <c r="A487" s="266">
        <v>146930</v>
      </c>
      <c r="B487" s="266" t="s">
        <v>407</v>
      </c>
      <c r="C487" s="267">
        <v>0</v>
      </c>
      <c r="D487" s="267">
        <v>0</v>
      </c>
      <c r="E487" s="267">
        <v>0</v>
      </c>
      <c r="F487" s="267">
        <v>0</v>
      </c>
      <c r="G487" s="267">
        <v>0</v>
      </c>
      <c r="H487" s="267">
        <v>0</v>
      </c>
      <c r="I487" s="267">
        <f t="shared" si="14"/>
        <v>0</v>
      </c>
      <c r="J487" s="268">
        <f t="shared" si="15"/>
        <v>0</v>
      </c>
    </row>
    <row r="488" spans="1:10" hidden="1" x14ac:dyDescent="0.2">
      <c r="A488" s="266">
        <v>146935</v>
      </c>
      <c r="B488" s="266" t="s">
        <v>408</v>
      </c>
      <c r="C488" s="267">
        <v>0</v>
      </c>
      <c r="D488" s="267">
        <v>0</v>
      </c>
      <c r="E488" s="267">
        <v>0</v>
      </c>
      <c r="F488" s="267">
        <v>0</v>
      </c>
      <c r="G488" s="267">
        <v>0</v>
      </c>
      <c r="H488" s="267">
        <v>0</v>
      </c>
      <c r="I488" s="267">
        <f t="shared" si="14"/>
        <v>0</v>
      </c>
      <c r="J488" s="268">
        <f t="shared" si="15"/>
        <v>0</v>
      </c>
    </row>
    <row r="489" spans="1:10" hidden="1" x14ac:dyDescent="0.2">
      <c r="A489" s="266">
        <v>146940</v>
      </c>
      <c r="B489" s="266" t="s">
        <v>409</v>
      </c>
      <c r="C489" s="267">
        <v>0</v>
      </c>
      <c r="D489" s="267">
        <v>0</v>
      </c>
      <c r="E489" s="267">
        <v>0</v>
      </c>
      <c r="F489" s="267">
        <v>0</v>
      </c>
      <c r="G489" s="267">
        <v>0</v>
      </c>
      <c r="H489" s="267">
        <v>0</v>
      </c>
      <c r="I489" s="267">
        <f t="shared" si="14"/>
        <v>0</v>
      </c>
      <c r="J489" s="268">
        <f t="shared" si="15"/>
        <v>0</v>
      </c>
    </row>
    <row r="490" spans="1:10" hidden="1" x14ac:dyDescent="0.2">
      <c r="A490" s="266">
        <v>146945</v>
      </c>
      <c r="B490" s="266" t="s">
        <v>410</v>
      </c>
      <c r="C490" s="267">
        <v>0</v>
      </c>
      <c r="D490" s="267">
        <v>0</v>
      </c>
      <c r="E490" s="267">
        <v>0</v>
      </c>
      <c r="F490" s="267">
        <v>0</v>
      </c>
      <c r="G490" s="267">
        <v>0</v>
      </c>
      <c r="H490" s="267">
        <v>0</v>
      </c>
      <c r="I490" s="267">
        <f t="shared" si="14"/>
        <v>0</v>
      </c>
      <c r="J490" s="268">
        <f t="shared" si="15"/>
        <v>0</v>
      </c>
    </row>
    <row r="491" spans="1:10" hidden="1" x14ac:dyDescent="0.2">
      <c r="A491" s="266">
        <v>146950</v>
      </c>
      <c r="B491" s="266" t="s">
        <v>411</v>
      </c>
      <c r="C491" s="267">
        <v>0</v>
      </c>
      <c r="D491" s="267">
        <v>0</v>
      </c>
      <c r="E491" s="267">
        <v>0</v>
      </c>
      <c r="F491" s="267">
        <v>0</v>
      </c>
      <c r="G491" s="267">
        <v>0</v>
      </c>
      <c r="H491" s="267">
        <v>0</v>
      </c>
      <c r="I491" s="267">
        <f t="shared" si="14"/>
        <v>0</v>
      </c>
      <c r="J491" s="268">
        <f t="shared" si="15"/>
        <v>0</v>
      </c>
    </row>
    <row r="492" spans="1:10" hidden="1" x14ac:dyDescent="0.2">
      <c r="A492" s="264">
        <v>147000</v>
      </c>
      <c r="B492" s="264" t="s">
        <v>412</v>
      </c>
      <c r="C492" s="265">
        <v>0</v>
      </c>
      <c r="D492" s="265">
        <v>0</v>
      </c>
      <c r="E492" s="265">
        <v>0</v>
      </c>
      <c r="F492" s="265">
        <v>0</v>
      </c>
      <c r="G492" s="265">
        <v>0</v>
      </c>
      <c r="H492" s="265">
        <v>0</v>
      </c>
      <c r="I492" s="265">
        <f t="shared" si="14"/>
        <v>0</v>
      </c>
      <c r="J492" s="268">
        <f t="shared" si="15"/>
        <v>0</v>
      </c>
    </row>
    <row r="493" spans="1:10" hidden="1" x14ac:dyDescent="0.2">
      <c r="A493" s="266">
        <v>147005</v>
      </c>
      <c r="B493" s="266" t="s">
        <v>402</v>
      </c>
      <c r="C493" s="267">
        <v>0</v>
      </c>
      <c r="D493" s="267">
        <v>0</v>
      </c>
      <c r="E493" s="267">
        <v>0</v>
      </c>
      <c r="F493" s="267">
        <v>0</v>
      </c>
      <c r="G493" s="267">
        <v>0</v>
      </c>
      <c r="H493" s="267">
        <v>0</v>
      </c>
      <c r="I493" s="267">
        <f t="shared" si="14"/>
        <v>0</v>
      </c>
      <c r="J493" s="268">
        <f t="shared" si="15"/>
        <v>0</v>
      </c>
    </row>
    <row r="494" spans="1:10" hidden="1" x14ac:dyDescent="0.2">
      <c r="A494" s="266">
        <v>147010</v>
      </c>
      <c r="B494" s="266" t="s">
        <v>403</v>
      </c>
      <c r="C494" s="267">
        <v>0</v>
      </c>
      <c r="D494" s="267">
        <v>0</v>
      </c>
      <c r="E494" s="267">
        <v>0</v>
      </c>
      <c r="F494" s="267">
        <v>0</v>
      </c>
      <c r="G494" s="267">
        <v>0</v>
      </c>
      <c r="H494" s="267">
        <v>0</v>
      </c>
      <c r="I494" s="267">
        <f t="shared" si="14"/>
        <v>0</v>
      </c>
      <c r="J494" s="268">
        <f t="shared" si="15"/>
        <v>0</v>
      </c>
    </row>
    <row r="495" spans="1:10" hidden="1" x14ac:dyDescent="0.2">
      <c r="A495" s="266">
        <v>147015</v>
      </c>
      <c r="B495" s="266" t="s">
        <v>404</v>
      </c>
      <c r="C495" s="267">
        <v>0</v>
      </c>
      <c r="D495" s="267">
        <v>0</v>
      </c>
      <c r="E495" s="267">
        <v>0</v>
      </c>
      <c r="F495" s="267">
        <v>0</v>
      </c>
      <c r="G495" s="267">
        <v>0</v>
      </c>
      <c r="H495" s="267">
        <v>0</v>
      </c>
      <c r="I495" s="267">
        <f t="shared" si="14"/>
        <v>0</v>
      </c>
      <c r="J495" s="268">
        <f t="shared" si="15"/>
        <v>0</v>
      </c>
    </row>
    <row r="496" spans="1:10" hidden="1" x14ac:dyDescent="0.2">
      <c r="A496" s="266">
        <v>147020</v>
      </c>
      <c r="B496" s="266" t="s">
        <v>405</v>
      </c>
      <c r="C496" s="267">
        <v>0</v>
      </c>
      <c r="D496" s="267">
        <v>0</v>
      </c>
      <c r="E496" s="267">
        <v>0</v>
      </c>
      <c r="F496" s="267">
        <v>0</v>
      </c>
      <c r="G496" s="267">
        <v>0</v>
      </c>
      <c r="H496" s="267">
        <v>0</v>
      </c>
      <c r="I496" s="267">
        <f t="shared" si="14"/>
        <v>0</v>
      </c>
      <c r="J496" s="268">
        <f t="shared" si="15"/>
        <v>0</v>
      </c>
    </row>
    <row r="497" spans="1:10" hidden="1" x14ac:dyDescent="0.2">
      <c r="A497" s="266">
        <v>147025</v>
      </c>
      <c r="B497" s="266" t="s">
        <v>406</v>
      </c>
      <c r="C497" s="267">
        <v>0</v>
      </c>
      <c r="D497" s="267">
        <v>0</v>
      </c>
      <c r="E497" s="267">
        <v>0</v>
      </c>
      <c r="F497" s="267">
        <v>0</v>
      </c>
      <c r="G497" s="267">
        <v>0</v>
      </c>
      <c r="H497" s="267">
        <v>0</v>
      </c>
      <c r="I497" s="267">
        <f t="shared" si="14"/>
        <v>0</v>
      </c>
      <c r="J497" s="268">
        <f t="shared" si="15"/>
        <v>0</v>
      </c>
    </row>
    <row r="498" spans="1:10" hidden="1" x14ac:dyDescent="0.2">
      <c r="A498" s="266">
        <v>147030</v>
      </c>
      <c r="B498" s="266" t="s">
        <v>407</v>
      </c>
      <c r="C498" s="267">
        <v>0</v>
      </c>
      <c r="D498" s="267">
        <v>0</v>
      </c>
      <c r="E498" s="267">
        <v>0</v>
      </c>
      <c r="F498" s="267">
        <v>0</v>
      </c>
      <c r="G498" s="267">
        <v>0</v>
      </c>
      <c r="H498" s="267">
        <v>0</v>
      </c>
      <c r="I498" s="267">
        <f t="shared" si="14"/>
        <v>0</v>
      </c>
      <c r="J498" s="268">
        <f t="shared" si="15"/>
        <v>0</v>
      </c>
    </row>
    <row r="499" spans="1:10" hidden="1" x14ac:dyDescent="0.2">
      <c r="A499" s="266">
        <v>147035</v>
      </c>
      <c r="B499" s="266" t="s">
        <v>408</v>
      </c>
      <c r="C499" s="267">
        <v>0</v>
      </c>
      <c r="D499" s="267">
        <v>0</v>
      </c>
      <c r="E499" s="267">
        <v>0</v>
      </c>
      <c r="F499" s="267">
        <v>0</v>
      </c>
      <c r="G499" s="267">
        <v>0</v>
      </c>
      <c r="H499" s="267">
        <v>0</v>
      </c>
      <c r="I499" s="267">
        <f t="shared" si="14"/>
        <v>0</v>
      </c>
      <c r="J499" s="268">
        <f t="shared" si="15"/>
        <v>0</v>
      </c>
    </row>
    <row r="500" spans="1:10" hidden="1" x14ac:dyDescent="0.2">
      <c r="A500" s="266">
        <v>147040</v>
      </c>
      <c r="B500" s="266" t="s">
        <v>409</v>
      </c>
      <c r="C500" s="267">
        <v>0</v>
      </c>
      <c r="D500" s="267">
        <v>0</v>
      </c>
      <c r="E500" s="267">
        <v>0</v>
      </c>
      <c r="F500" s="267">
        <v>0</v>
      </c>
      <c r="G500" s="267">
        <v>0</v>
      </c>
      <c r="H500" s="267">
        <v>0</v>
      </c>
      <c r="I500" s="267">
        <f t="shared" si="14"/>
        <v>0</v>
      </c>
      <c r="J500" s="268">
        <f t="shared" si="15"/>
        <v>0</v>
      </c>
    </row>
    <row r="501" spans="1:10" hidden="1" x14ac:dyDescent="0.2">
      <c r="A501" s="266">
        <v>147045</v>
      </c>
      <c r="B501" s="266" t="s">
        <v>410</v>
      </c>
      <c r="C501" s="267">
        <v>0</v>
      </c>
      <c r="D501" s="267">
        <v>0</v>
      </c>
      <c r="E501" s="267">
        <v>0</v>
      </c>
      <c r="F501" s="267">
        <v>0</v>
      </c>
      <c r="G501" s="267">
        <v>0</v>
      </c>
      <c r="H501" s="267">
        <v>0</v>
      </c>
      <c r="I501" s="267">
        <f t="shared" si="14"/>
        <v>0</v>
      </c>
      <c r="J501" s="268">
        <f t="shared" si="15"/>
        <v>0</v>
      </c>
    </row>
    <row r="502" spans="1:10" hidden="1" x14ac:dyDescent="0.2">
      <c r="A502" s="266">
        <v>147050</v>
      </c>
      <c r="B502" s="266" t="s">
        <v>411</v>
      </c>
      <c r="C502" s="267">
        <v>0</v>
      </c>
      <c r="D502" s="267">
        <v>0</v>
      </c>
      <c r="E502" s="267">
        <v>0</v>
      </c>
      <c r="F502" s="267">
        <v>0</v>
      </c>
      <c r="G502" s="267">
        <v>0</v>
      </c>
      <c r="H502" s="267">
        <v>0</v>
      </c>
      <c r="I502" s="267">
        <f t="shared" si="14"/>
        <v>0</v>
      </c>
      <c r="J502" s="268">
        <f t="shared" si="15"/>
        <v>0</v>
      </c>
    </row>
    <row r="503" spans="1:10" hidden="1" x14ac:dyDescent="0.2">
      <c r="A503" s="264">
        <v>147100</v>
      </c>
      <c r="B503" s="264" t="s">
        <v>413</v>
      </c>
      <c r="C503" s="265">
        <v>0</v>
      </c>
      <c r="D503" s="265">
        <v>0</v>
      </c>
      <c r="E503" s="265">
        <v>0</v>
      </c>
      <c r="F503" s="265">
        <v>0</v>
      </c>
      <c r="G503" s="265">
        <v>0</v>
      </c>
      <c r="H503" s="265">
        <v>0</v>
      </c>
      <c r="I503" s="265">
        <f t="shared" si="14"/>
        <v>0</v>
      </c>
      <c r="J503" s="268">
        <f t="shared" si="15"/>
        <v>0</v>
      </c>
    </row>
    <row r="504" spans="1:10" hidden="1" x14ac:dyDescent="0.2">
      <c r="A504" s="266">
        <v>147105</v>
      </c>
      <c r="B504" s="266" t="s">
        <v>402</v>
      </c>
      <c r="C504" s="267">
        <v>0</v>
      </c>
      <c r="D504" s="267">
        <v>0</v>
      </c>
      <c r="E504" s="267">
        <v>0</v>
      </c>
      <c r="F504" s="267">
        <v>0</v>
      </c>
      <c r="G504" s="267">
        <v>0</v>
      </c>
      <c r="H504" s="267">
        <v>0</v>
      </c>
      <c r="I504" s="267">
        <f t="shared" si="14"/>
        <v>0</v>
      </c>
      <c r="J504" s="268">
        <f t="shared" si="15"/>
        <v>0</v>
      </c>
    </row>
    <row r="505" spans="1:10" hidden="1" x14ac:dyDescent="0.2">
      <c r="A505" s="266">
        <v>147110</v>
      </c>
      <c r="B505" s="266" t="s">
        <v>403</v>
      </c>
      <c r="C505" s="267">
        <v>0</v>
      </c>
      <c r="D505" s="267">
        <v>0</v>
      </c>
      <c r="E505" s="267">
        <v>0</v>
      </c>
      <c r="F505" s="267">
        <v>0</v>
      </c>
      <c r="G505" s="267">
        <v>0</v>
      </c>
      <c r="H505" s="267">
        <v>0</v>
      </c>
      <c r="I505" s="267">
        <f t="shared" si="14"/>
        <v>0</v>
      </c>
      <c r="J505" s="268">
        <f t="shared" si="15"/>
        <v>0</v>
      </c>
    </row>
    <row r="506" spans="1:10" hidden="1" x14ac:dyDescent="0.2">
      <c r="A506" s="266">
        <v>147115</v>
      </c>
      <c r="B506" s="266" t="s">
        <v>404</v>
      </c>
      <c r="C506" s="267">
        <v>0</v>
      </c>
      <c r="D506" s="267">
        <v>0</v>
      </c>
      <c r="E506" s="267">
        <v>0</v>
      </c>
      <c r="F506" s="267">
        <v>0</v>
      </c>
      <c r="G506" s="267">
        <v>0</v>
      </c>
      <c r="H506" s="267">
        <v>0</v>
      </c>
      <c r="I506" s="267">
        <f t="shared" si="14"/>
        <v>0</v>
      </c>
      <c r="J506" s="268">
        <f t="shared" si="15"/>
        <v>0</v>
      </c>
    </row>
    <row r="507" spans="1:10" hidden="1" x14ac:dyDescent="0.2">
      <c r="A507" s="266">
        <v>147120</v>
      </c>
      <c r="B507" s="266" t="s">
        <v>405</v>
      </c>
      <c r="C507" s="267">
        <v>0</v>
      </c>
      <c r="D507" s="267">
        <v>0</v>
      </c>
      <c r="E507" s="267">
        <v>0</v>
      </c>
      <c r="F507" s="267">
        <v>0</v>
      </c>
      <c r="G507" s="267">
        <v>0</v>
      </c>
      <c r="H507" s="267">
        <v>0</v>
      </c>
      <c r="I507" s="267">
        <f t="shared" si="14"/>
        <v>0</v>
      </c>
      <c r="J507" s="268">
        <f t="shared" si="15"/>
        <v>0</v>
      </c>
    </row>
    <row r="508" spans="1:10" hidden="1" x14ac:dyDescent="0.2">
      <c r="A508" s="266">
        <v>147125</v>
      </c>
      <c r="B508" s="266" t="s">
        <v>406</v>
      </c>
      <c r="C508" s="267">
        <v>0</v>
      </c>
      <c r="D508" s="267">
        <v>0</v>
      </c>
      <c r="E508" s="267">
        <v>0</v>
      </c>
      <c r="F508" s="267">
        <v>0</v>
      </c>
      <c r="G508" s="267">
        <v>0</v>
      </c>
      <c r="H508" s="267">
        <v>0</v>
      </c>
      <c r="I508" s="267">
        <f t="shared" si="14"/>
        <v>0</v>
      </c>
      <c r="J508" s="268">
        <f t="shared" si="15"/>
        <v>0</v>
      </c>
    </row>
    <row r="509" spans="1:10" hidden="1" x14ac:dyDescent="0.2">
      <c r="A509" s="266">
        <v>147130</v>
      </c>
      <c r="B509" s="266" t="s">
        <v>407</v>
      </c>
      <c r="C509" s="267">
        <v>0</v>
      </c>
      <c r="D509" s="267">
        <v>0</v>
      </c>
      <c r="E509" s="267">
        <v>0</v>
      </c>
      <c r="F509" s="267">
        <v>0</v>
      </c>
      <c r="G509" s="267">
        <v>0</v>
      </c>
      <c r="H509" s="267">
        <v>0</v>
      </c>
      <c r="I509" s="267">
        <f t="shared" si="14"/>
        <v>0</v>
      </c>
      <c r="J509" s="268">
        <f t="shared" si="15"/>
        <v>0</v>
      </c>
    </row>
    <row r="510" spans="1:10" hidden="1" x14ac:dyDescent="0.2">
      <c r="A510" s="266">
        <v>147135</v>
      </c>
      <c r="B510" s="266" t="s">
        <v>408</v>
      </c>
      <c r="C510" s="267">
        <v>0</v>
      </c>
      <c r="D510" s="267">
        <v>0</v>
      </c>
      <c r="E510" s="267">
        <v>0</v>
      </c>
      <c r="F510" s="267">
        <v>0</v>
      </c>
      <c r="G510" s="267">
        <v>0</v>
      </c>
      <c r="H510" s="267">
        <v>0</v>
      </c>
      <c r="I510" s="267">
        <f t="shared" si="14"/>
        <v>0</v>
      </c>
      <c r="J510" s="268">
        <f t="shared" si="15"/>
        <v>0</v>
      </c>
    </row>
    <row r="511" spans="1:10" hidden="1" x14ac:dyDescent="0.2">
      <c r="A511" s="266">
        <v>147140</v>
      </c>
      <c r="B511" s="266" t="s">
        <v>409</v>
      </c>
      <c r="C511" s="267">
        <v>0</v>
      </c>
      <c r="D511" s="267">
        <v>0</v>
      </c>
      <c r="E511" s="267">
        <v>0</v>
      </c>
      <c r="F511" s="267">
        <v>0</v>
      </c>
      <c r="G511" s="267">
        <v>0</v>
      </c>
      <c r="H511" s="267">
        <v>0</v>
      </c>
      <c r="I511" s="267">
        <f t="shared" si="14"/>
        <v>0</v>
      </c>
      <c r="J511" s="268">
        <f t="shared" si="15"/>
        <v>0</v>
      </c>
    </row>
    <row r="512" spans="1:10" hidden="1" x14ac:dyDescent="0.2">
      <c r="A512" s="266">
        <v>147145</v>
      </c>
      <c r="B512" s="266" t="s">
        <v>410</v>
      </c>
      <c r="C512" s="267">
        <v>0</v>
      </c>
      <c r="D512" s="267">
        <v>0</v>
      </c>
      <c r="E512" s="267">
        <v>0</v>
      </c>
      <c r="F512" s="267">
        <v>0</v>
      </c>
      <c r="G512" s="267">
        <v>0</v>
      </c>
      <c r="H512" s="267">
        <v>0</v>
      </c>
      <c r="I512" s="267">
        <f t="shared" si="14"/>
        <v>0</v>
      </c>
      <c r="J512" s="268">
        <f t="shared" si="15"/>
        <v>0</v>
      </c>
    </row>
    <row r="513" spans="1:10" hidden="1" x14ac:dyDescent="0.2">
      <c r="A513" s="266">
        <v>147150</v>
      </c>
      <c r="B513" s="266" t="s">
        <v>411</v>
      </c>
      <c r="C513" s="267">
        <v>0</v>
      </c>
      <c r="D513" s="267">
        <v>0</v>
      </c>
      <c r="E513" s="267">
        <v>0</v>
      </c>
      <c r="F513" s="267">
        <v>0</v>
      </c>
      <c r="G513" s="267">
        <v>0</v>
      </c>
      <c r="H513" s="267">
        <v>0</v>
      </c>
      <c r="I513" s="267">
        <f t="shared" si="14"/>
        <v>0</v>
      </c>
      <c r="J513" s="268">
        <f t="shared" si="15"/>
        <v>0</v>
      </c>
    </row>
    <row r="514" spans="1:10" hidden="1" x14ac:dyDescent="0.2">
      <c r="A514" s="264">
        <v>147200</v>
      </c>
      <c r="B514" s="264" t="s">
        <v>414</v>
      </c>
      <c r="C514" s="265">
        <v>0</v>
      </c>
      <c r="D514" s="265">
        <v>0</v>
      </c>
      <c r="E514" s="265">
        <v>0</v>
      </c>
      <c r="F514" s="265">
        <v>0</v>
      </c>
      <c r="G514" s="265">
        <v>0</v>
      </c>
      <c r="H514" s="265">
        <v>0</v>
      </c>
      <c r="I514" s="265">
        <f t="shared" si="14"/>
        <v>0</v>
      </c>
      <c r="J514" s="268">
        <f t="shared" si="15"/>
        <v>0</v>
      </c>
    </row>
    <row r="515" spans="1:10" hidden="1" x14ac:dyDescent="0.2">
      <c r="A515" s="266">
        <v>147205</v>
      </c>
      <c r="B515" s="266" t="s">
        <v>415</v>
      </c>
      <c r="C515" s="267">
        <v>0</v>
      </c>
      <c r="D515" s="267">
        <v>0</v>
      </c>
      <c r="E515" s="267">
        <v>0</v>
      </c>
      <c r="F515" s="267">
        <v>0</v>
      </c>
      <c r="G515" s="267">
        <v>0</v>
      </c>
      <c r="H515" s="267">
        <v>0</v>
      </c>
      <c r="I515" s="267">
        <f t="shared" ref="I515:I578" si="16">IFERROR(CEILING(+H515*(1+((+H515/G515-1)/3)),1000000),0)</f>
        <v>0</v>
      </c>
      <c r="J515" s="268">
        <f t="shared" ref="J515:J578" si="17">+MAX(C515:I515)</f>
        <v>0</v>
      </c>
    </row>
    <row r="516" spans="1:10" hidden="1" x14ac:dyDescent="0.2">
      <c r="A516" s="266">
        <v>147210</v>
      </c>
      <c r="B516" s="266" t="s">
        <v>416</v>
      </c>
      <c r="C516" s="267">
        <v>0</v>
      </c>
      <c r="D516" s="267">
        <v>0</v>
      </c>
      <c r="E516" s="267">
        <v>0</v>
      </c>
      <c r="F516" s="267">
        <v>0</v>
      </c>
      <c r="G516" s="267">
        <v>0</v>
      </c>
      <c r="H516" s="267">
        <v>0</v>
      </c>
      <c r="I516" s="267">
        <f t="shared" si="16"/>
        <v>0</v>
      </c>
      <c r="J516" s="268">
        <f t="shared" si="17"/>
        <v>0</v>
      </c>
    </row>
    <row r="517" spans="1:10" hidden="1" x14ac:dyDescent="0.2">
      <c r="A517" s="266">
        <v>147215</v>
      </c>
      <c r="B517" s="266" t="s">
        <v>417</v>
      </c>
      <c r="C517" s="267">
        <v>0</v>
      </c>
      <c r="D517" s="267">
        <v>0</v>
      </c>
      <c r="E517" s="267">
        <v>0</v>
      </c>
      <c r="F517" s="267">
        <v>0</v>
      </c>
      <c r="G517" s="267">
        <v>0</v>
      </c>
      <c r="H517" s="267">
        <v>0</v>
      </c>
      <c r="I517" s="267">
        <f t="shared" si="16"/>
        <v>0</v>
      </c>
      <c r="J517" s="268">
        <f t="shared" si="17"/>
        <v>0</v>
      </c>
    </row>
    <row r="518" spans="1:10" hidden="1" x14ac:dyDescent="0.2">
      <c r="A518" s="266">
        <v>147220</v>
      </c>
      <c r="B518" s="266" t="s">
        <v>418</v>
      </c>
      <c r="C518" s="267">
        <v>0</v>
      </c>
      <c r="D518" s="267">
        <v>0</v>
      </c>
      <c r="E518" s="267">
        <v>0</v>
      </c>
      <c r="F518" s="267">
        <v>0</v>
      </c>
      <c r="G518" s="267">
        <v>0</v>
      </c>
      <c r="H518" s="267">
        <v>0</v>
      </c>
      <c r="I518" s="267">
        <f t="shared" si="16"/>
        <v>0</v>
      </c>
      <c r="J518" s="268">
        <f t="shared" si="17"/>
        <v>0</v>
      </c>
    </row>
    <row r="519" spans="1:10" hidden="1" x14ac:dyDescent="0.2">
      <c r="A519" s="266">
        <v>147225</v>
      </c>
      <c r="B519" s="266" t="s">
        <v>419</v>
      </c>
      <c r="C519" s="267">
        <v>0</v>
      </c>
      <c r="D519" s="267">
        <v>0</v>
      </c>
      <c r="E519" s="267">
        <v>0</v>
      </c>
      <c r="F519" s="267">
        <v>0</v>
      </c>
      <c r="G519" s="267">
        <v>0</v>
      </c>
      <c r="H519" s="267">
        <v>0</v>
      </c>
      <c r="I519" s="267">
        <f t="shared" si="16"/>
        <v>0</v>
      </c>
      <c r="J519" s="268">
        <f t="shared" si="17"/>
        <v>0</v>
      </c>
    </row>
    <row r="520" spans="1:10" hidden="1" x14ac:dyDescent="0.2">
      <c r="A520" s="266">
        <v>147230</v>
      </c>
      <c r="B520" s="266" t="s">
        <v>420</v>
      </c>
      <c r="C520" s="267">
        <v>0</v>
      </c>
      <c r="D520" s="267">
        <v>0</v>
      </c>
      <c r="E520" s="267">
        <v>0</v>
      </c>
      <c r="F520" s="267">
        <v>0</v>
      </c>
      <c r="G520" s="267">
        <v>0</v>
      </c>
      <c r="H520" s="267">
        <v>0</v>
      </c>
      <c r="I520" s="267">
        <f t="shared" si="16"/>
        <v>0</v>
      </c>
      <c r="J520" s="268">
        <f t="shared" si="17"/>
        <v>0</v>
      </c>
    </row>
    <row r="521" spans="1:10" hidden="1" x14ac:dyDescent="0.2">
      <c r="A521" s="266">
        <v>147235</v>
      </c>
      <c r="B521" s="266" t="s">
        <v>421</v>
      </c>
      <c r="C521" s="267">
        <v>0</v>
      </c>
      <c r="D521" s="267">
        <v>0</v>
      </c>
      <c r="E521" s="267">
        <v>0</v>
      </c>
      <c r="F521" s="267">
        <v>0</v>
      </c>
      <c r="G521" s="267">
        <v>0</v>
      </c>
      <c r="H521" s="267">
        <v>0</v>
      </c>
      <c r="I521" s="267">
        <f t="shared" si="16"/>
        <v>0</v>
      </c>
      <c r="J521" s="268">
        <f t="shared" si="17"/>
        <v>0</v>
      </c>
    </row>
    <row r="522" spans="1:10" hidden="1" x14ac:dyDescent="0.2">
      <c r="A522" s="266">
        <v>147240</v>
      </c>
      <c r="B522" s="266" t="s">
        <v>422</v>
      </c>
      <c r="C522" s="267">
        <v>0</v>
      </c>
      <c r="D522" s="267">
        <v>0</v>
      </c>
      <c r="E522" s="267">
        <v>0</v>
      </c>
      <c r="F522" s="267">
        <v>0</v>
      </c>
      <c r="G522" s="267">
        <v>0</v>
      </c>
      <c r="H522" s="267">
        <v>0</v>
      </c>
      <c r="I522" s="267">
        <f t="shared" si="16"/>
        <v>0</v>
      </c>
      <c r="J522" s="268">
        <f t="shared" si="17"/>
        <v>0</v>
      </c>
    </row>
    <row r="523" spans="1:10" hidden="1" x14ac:dyDescent="0.2">
      <c r="A523" s="266">
        <v>147245</v>
      </c>
      <c r="B523" s="266" t="s">
        <v>423</v>
      </c>
      <c r="C523" s="267">
        <v>0</v>
      </c>
      <c r="D523" s="267">
        <v>0</v>
      </c>
      <c r="E523" s="267">
        <v>0</v>
      </c>
      <c r="F523" s="267">
        <v>0</v>
      </c>
      <c r="G523" s="267">
        <v>0</v>
      </c>
      <c r="H523" s="267">
        <v>0</v>
      </c>
      <c r="I523" s="267">
        <f t="shared" si="16"/>
        <v>0</v>
      </c>
      <c r="J523" s="268">
        <f t="shared" si="17"/>
        <v>0</v>
      </c>
    </row>
    <row r="524" spans="1:10" hidden="1" x14ac:dyDescent="0.2">
      <c r="A524" s="266">
        <v>147250</v>
      </c>
      <c r="B524" s="266" t="s">
        <v>424</v>
      </c>
      <c r="C524" s="267">
        <v>0</v>
      </c>
      <c r="D524" s="267">
        <v>0</v>
      </c>
      <c r="E524" s="267">
        <v>0</v>
      </c>
      <c r="F524" s="267">
        <v>0</v>
      </c>
      <c r="G524" s="267">
        <v>0</v>
      </c>
      <c r="H524" s="267">
        <v>0</v>
      </c>
      <c r="I524" s="267">
        <f t="shared" si="16"/>
        <v>0</v>
      </c>
      <c r="J524" s="268">
        <f t="shared" si="17"/>
        <v>0</v>
      </c>
    </row>
    <row r="525" spans="1:10" x14ac:dyDescent="0.2">
      <c r="A525" s="264">
        <v>147300</v>
      </c>
      <c r="B525" s="264" t="s">
        <v>425</v>
      </c>
      <c r="C525" s="265">
        <v>22440992.640000001</v>
      </c>
      <c r="D525" s="265">
        <v>16032619.609999999</v>
      </c>
      <c r="E525" s="265">
        <v>24806860</v>
      </c>
      <c r="F525" s="265">
        <v>35503225.590000004</v>
      </c>
      <c r="G525" s="265">
        <v>37972185.57</v>
      </c>
      <c r="H525" s="265">
        <v>75017035.340000004</v>
      </c>
      <c r="I525" s="265">
        <f t="shared" si="16"/>
        <v>100000000</v>
      </c>
      <c r="J525" s="268">
        <f t="shared" si="17"/>
        <v>100000000</v>
      </c>
    </row>
    <row r="526" spans="1:10" hidden="1" x14ac:dyDescent="0.2">
      <c r="A526" s="266">
        <v>147305</v>
      </c>
      <c r="B526" s="266" t="s">
        <v>426</v>
      </c>
      <c r="C526" s="267">
        <v>0</v>
      </c>
      <c r="D526" s="267">
        <v>0</v>
      </c>
      <c r="E526" s="267">
        <v>0</v>
      </c>
      <c r="F526" s="267">
        <v>0</v>
      </c>
      <c r="G526" s="267">
        <v>0</v>
      </c>
      <c r="H526" s="267">
        <v>0</v>
      </c>
      <c r="I526" s="267">
        <f t="shared" si="16"/>
        <v>0</v>
      </c>
      <c r="J526" s="268">
        <f t="shared" si="17"/>
        <v>0</v>
      </c>
    </row>
    <row r="527" spans="1:10" hidden="1" x14ac:dyDescent="0.2">
      <c r="A527" s="266">
        <v>147310</v>
      </c>
      <c r="B527" s="266" t="s">
        <v>427</v>
      </c>
      <c r="C527" s="267">
        <v>0</v>
      </c>
      <c r="D527" s="267">
        <v>0</v>
      </c>
      <c r="E527" s="267">
        <v>0</v>
      </c>
      <c r="F527" s="267">
        <v>0</v>
      </c>
      <c r="G527" s="267">
        <v>0</v>
      </c>
      <c r="H527" s="267">
        <v>0</v>
      </c>
      <c r="I527" s="267">
        <f t="shared" si="16"/>
        <v>0</v>
      </c>
      <c r="J527" s="268">
        <f t="shared" si="17"/>
        <v>0</v>
      </c>
    </row>
    <row r="528" spans="1:10" x14ac:dyDescent="0.2">
      <c r="A528" s="266">
        <v>147315</v>
      </c>
      <c r="B528" s="266" t="s">
        <v>428</v>
      </c>
      <c r="C528" s="267">
        <v>0</v>
      </c>
      <c r="D528" s="267">
        <v>0</v>
      </c>
      <c r="E528" s="267">
        <v>0</v>
      </c>
      <c r="F528" s="267">
        <v>866818</v>
      </c>
      <c r="G528" s="267">
        <v>706829</v>
      </c>
      <c r="H528" s="267">
        <v>1134586</v>
      </c>
      <c r="I528" s="267">
        <f t="shared" si="16"/>
        <v>2000000</v>
      </c>
      <c r="J528" s="268">
        <f t="shared" si="17"/>
        <v>2000000</v>
      </c>
    </row>
    <row r="529" spans="1:10" x14ac:dyDescent="0.2">
      <c r="A529" s="266">
        <v>147320</v>
      </c>
      <c r="B529" s="266" t="s">
        <v>429</v>
      </c>
      <c r="C529" s="267">
        <v>3964216</v>
      </c>
      <c r="D529" s="267">
        <v>1747577</v>
      </c>
      <c r="E529" s="267">
        <v>6120684</v>
      </c>
      <c r="F529" s="267">
        <v>7296184</v>
      </c>
      <c r="G529" s="267">
        <v>8431504</v>
      </c>
      <c r="H529" s="267">
        <v>8951880</v>
      </c>
      <c r="I529" s="267">
        <f t="shared" si="16"/>
        <v>10000000</v>
      </c>
      <c r="J529" s="268">
        <f t="shared" si="17"/>
        <v>10000000</v>
      </c>
    </row>
    <row r="530" spans="1:10" hidden="1" x14ac:dyDescent="0.2">
      <c r="A530" s="266">
        <v>147325</v>
      </c>
      <c r="B530" s="266" t="s">
        <v>430</v>
      </c>
      <c r="C530" s="267">
        <v>0</v>
      </c>
      <c r="D530" s="267">
        <v>0</v>
      </c>
      <c r="E530" s="267">
        <v>0</v>
      </c>
      <c r="F530" s="267">
        <v>0</v>
      </c>
      <c r="G530" s="267">
        <v>0</v>
      </c>
      <c r="H530" s="267">
        <v>0</v>
      </c>
      <c r="I530" s="267">
        <f t="shared" si="16"/>
        <v>0</v>
      </c>
      <c r="J530" s="268">
        <f t="shared" si="17"/>
        <v>0</v>
      </c>
    </row>
    <row r="531" spans="1:10" hidden="1" x14ac:dyDescent="0.2">
      <c r="A531" s="266">
        <v>147330</v>
      </c>
      <c r="B531" s="266" t="s">
        <v>431</v>
      </c>
      <c r="C531" s="267">
        <v>0</v>
      </c>
      <c r="D531" s="267">
        <v>0</v>
      </c>
      <c r="E531" s="267">
        <v>0</v>
      </c>
      <c r="F531" s="267">
        <v>0</v>
      </c>
      <c r="G531" s="267">
        <v>0</v>
      </c>
      <c r="H531" s="267">
        <v>0</v>
      </c>
      <c r="I531" s="267">
        <f t="shared" si="16"/>
        <v>0</v>
      </c>
      <c r="J531" s="268">
        <f t="shared" si="17"/>
        <v>0</v>
      </c>
    </row>
    <row r="532" spans="1:10" x14ac:dyDescent="0.2">
      <c r="A532" s="266">
        <v>147395</v>
      </c>
      <c r="B532" s="266" t="s">
        <v>432</v>
      </c>
      <c r="C532" s="267">
        <v>18476776.640000001</v>
      </c>
      <c r="D532" s="267">
        <v>14285042.609999999</v>
      </c>
      <c r="E532" s="267">
        <v>18686176</v>
      </c>
      <c r="F532" s="267">
        <v>27340223.59</v>
      </c>
      <c r="G532" s="267">
        <v>28833852.57</v>
      </c>
      <c r="H532" s="267">
        <v>64930569.340000004</v>
      </c>
      <c r="I532" s="267">
        <f t="shared" si="16"/>
        <v>93000000</v>
      </c>
      <c r="J532" s="268">
        <f t="shared" si="17"/>
        <v>93000000</v>
      </c>
    </row>
    <row r="533" spans="1:10" hidden="1" x14ac:dyDescent="0.2">
      <c r="A533" s="266">
        <v>147399</v>
      </c>
      <c r="B533" s="266" t="s">
        <v>433</v>
      </c>
      <c r="C533" s="267">
        <v>0</v>
      </c>
      <c r="D533" s="267">
        <v>0</v>
      </c>
      <c r="E533" s="267">
        <v>0</v>
      </c>
      <c r="F533" s="267">
        <v>0</v>
      </c>
      <c r="G533" s="267">
        <v>0</v>
      </c>
      <c r="H533" s="267">
        <v>0</v>
      </c>
      <c r="I533" s="267">
        <f t="shared" si="16"/>
        <v>0</v>
      </c>
      <c r="J533" s="268">
        <f t="shared" si="17"/>
        <v>0</v>
      </c>
    </row>
    <row r="534" spans="1:10" hidden="1" x14ac:dyDescent="0.2">
      <c r="A534" s="264">
        <v>147400</v>
      </c>
      <c r="B534" s="264" t="s">
        <v>434</v>
      </c>
      <c r="C534" s="265">
        <v>0</v>
      </c>
      <c r="D534" s="265">
        <v>0</v>
      </c>
      <c r="E534" s="265">
        <v>0</v>
      </c>
      <c r="F534" s="265">
        <v>0</v>
      </c>
      <c r="G534" s="265">
        <v>0</v>
      </c>
      <c r="H534" s="265">
        <v>0</v>
      </c>
      <c r="I534" s="265">
        <f t="shared" si="16"/>
        <v>0</v>
      </c>
      <c r="J534" s="268">
        <f t="shared" si="17"/>
        <v>0</v>
      </c>
    </row>
    <row r="535" spans="1:10" hidden="1" x14ac:dyDescent="0.2">
      <c r="A535" s="266">
        <v>147405</v>
      </c>
      <c r="B535" s="266" t="s">
        <v>350</v>
      </c>
      <c r="C535" s="267">
        <v>0</v>
      </c>
      <c r="D535" s="267">
        <v>0</v>
      </c>
      <c r="E535" s="267">
        <v>0</v>
      </c>
      <c r="F535" s="267">
        <v>0</v>
      </c>
      <c r="G535" s="267">
        <v>0</v>
      </c>
      <c r="H535" s="267">
        <v>0</v>
      </c>
      <c r="I535" s="267">
        <f t="shared" si="16"/>
        <v>0</v>
      </c>
      <c r="J535" s="268">
        <f t="shared" si="17"/>
        <v>0</v>
      </c>
    </row>
    <row r="536" spans="1:10" hidden="1" x14ac:dyDescent="0.2">
      <c r="A536" s="266">
        <v>147410</v>
      </c>
      <c r="B536" s="266" t="s">
        <v>351</v>
      </c>
      <c r="C536" s="267">
        <v>0</v>
      </c>
      <c r="D536" s="267">
        <v>0</v>
      </c>
      <c r="E536" s="267">
        <v>0</v>
      </c>
      <c r="F536" s="267">
        <v>0</v>
      </c>
      <c r="G536" s="267">
        <v>0</v>
      </c>
      <c r="H536" s="267">
        <v>0</v>
      </c>
      <c r="I536" s="267">
        <f t="shared" si="16"/>
        <v>0</v>
      </c>
      <c r="J536" s="268">
        <f t="shared" si="17"/>
        <v>0</v>
      </c>
    </row>
    <row r="537" spans="1:10" hidden="1" x14ac:dyDescent="0.2">
      <c r="A537" s="266">
        <v>147415</v>
      </c>
      <c r="B537" s="266" t="s">
        <v>352</v>
      </c>
      <c r="C537" s="267">
        <v>0</v>
      </c>
      <c r="D537" s="267">
        <v>0</v>
      </c>
      <c r="E537" s="267">
        <v>0</v>
      </c>
      <c r="F537" s="267">
        <v>0</v>
      </c>
      <c r="G537" s="267">
        <v>0</v>
      </c>
      <c r="H537" s="267">
        <v>0</v>
      </c>
      <c r="I537" s="267">
        <f t="shared" si="16"/>
        <v>0</v>
      </c>
      <c r="J537" s="268">
        <f t="shared" si="17"/>
        <v>0</v>
      </c>
    </row>
    <row r="538" spans="1:10" hidden="1" x14ac:dyDescent="0.2">
      <c r="A538" s="266">
        <v>147420</v>
      </c>
      <c r="B538" s="266" t="s">
        <v>353</v>
      </c>
      <c r="C538" s="267">
        <v>0</v>
      </c>
      <c r="D538" s="267">
        <v>0</v>
      </c>
      <c r="E538" s="267">
        <v>0</v>
      </c>
      <c r="F538" s="267">
        <v>0</v>
      </c>
      <c r="G538" s="267">
        <v>0</v>
      </c>
      <c r="H538" s="267">
        <v>0</v>
      </c>
      <c r="I538" s="267">
        <f t="shared" si="16"/>
        <v>0</v>
      </c>
      <c r="J538" s="268">
        <f t="shared" si="17"/>
        <v>0</v>
      </c>
    </row>
    <row r="539" spans="1:10" hidden="1" x14ac:dyDescent="0.2">
      <c r="A539" s="266">
        <v>147425</v>
      </c>
      <c r="B539" s="266" t="s">
        <v>354</v>
      </c>
      <c r="C539" s="267">
        <v>0</v>
      </c>
      <c r="D539" s="267">
        <v>0</v>
      </c>
      <c r="E539" s="267">
        <v>0</v>
      </c>
      <c r="F539" s="267">
        <v>0</v>
      </c>
      <c r="G539" s="267">
        <v>0</v>
      </c>
      <c r="H539" s="267">
        <v>0</v>
      </c>
      <c r="I539" s="267">
        <f t="shared" si="16"/>
        <v>0</v>
      </c>
      <c r="J539" s="268">
        <f t="shared" si="17"/>
        <v>0</v>
      </c>
    </row>
    <row r="540" spans="1:10" hidden="1" x14ac:dyDescent="0.2">
      <c r="A540" s="264">
        <v>147500</v>
      </c>
      <c r="B540" s="264" t="s">
        <v>435</v>
      </c>
      <c r="C540" s="265">
        <v>0</v>
      </c>
      <c r="D540" s="265">
        <v>0</v>
      </c>
      <c r="E540" s="265">
        <v>0</v>
      </c>
      <c r="F540" s="265">
        <v>0</v>
      </c>
      <c r="G540" s="265">
        <v>0</v>
      </c>
      <c r="H540" s="265">
        <v>0</v>
      </c>
      <c r="I540" s="265">
        <f t="shared" si="16"/>
        <v>0</v>
      </c>
      <c r="J540" s="268">
        <f t="shared" si="17"/>
        <v>0</v>
      </c>
    </row>
    <row r="541" spans="1:10" hidden="1" x14ac:dyDescent="0.2">
      <c r="A541" s="266">
        <v>147505</v>
      </c>
      <c r="B541" s="266" t="s">
        <v>350</v>
      </c>
      <c r="C541" s="267">
        <v>0</v>
      </c>
      <c r="D541" s="267">
        <v>0</v>
      </c>
      <c r="E541" s="267">
        <v>0</v>
      </c>
      <c r="F541" s="267">
        <v>0</v>
      </c>
      <c r="G541" s="267">
        <v>0</v>
      </c>
      <c r="H541" s="267">
        <v>0</v>
      </c>
      <c r="I541" s="267">
        <f t="shared" si="16"/>
        <v>0</v>
      </c>
      <c r="J541" s="268">
        <f t="shared" si="17"/>
        <v>0</v>
      </c>
    </row>
    <row r="542" spans="1:10" hidden="1" x14ac:dyDescent="0.2">
      <c r="A542" s="266">
        <v>147510</v>
      </c>
      <c r="B542" s="266" t="s">
        <v>351</v>
      </c>
      <c r="C542" s="267">
        <v>0</v>
      </c>
      <c r="D542" s="267">
        <v>0</v>
      </c>
      <c r="E542" s="267">
        <v>0</v>
      </c>
      <c r="F542" s="267">
        <v>0</v>
      </c>
      <c r="G542" s="267">
        <v>0</v>
      </c>
      <c r="H542" s="267">
        <v>0</v>
      </c>
      <c r="I542" s="267">
        <f t="shared" si="16"/>
        <v>0</v>
      </c>
      <c r="J542" s="268">
        <f t="shared" si="17"/>
        <v>0</v>
      </c>
    </row>
    <row r="543" spans="1:10" hidden="1" x14ac:dyDescent="0.2">
      <c r="A543" s="266">
        <v>147515</v>
      </c>
      <c r="B543" s="266" t="s">
        <v>352</v>
      </c>
      <c r="C543" s="267">
        <v>0</v>
      </c>
      <c r="D543" s="267">
        <v>0</v>
      </c>
      <c r="E543" s="267">
        <v>0</v>
      </c>
      <c r="F543" s="267">
        <v>0</v>
      </c>
      <c r="G543" s="267">
        <v>0</v>
      </c>
      <c r="H543" s="267">
        <v>0</v>
      </c>
      <c r="I543" s="267">
        <f t="shared" si="16"/>
        <v>0</v>
      </c>
      <c r="J543" s="268">
        <f t="shared" si="17"/>
        <v>0</v>
      </c>
    </row>
    <row r="544" spans="1:10" hidden="1" x14ac:dyDescent="0.2">
      <c r="A544" s="266">
        <v>147520</v>
      </c>
      <c r="B544" s="266" t="s">
        <v>353</v>
      </c>
      <c r="C544" s="267">
        <v>0</v>
      </c>
      <c r="D544" s="267">
        <v>0</v>
      </c>
      <c r="E544" s="267">
        <v>0</v>
      </c>
      <c r="F544" s="267">
        <v>0</v>
      </c>
      <c r="G544" s="267">
        <v>0</v>
      </c>
      <c r="H544" s="267">
        <v>0</v>
      </c>
      <c r="I544" s="267">
        <f t="shared" si="16"/>
        <v>0</v>
      </c>
      <c r="J544" s="268">
        <f t="shared" si="17"/>
        <v>0</v>
      </c>
    </row>
    <row r="545" spans="1:10" hidden="1" x14ac:dyDescent="0.2">
      <c r="A545" s="266">
        <v>147525</v>
      </c>
      <c r="B545" s="266" t="s">
        <v>354</v>
      </c>
      <c r="C545" s="267">
        <v>0</v>
      </c>
      <c r="D545" s="267">
        <v>0</v>
      </c>
      <c r="E545" s="267">
        <v>0</v>
      </c>
      <c r="F545" s="267">
        <v>0</v>
      </c>
      <c r="G545" s="267">
        <v>0</v>
      </c>
      <c r="H545" s="267">
        <v>0</v>
      </c>
      <c r="I545" s="267">
        <f t="shared" si="16"/>
        <v>0</v>
      </c>
      <c r="J545" s="268">
        <f t="shared" si="17"/>
        <v>0</v>
      </c>
    </row>
    <row r="546" spans="1:10" hidden="1" x14ac:dyDescent="0.2">
      <c r="A546" s="262">
        <v>150000</v>
      </c>
      <c r="B546" s="262" t="s">
        <v>436</v>
      </c>
      <c r="C546" s="263">
        <v>0</v>
      </c>
      <c r="D546" s="263">
        <v>0</v>
      </c>
      <c r="E546" s="263">
        <v>0</v>
      </c>
      <c r="F546" s="263">
        <v>0</v>
      </c>
      <c r="G546" s="263">
        <v>0</v>
      </c>
      <c r="H546" s="263">
        <v>0</v>
      </c>
      <c r="I546" s="263">
        <f t="shared" si="16"/>
        <v>0</v>
      </c>
      <c r="J546" s="268">
        <f t="shared" si="17"/>
        <v>0</v>
      </c>
    </row>
    <row r="547" spans="1:10" hidden="1" x14ac:dyDescent="0.2">
      <c r="A547" s="264">
        <v>150500</v>
      </c>
      <c r="B547" s="264" t="s">
        <v>437</v>
      </c>
      <c r="C547" s="265">
        <v>0</v>
      </c>
      <c r="D547" s="265">
        <v>0</v>
      </c>
      <c r="E547" s="265">
        <v>0</v>
      </c>
      <c r="F547" s="265">
        <v>0</v>
      </c>
      <c r="G547" s="265">
        <v>0</v>
      </c>
      <c r="H547" s="265">
        <v>0</v>
      </c>
      <c r="I547" s="265">
        <f t="shared" si="16"/>
        <v>0</v>
      </c>
      <c r="J547" s="268">
        <f t="shared" si="17"/>
        <v>0</v>
      </c>
    </row>
    <row r="548" spans="1:10" hidden="1" x14ac:dyDescent="0.2">
      <c r="A548" s="266">
        <v>150505</v>
      </c>
      <c r="B548" s="266" t="s">
        <v>438</v>
      </c>
      <c r="C548" s="267">
        <v>0</v>
      </c>
      <c r="D548" s="267">
        <v>0</v>
      </c>
      <c r="E548" s="267">
        <v>0</v>
      </c>
      <c r="F548" s="267">
        <v>0</v>
      </c>
      <c r="G548" s="267">
        <v>0</v>
      </c>
      <c r="H548" s="267">
        <v>0</v>
      </c>
      <c r="I548" s="267">
        <f t="shared" si="16"/>
        <v>0</v>
      </c>
      <c r="J548" s="268">
        <f t="shared" si="17"/>
        <v>0</v>
      </c>
    </row>
    <row r="549" spans="1:10" hidden="1" x14ac:dyDescent="0.2">
      <c r="A549" s="266">
        <v>150510</v>
      </c>
      <c r="B549" s="266" t="s">
        <v>439</v>
      </c>
      <c r="C549" s="267">
        <v>0</v>
      </c>
      <c r="D549" s="267">
        <v>0</v>
      </c>
      <c r="E549" s="267">
        <v>0</v>
      </c>
      <c r="F549" s="267">
        <v>0</v>
      </c>
      <c r="G549" s="267">
        <v>0</v>
      </c>
      <c r="H549" s="267">
        <v>0</v>
      </c>
      <c r="I549" s="267">
        <f t="shared" si="16"/>
        <v>0</v>
      </c>
      <c r="J549" s="268">
        <f t="shared" si="17"/>
        <v>0</v>
      </c>
    </row>
    <row r="550" spans="1:10" hidden="1" x14ac:dyDescent="0.2">
      <c r="A550" s="266">
        <v>150515</v>
      </c>
      <c r="B550" s="266" t="s">
        <v>440</v>
      </c>
      <c r="C550" s="267">
        <v>0</v>
      </c>
      <c r="D550" s="267">
        <v>0</v>
      </c>
      <c r="E550" s="267">
        <v>0</v>
      </c>
      <c r="F550" s="267">
        <v>0</v>
      </c>
      <c r="G550" s="267">
        <v>0</v>
      </c>
      <c r="H550" s="267">
        <v>0</v>
      </c>
      <c r="I550" s="267">
        <f t="shared" si="16"/>
        <v>0</v>
      </c>
      <c r="J550" s="268">
        <f t="shared" si="17"/>
        <v>0</v>
      </c>
    </row>
    <row r="551" spans="1:10" hidden="1" x14ac:dyDescent="0.2">
      <c r="A551" s="266">
        <v>150520</v>
      </c>
      <c r="B551" s="266" t="s">
        <v>441</v>
      </c>
      <c r="C551" s="267">
        <v>0</v>
      </c>
      <c r="D551" s="267">
        <v>0</v>
      </c>
      <c r="E551" s="267">
        <v>0</v>
      </c>
      <c r="F551" s="267">
        <v>0</v>
      </c>
      <c r="G551" s="267">
        <v>0</v>
      </c>
      <c r="H551" s="267">
        <v>0</v>
      </c>
      <c r="I551" s="267">
        <f t="shared" si="16"/>
        <v>0</v>
      </c>
      <c r="J551" s="268">
        <f t="shared" si="17"/>
        <v>0</v>
      </c>
    </row>
    <row r="552" spans="1:10" hidden="1" x14ac:dyDescent="0.2">
      <c r="A552" s="266">
        <v>150525</v>
      </c>
      <c r="B552" s="266" t="s">
        <v>442</v>
      </c>
      <c r="C552" s="267">
        <v>0</v>
      </c>
      <c r="D552" s="267">
        <v>0</v>
      </c>
      <c r="E552" s="267">
        <v>0</v>
      </c>
      <c r="F552" s="267">
        <v>0</v>
      </c>
      <c r="G552" s="267">
        <v>0</v>
      </c>
      <c r="H552" s="267">
        <v>0</v>
      </c>
      <c r="I552" s="267">
        <f t="shared" si="16"/>
        <v>0</v>
      </c>
      <c r="J552" s="268">
        <f t="shared" si="17"/>
        <v>0</v>
      </c>
    </row>
    <row r="553" spans="1:10" hidden="1" x14ac:dyDescent="0.2">
      <c r="A553" s="266">
        <v>150599</v>
      </c>
      <c r="B553" s="266" t="s">
        <v>443</v>
      </c>
      <c r="C553" s="267">
        <v>0</v>
      </c>
      <c r="D553" s="267">
        <v>0</v>
      </c>
      <c r="E553" s="267">
        <v>0</v>
      </c>
      <c r="F553" s="267">
        <v>0</v>
      </c>
      <c r="G553" s="267">
        <v>0</v>
      </c>
      <c r="H553" s="267">
        <v>0</v>
      </c>
      <c r="I553" s="267">
        <f t="shared" si="16"/>
        <v>0</v>
      </c>
      <c r="J553" s="268">
        <f t="shared" si="17"/>
        <v>0</v>
      </c>
    </row>
    <row r="554" spans="1:10" hidden="1" x14ac:dyDescent="0.2">
      <c r="A554" s="264">
        <v>151000</v>
      </c>
      <c r="B554" s="264" t="s">
        <v>444</v>
      </c>
      <c r="C554" s="265">
        <v>0</v>
      </c>
      <c r="D554" s="265">
        <v>0</v>
      </c>
      <c r="E554" s="265">
        <v>0</v>
      </c>
      <c r="F554" s="265">
        <v>0</v>
      </c>
      <c r="G554" s="265">
        <v>0</v>
      </c>
      <c r="H554" s="265">
        <v>0</v>
      </c>
      <c r="I554" s="265">
        <f t="shared" si="16"/>
        <v>0</v>
      </c>
      <c r="J554" s="268">
        <f t="shared" si="17"/>
        <v>0</v>
      </c>
    </row>
    <row r="555" spans="1:10" hidden="1" x14ac:dyDescent="0.2">
      <c r="A555" s="266">
        <v>151005</v>
      </c>
      <c r="B555" s="266" t="s">
        <v>439</v>
      </c>
      <c r="C555" s="267">
        <v>0</v>
      </c>
      <c r="D555" s="267">
        <v>0</v>
      </c>
      <c r="E555" s="267">
        <v>0</v>
      </c>
      <c r="F555" s="267">
        <v>0</v>
      </c>
      <c r="G555" s="267">
        <v>0</v>
      </c>
      <c r="H555" s="267">
        <v>0</v>
      </c>
      <c r="I555" s="267">
        <f t="shared" si="16"/>
        <v>0</v>
      </c>
      <c r="J555" s="268">
        <f t="shared" si="17"/>
        <v>0</v>
      </c>
    </row>
    <row r="556" spans="1:10" hidden="1" x14ac:dyDescent="0.2">
      <c r="A556" s="266">
        <v>151010</v>
      </c>
      <c r="B556" s="266" t="s">
        <v>445</v>
      </c>
      <c r="C556" s="267">
        <v>0</v>
      </c>
      <c r="D556" s="267">
        <v>0</v>
      </c>
      <c r="E556" s="267">
        <v>0</v>
      </c>
      <c r="F556" s="267">
        <v>0</v>
      </c>
      <c r="G556" s="267">
        <v>0</v>
      </c>
      <c r="H556" s="267">
        <v>0</v>
      </c>
      <c r="I556" s="267">
        <f t="shared" si="16"/>
        <v>0</v>
      </c>
      <c r="J556" s="268">
        <f t="shared" si="17"/>
        <v>0</v>
      </c>
    </row>
    <row r="557" spans="1:10" hidden="1" x14ac:dyDescent="0.2">
      <c r="A557" s="266">
        <v>151015</v>
      </c>
      <c r="B557" s="266" t="s">
        <v>440</v>
      </c>
      <c r="C557" s="267">
        <v>0</v>
      </c>
      <c r="D557" s="267">
        <v>0</v>
      </c>
      <c r="E557" s="267">
        <v>0</v>
      </c>
      <c r="F557" s="267">
        <v>0</v>
      </c>
      <c r="G557" s="267">
        <v>0</v>
      </c>
      <c r="H557" s="267">
        <v>0</v>
      </c>
      <c r="I557" s="267">
        <f t="shared" si="16"/>
        <v>0</v>
      </c>
      <c r="J557" s="268">
        <f t="shared" si="17"/>
        <v>0</v>
      </c>
    </row>
    <row r="558" spans="1:10" hidden="1" x14ac:dyDescent="0.2">
      <c r="A558" s="266">
        <v>151020</v>
      </c>
      <c r="B558" s="266" t="s">
        <v>441</v>
      </c>
      <c r="C558" s="267">
        <v>0</v>
      </c>
      <c r="D558" s="267">
        <v>0</v>
      </c>
      <c r="E558" s="267">
        <v>0</v>
      </c>
      <c r="F558" s="267">
        <v>0</v>
      </c>
      <c r="G558" s="267">
        <v>0</v>
      </c>
      <c r="H558" s="267">
        <v>0</v>
      </c>
      <c r="I558" s="267">
        <f t="shared" si="16"/>
        <v>0</v>
      </c>
      <c r="J558" s="268">
        <f t="shared" si="17"/>
        <v>0</v>
      </c>
    </row>
    <row r="559" spans="1:10" x14ac:dyDescent="0.2">
      <c r="A559" s="262">
        <v>160000</v>
      </c>
      <c r="B559" s="262" t="s">
        <v>446</v>
      </c>
      <c r="C559" s="263">
        <v>355727013.26999998</v>
      </c>
      <c r="D559" s="263">
        <v>379502607.38999999</v>
      </c>
      <c r="E559" s="263">
        <v>343144119</v>
      </c>
      <c r="F559" s="263">
        <v>458779552.68000001</v>
      </c>
      <c r="G559" s="263">
        <v>443971125</v>
      </c>
      <c r="H559" s="263">
        <v>354524228</v>
      </c>
      <c r="I559" s="263">
        <f t="shared" si="16"/>
        <v>331000000</v>
      </c>
      <c r="J559" s="268">
        <f t="shared" si="17"/>
        <v>458779552.68000001</v>
      </c>
    </row>
    <row r="560" spans="1:10" hidden="1" x14ac:dyDescent="0.2">
      <c r="A560" s="264">
        <v>160500</v>
      </c>
      <c r="B560" s="264" t="s">
        <v>447</v>
      </c>
      <c r="C560" s="265">
        <v>0</v>
      </c>
      <c r="D560" s="265">
        <v>0</v>
      </c>
      <c r="E560" s="265">
        <v>0</v>
      </c>
      <c r="F560" s="265">
        <v>0</v>
      </c>
      <c r="G560" s="265">
        <v>0</v>
      </c>
      <c r="H560" s="265">
        <v>0</v>
      </c>
      <c r="I560" s="265">
        <f t="shared" si="16"/>
        <v>0</v>
      </c>
      <c r="J560" s="268">
        <f t="shared" si="17"/>
        <v>0</v>
      </c>
    </row>
    <row r="561" spans="1:10" hidden="1" x14ac:dyDescent="0.2">
      <c r="A561" s="266">
        <v>160505</v>
      </c>
      <c r="B561" s="266" t="s">
        <v>448</v>
      </c>
      <c r="C561" s="267">
        <v>0</v>
      </c>
      <c r="D561" s="267">
        <v>0</v>
      </c>
      <c r="E561" s="267">
        <v>0</v>
      </c>
      <c r="F561" s="267">
        <v>0</v>
      </c>
      <c r="G561" s="267">
        <v>0</v>
      </c>
      <c r="H561" s="267">
        <v>0</v>
      </c>
      <c r="I561" s="267">
        <f t="shared" si="16"/>
        <v>0</v>
      </c>
      <c r="J561" s="268">
        <f t="shared" si="17"/>
        <v>0</v>
      </c>
    </row>
    <row r="562" spans="1:10" hidden="1" x14ac:dyDescent="0.2">
      <c r="A562" s="266">
        <v>160510</v>
      </c>
      <c r="B562" s="266" t="s">
        <v>449</v>
      </c>
      <c r="C562" s="267">
        <v>0</v>
      </c>
      <c r="D562" s="267">
        <v>0</v>
      </c>
      <c r="E562" s="267">
        <v>0</v>
      </c>
      <c r="F562" s="267">
        <v>0</v>
      </c>
      <c r="G562" s="267">
        <v>0</v>
      </c>
      <c r="H562" s="267">
        <v>0</v>
      </c>
      <c r="I562" s="267">
        <f t="shared" si="16"/>
        <v>0</v>
      </c>
      <c r="J562" s="268">
        <f t="shared" si="17"/>
        <v>0</v>
      </c>
    </row>
    <row r="563" spans="1:10" hidden="1" x14ac:dyDescent="0.2">
      <c r="A563" s="266">
        <v>160515</v>
      </c>
      <c r="B563" s="266" t="s">
        <v>450</v>
      </c>
      <c r="C563" s="267">
        <v>0</v>
      </c>
      <c r="D563" s="267">
        <v>0</v>
      </c>
      <c r="E563" s="267">
        <v>0</v>
      </c>
      <c r="F563" s="267">
        <v>0</v>
      </c>
      <c r="G563" s="267">
        <v>0</v>
      </c>
      <c r="H563" s="267">
        <v>0</v>
      </c>
      <c r="I563" s="267">
        <f t="shared" si="16"/>
        <v>0</v>
      </c>
      <c r="J563" s="268">
        <f t="shared" si="17"/>
        <v>0</v>
      </c>
    </row>
    <row r="564" spans="1:10" hidden="1" x14ac:dyDescent="0.2">
      <c r="A564" s="266">
        <v>160520</v>
      </c>
      <c r="B564" s="266" t="s">
        <v>451</v>
      </c>
      <c r="C564" s="267">
        <v>0</v>
      </c>
      <c r="D564" s="267">
        <v>0</v>
      </c>
      <c r="E564" s="267">
        <v>0</v>
      </c>
      <c r="F564" s="267">
        <v>0</v>
      </c>
      <c r="G564" s="267">
        <v>0</v>
      </c>
      <c r="H564" s="267">
        <v>0</v>
      </c>
      <c r="I564" s="267">
        <f t="shared" si="16"/>
        <v>0</v>
      </c>
      <c r="J564" s="268">
        <f t="shared" si="17"/>
        <v>0</v>
      </c>
    </row>
    <row r="565" spans="1:10" hidden="1" x14ac:dyDescent="0.2">
      <c r="A565" s="266">
        <v>160599</v>
      </c>
      <c r="B565" s="266" t="s">
        <v>452</v>
      </c>
      <c r="C565" s="267">
        <v>0</v>
      </c>
      <c r="D565" s="267">
        <v>0</v>
      </c>
      <c r="E565" s="267">
        <v>0</v>
      </c>
      <c r="F565" s="267">
        <v>0</v>
      </c>
      <c r="G565" s="267">
        <v>0</v>
      </c>
      <c r="H565" s="267">
        <v>0</v>
      </c>
      <c r="I565" s="267">
        <f t="shared" si="16"/>
        <v>0</v>
      </c>
      <c r="J565" s="268">
        <f t="shared" si="17"/>
        <v>0</v>
      </c>
    </row>
    <row r="566" spans="1:10" hidden="1" x14ac:dyDescent="0.2">
      <c r="A566" s="264">
        <v>161000</v>
      </c>
      <c r="B566" s="264" t="s">
        <v>453</v>
      </c>
      <c r="C566" s="265">
        <v>0</v>
      </c>
      <c r="D566" s="265">
        <v>0</v>
      </c>
      <c r="E566" s="265">
        <v>0</v>
      </c>
      <c r="F566" s="265">
        <v>0</v>
      </c>
      <c r="G566" s="265">
        <v>0</v>
      </c>
      <c r="H566" s="265">
        <v>0</v>
      </c>
      <c r="I566" s="265">
        <f t="shared" si="16"/>
        <v>0</v>
      </c>
      <c r="J566" s="268">
        <f t="shared" si="17"/>
        <v>0</v>
      </c>
    </row>
    <row r="567" spans="1:10" hidden="1" x14ac:dyDescent="0.2">
      <c r="A567" s="266">
        <v>161005</v>
      </c>
      <c r="B567" s="266" t="s">
        <v>448</v>
      </c>
      <c r="C567" s="267">
        <v>0</v>
      </c>
      <c r="D567" s="267">
        <v>0</v>
      </c>
      <c r="E567" s="267">
        <v>0</v>
      </c>
      <c r="F567" s="267">
        <v>0</v>
      </c>
      <c r="G567" s="267">
        <v>0</v>
      </c>
      <c r="H567" s="267">
        <v>0</v>
      </c>
      <c r="I567" s="267">
        <f t="shared" si="16"/>
        <v>0</v>
      </c>
      <c r="J567" s="268">
        <f t="shared" si="17"/>
        <v>0</v>
      </c>
    </row>
    <row r="568" spans="1:10" hidden="1" x14ac:dyDescent="0.2">
      <c r="A568" s="266">
        <v>161010</v>
      </c>
      <c r="B568" s="266" t="s">
        <v>449</v>
      </c>
      <c r="C568" s="267">
        <v>0</v>
      </c>
      <c r="D568" s="267">
        <v>0</v>
      </c>
      <c r="E568" s="267">
        <v>0</v>
      </c>
      <c r="F568" s="267">
        <v>0</v>
      </c>
      <c r="G568" s="267">
        <v>0</v>
      </c>
      <c r="H568" s="267">
        <v>0</v>
      </c>
      <c r="I568" s="267">
        <f t="shared" si="16"/>
        <v>0</v>
      </c>
      <c r="J568" s="268">
        <f t="shared" si="17"/>
        <v>0</v>
      </c>
    </row>
    <row r="569" spans="1:10" hidden="1" x14ac:dyDescent="0.2">
      <c r="A569" s="266">
        <v>161015</v>
      </c>
      <c r="B569" s="266" t="s">
        <v>450</v>
      </c>
      <c r="C569" s="267">
        <v>0</v>
      </c>
      <c r="D569" s="267">
        <v>0</v>
      </c>
      <c r="E569" s="267">
        <v>0</v>
      </c>
      <c r="F569" s="267">
        <v>0</v>
      </c>
      <c r="G569" s="267">
        <v>0</v>
      </c>
      <c r="H569" s="267">
        <v>0</v>
      </c>
      <c r="I569" s="267">
        <f t="shared" si="16"/>
        <v>0</v>
      </c>
      <c r="J569" s="268">
        <f t="shared" si="17"/>
        <v>0</v>
      </c>
    </row>
    <row r="570" spans="1:10" hidden="1" x14ac:dyDescent="0.2">
      <c r="A570" s="266">
        <v>161020</v>
      </c>
      <c r="B570" s="266" t="s">
        <v>451</v>
      </c>
      <c r="C570" s="267">
        <v>0</v>
      </c>
      <c r="D570" s="267">
        <v>0</v>
      </c>
      <c r="E570" s="267">
        <v>0</v>
      </c>
      <c r="F570" s="267">
        <v>0</v>
      </c>
      <c r="G570" s="267">
        <v>0</v>
      </c>
      <c r="H570" s="267">
        <v>0</v>
      </c>
      <c r="I570" s="267">
        <f t="shared" si="16"/>
        <v>0</v>
      </c>
      <c r="J570" s="268">
        <f t="shared" si="17"/>
        <v>0</v>
      </c>
    </row>
    <row r="571" spans="1:10" hidden="1" x14ac:dyDescent="0.2">
      <c r="A571" s="266">
        <v>161099</v>
      </c>
      <c r="B571" s="266" t="s">
        <v>454</v>
      </c>
      <c r="C571" s="267">
        <v>0</v>
      </c>
      <c r="D571" s="267">
        <v>0</v>
      </c>
      <c r="E571" s="267">
        <v>0</v>
      </c>
      <c r="F571" s="267">
        <v>0</v>
      </c>
      <c r="G571" s="267">
        <v>0</v>
      </c>
      <c r="H571" s="267">
        <v>0</v>
      </c>
      <c r="I571" s="267">
        <f t="shared" si="16"/>
        <v>0</v>
      </c>
      <c r="J571" s="268">
        <f t="shared" si="17"/>
        <v>0</v>
      </c>
    </row>
    <row r="572" spans="1:10" hidden="1" x14ac:dyDescent="0.2">
      <c r="A572" s="264">
        <v>161500</v>
      </c>
      <c r="B572" s="264" t="s">
        <v>455</v>
      </c>
      <c r="C572" s="265">
        <v>0</v>
      </c>
      <c r="D572" s="265">
        <v>0</v>
      </c>
      <c r="E572" s="265">
        <v>0</v>
      </c>
      <c r="F572" s="265">
        <v>0</v>
      </c>
      <c r="G572" s="265">
        <v>0</v>
      </c>
      <c r="H572" s="265">
        <v>0</v>
      </c>
      <c r="I572" s="265">
        <f t="shared" si="16"/>
        <v>0</v>
      </c>
      <c r="J572" s="268">
        <f t="shared" si="17"/>
        <v>0</v>
      </c>
    </row>
    <row r="573" spans="1:10" hidden="1" x14ac:dyDescent="0.2">
      <c r="A573" s="266">
        <v>161505</v>
      </c>
      <c r="B573" s="266" t="s">
        <v>448</v>
      </c>
      <c r="C573" s="267">
        <v>0</v>
      </c>
      <c r="D573" s="267">
        <v>0</v>
      </c>
      <c r="E573" s="267">
        <v>0</v>
      </c>
      <c r="F573" s="267">
        <v>0</v>
      </c>
      <c r="G573" s="267">
        <v>0</v>
      </c>
      <c r="H573" s="267">
        <v>0</v>
      </c>
      <c r="I573" s="267">
        <f t="shared" si="16"/>
        <v>0</v>
      </c>
      <c r="J573" s="268">
        <f t="shared" si="17"/>
        <v>0</v>
      </c>
    </row>
    <row r="574" spans="1:10" hidden="1" x14ac:dyDescent="0.2">
      <c r="A574" s="266">
        <v>161510</v>
      </c>
      <c r="B574" s="266" t="s">
        <v>449</v>
      </c>
      <c r="C574" s="267">
        <v>0</v>
      </c>
      <c r="D574" s="267">
        <v>0</v>
      </c>
      <c r="E574" s="267">
        <v>0</v>
      </c>
      <c r="F574" s="267">
        <v>0</v>
      </c>
      <c r="G574" s="267">
        <v>0</v>
      </c>
      <c r="H574" s="267">
        <v>0</v>
      </c>
      <c r="I574" s="267">
        <f t="shared" si="16"/>
        <v>0</v>
      </c>
      <c r="J574" s="268">
        <f t="shared" si="17"/>
        <v>0</v>
      </c>
    </row>
    <row r="575" spans="1:10" hidden="1" x14ac:dyDescent="0.2">
      <c r="A575" s="266">
        <v>161515</v>
      </c>
      <c r="B575" s="266" t="s">
        <v>450</v>
      </c>
      <c r="C575" s="267">
        <v>0</v>
      </c>
      <c r="D575" s="267">
        <v>0</v>
      </c>
      <c r="E575" s="267">
        <v>0</v>
      </c>
      <c r="F575" s="267">
        <v>0</v>
      </c>
      <c r="G575" s="267">
        <v>0</v>
      </c>
      <c r="H575" s="267">
        <v>0</v>
      </c>
      <c r="I575" s="267">
        <f t="shared" si="16"/>
        <v>0</v>
      </c>
      <c r="J575" s="268">
        <f t="shared" si="17"/>
        <v>0</v>
      </c>
    </row>
    <row r="576" spans="1:10" hidden="1" x14ac:dyDescent="0.2">
      <c r="A576" s="266">
        <v>161520</v>
      </c>
      <c r="B576" s="266" t="s">
        <v>451</v>
      </c>
      <c r="C576" s="267">
        <v>0</v>
      </c>
      <c r="D576" s="267">
        <v>0</v>
      </c>
      <c r="E576" s="267">
        <v>0</v>
      </c>
      <c r="F576" s="267">
        <v>0</v>
      </c>
      <c r="G576" s="267">
        <v>0</v>
      </c>
      <c r="H576" s="267">
        <v>0</v>
      </c>
      <c r="I576" s="267">
        <f t="shared" si="16"/>
        <v>0</v>
      </c>
      <c r="J576" s="268">
        <f t="shared" si="17"/>
        <v>0</v>
      </c>
    </row>
    <row r="577" spans="1:10" hidden="1" x14ac:dyDescent="0.2">
      <c r="A577" s="266">
        <v>161599</v>
      </c>
      <c r="B577" s="266" t="s">
        <v>456</v>
      </c>
      <c r="C577" s="267">
        <v>0</v>
      </c>
      <c r="D577" s="267">
        <v>0</v>
      </c>
      <c r="E577" s="267">
        <v>0</v>
      </c>
      <c r="F577" s="267">
        <v>0</v>
      </c>
      <c r="G577" s="267">
        <v>0</v>
      </c>
      <c r="H577" s="267">
        <v>0</v>
      </c>
      <c r="I577" s="267">
        <f t="shared" si="16"/>
        <v>0</v>
      </c>
      <c r="J577" s="268">
        <f t="shared" si="17"/>
        <v>0</v>
      </c>
    </row>
    <row r="578" spans="1:10" hidden="1" x14ac:dyDescent="0.2">
      <c r="A578" s="264">
        <v>162000</v>
      </c>
      <c r="B578" s="264" t="s">
        <v>457</v>
      </c>
      <c r="C578" s="265">
        <v>0</v>
      </c>
      <c r="D578" s="265">
        <v>0</v>
      </c>
      <c r="E578" s="265">
        <v>0</v>
      </c>
      <c r="F578" s="265">
        <v>0</v>
      </c>
      <c r="G578" s="265">
        <v>0</v>
      </c>
      <c r="H578" s="265">
        <v>0</v>
      </c>
      <c r="I578" s="265">
        <f t="shared" si="16"/>
        <v>0</v>
      </c>
      <c r="J578" s="268">
        <f t="shared" si="17"/>
        <v>0</v>
      </c>
    </row>
    <row r="579" spans="1:10" hidden="1" x14ac:dyDescent="0.2">
      <c r="A579" s="266">
        <v>162005</v>
      </c>
      <c r="B579" s="266" t="s">
        <v>448</v>
      </c>
      <c r="C579" s="267">
        <v>0</v>
      </c>
      <c r="D579" s="267">
        <v>0</v>
      </c>
      <c r="E579" s="267">
        <v>0</v>
      </c>
      <c r="F579" s="267">
        <v>0</v>
      </c>
      <c r="G579" s="267">
        <v>0</v>
      </c>
      <c r="H579" s="267">
        <v>0</v>
      </c>
      <c r="I579" s="267">
        <f t="shared" ref="I579:I642" si="18">IFERROR(CEILING(+H579*(1+((+H579/G579-1)/3)),1000000),0)</f>
        <v>0</v>
      </c>
      <c r="J579" s="268">
        <f t="shared" ref="J579:J642" si="19">+MAX(C579:I579)</f>
        <v>0</v>
      </c>
    </row>
    <row r="580" spans="1:10" hidden="1" x14ac:dyDescent="0.2">
      <c r="A580" s="266">
        <v>162010</v>
      </c>
      <c r="B580" s="266" t="s">
        <v>449</v>
      </c>
      <c r="C580" s="267">
        <v>0</v>
      </c>
      <c r="D580" s="267">
        <v>0</v>
      </c>
      <c r="E580" s="267">
        <v>0</v>
      </c>
      <c r="F580" s="267">
        <v>0</v>
      </c>
      <c r="G580" s="267">
        <v>0</v>
      </c>
      <c r="H580" s="267">
        <v>0</v>
      </c>
      <c r="I580" s="267">
        <f t="shared" si="18"/>
        <v>0</v>
      </c>
      <c r="J580" s="268">
        <f t="shared" si="19"/>
        <v>0</v>
      </c>
    </row>
    <row r="581" spans="1:10" hidden="1" x14ac:dyDescent="0.2">
      <c r="A581" s="266">
        <v>162015</v>
      </c>
      <c r="B581" s="266" t="s">
        <v>450</v>
      </c>
      <c r="C581" s="267">
        <v>0</v>
      </c>
      <c r="D581" s="267">
        <v>0</v>
      </c>
      <c r="E581" s="267">
        <v>0</v>
      </c>
      <c r="F581" s="267">
        <v>0</v>
      </c>
      <c r="G581" s="267">
        <v>0</v>
      </c>
      <c r="H581" s="267">
        <v>0</v>
      </c>
      <c r="I581" s="267">
        <f t="shared" si="18"/>
        <v>0</v>
      </c>
      <c r="J581" s="268">
        <f t="shared" si="19"/>
        <v>0</v>
      </c>
    </row>
    <row r="582" spans="1:10" hidden="1" x14ac:dyDescent="0.2">
      <c r="A582" s="266">
        <v>162020</v>
      </c>
      <c r="B582" s="266" t="s">
        <v>451</v>
      </c>
      <c r="C582" s="267">
        <v>0</v>
      </c>
      <c r="D582" s="267">
        <v>0</v>
      </c>
      <c r="E582" s="267">
        <v>0</v>
      </c>
      <c r="F582" s="267">
        <v>0</v>
      </c>
      <c r="G582" s="267">
        <v>0</v>
      </c>
      <c r="H582" s="267">
        <v>0</v>
      </c>
      <c r="I582" s="267">
        <f t="shared" si="18"/>
        <v>0</v>
      </c>
      <c r="J582" s="268">
        <f t="shared" si="19"/>
        <v>0</v>
      </c>
    </row>
    <row r="583" spans="1:10" hidden="1" x14ac:dyDescent="0.2">
      <c r="A583" s="266">
        <v>162099</v>
      </c>
      <c r="B583" s="266" t="s">
        <v>458</v>
      </c>
      <c r="C583" s="267">
        <v>0</v>
      </c>
      <c r="D583" s="267">
        <v>0</v>
      </c>
      <c r="E583" s="267">
        <v>0</v>
      </c>
      <c r="F583" s="267">
        <v>0</v>
      </c>
      <c r="G583" s="267">
        <v>0</v>
      </c>
      <c r="H583" s="267">
        <v>0</v>
      </c>
      <c r="I583" s="267">
        <f t="shared" si="18"/>
        <v>0</v>
      </c>
      <c r="J583" s="268">
        <f t="shared" si="19"/>
        <v>0</v>
      </c>
    </row>
    <row r="584" spans="1:10" hidden="1" x14ac:dyDescent="0.2">
      <c r="A584" s="264">
        <v>162500</v>
      </c>
      <c r="B584" s="264" t="s">
        <v>459</v>
      </c>
      <c r="C584" s="265">
        <v>0</v>
      </c>
      <c r="D584" s="265">
        <v>0</v>
      </c>
      <c r="E584" s="265">
        <v>0</v>
      </c>
      <c r="F584" s="265">
        <v>0</v>
      </c>
      <c r="G584" s="265">
        <v>0</v>
      </c>
      <c r="H584" s="265">
        <v>0</v>
      </c>
      <c r="I584" s="265">
        <f t="shared" si="18"/>
        <v>0</v>
      </c>
      <c r="J584" s="268">
        <f t="shared" si="19"/>
        <v>0</v>
      </c>
    </row>
    <row r="585" spans="1:10" hidden="1" x14ac:dyDescent="0.2">
      <c r="A585" s="266">
        <v>162505</v>
      </c>
      <c r="B585" s="266" t="s">
        <v>460</v>
      </c>
      <c r="C585" s="267">
        <v>0</v>
      </c>
      <c r="D585" s="267">
        <v>0</v>
      </c>
      <c r="E585" s="267">
        <v>0</v>
      </c>
      <c r="F585" s="267">
        <v>0</v>
      </c>
      <c r="G585" s="267">
        <v>0</v>
      </c>
      <c r="H585" s="267">
        <v>0</v>
      </c>
      <c r="I585" s="267">
        <f t="shared" si="18"/>
        <v>0</v>
      </c>
      <c r="J585" s="268">
        <f t="shared" si="19"/>
        <v>0</v>
      </c>
    </row>
    <row r="586" spans="1:10" hidden="1" x14ac:dyDescent="0.2">
      <c r="A586" s="266">
        <v>162510</v>
      </c>
      <c r="B586" s="266" t="s">
        <v>461</v>
      </c>
      <c r="C586" s="267">
        <v>0</v>
      </c>
      <c r="D586" s="267">
        <v>0</v>
      </c>
      <c r="E586" s="267">
        <v>0</v>
      </c>
      <c r="F586" s="267">
        <v>0</v>
      </c>
      <c r="G586" s="267">
        <v>0</v>
      </c>
      <c r="H586" s="267">
        <v>0</v>
      </c>
      <c r="I586" s="267">
        <f t="shared" si="18"/>
        <v>0</v>
      </c>
      <c r="J586" s="268">
        <f t="shared" si="19"/>
        <v>0</v>
      </c>
    </row>
    <row r="587" spans="1:10" hidden="1" x14ac:dyDescent="0.2">
      <c r="A587" s="266">
        <v>162515</v>
      </c>
      <c r="B587" s="266" t="s">
        <v>462</v>
      </c>
      <c r="C587" s="267">
        <v>0</v>
      </c>
      <c r="D587" s="267">
        <v>0</v>
      </c>
      <c r="E587" s="267">
        <v>0</v>
      </c>
      <c r="F587" s="267">
        <v>0</v>
      </c>
      <c r="G587" s="267">
        <v>0</v>
      </c>
      <c r="H587" s="267">
        <v>0</v>
      </c>
      <c r="I587" s="267">
        <f t="shared" si="18"/>
        <v>0</v>
      </c>
      <c r="J587" s="268">
        <f t="shared" si="19"/>
        <v>0</v>
      </c>
    </row>
    <row r="588" spans="1:10" hidden="1" x14ac:dyDescent="0.2">
      <c r="A588" s="266">
        <v>162595</v>
      </c>
      <c r="B588" s="266" t="s">
        <v>206</v>
      </c>
      <c r="C588" s="267">
        <v>0</v>
      </c>
      <c r="D588" s="267">
        <v>0</v>
      </c>
      <c r="E588" s="267">
        <v>0</v>
      </c>
      <c r="F588" s="267">
        <v>0</v>
      </c>
      <c r="G588" s="267">
        <v>0</v>
      </c>
      <c r="H588" s="267">
        <v>0</v>
      </c>
      <c r="I588" s="267">
        <f t="shared" si="18"/>
        <v>0</v>
      </c>
      <c r="J588" s="268">
        <f t="shared" si="19"/>
        <v>0</v>
      </c>
    </row>
    <row r="589" spans="1:10" hidden="1" x14ac:dyDescent="0.2">
      <c r="A589" s="266">
        <v>162599</v>
      </c>
      <c r="B589" s="266" t="s">
        <v>463</v>
      </c>
      <c r="C589" s="267">
        <v>0</v>
      </c>
      <c r="D589" s="267">
        <v>0</v>
      </c>
      <c r="E589" s="267">
        <v>0</v>
      </c>
      <c r="F589" s="267">
        <v>0</v>
      </c>
      <c r="G589" s="267">
        <v>0</v>
      </c>
      <c r="H589" s="267">
        <v>0</v>
      </c>
      <c r="I589" s="267">
        <f t="shared" si="18"/>
        <v>0</v>
      </c>
      <c r="J589" s="268">
        <f t="shared" si="19"/>
        <v>0</v>
      </c>
    </row>
    <row r="590" spans="1:10" x14ac:dyDescent="0.2">
      <c r="A590" s="264">
        <v>163000</v>
      </c>
      <c r="B590" s="264" t="s">
        <v>464</v>
      </c>
      <c r="C590" s="265">
        <v>0</v>
      </c>
      <c r="D590" s="265">
        <v>0</v>
      </c>
      <c r="E590" s="265">
        <v>0</v>
      </c>
      <c r="F590" s="265">
        <v>0</v>
      </c>
      <c r="G590" s="265">
        <v>1750000</v>
      </c>
      <c r="H590" s="265">
        <v>1487410</v>
      </c>
      <c r="I590" s="265">
        <f t="shared" si="18"/>
        <v>2000000</v>
      </c>
      <c r="J590" s="268">
        <f t="shared" si="19"/>
        <v>2000000</v>
      </c>
    </row>
    <row r="591" spans="1:10" x14ac:dyDescent="0.2">
      <c r="A591" s="266">
        <v>163010</v>
      </c>
      <c r="B591" s="266" t="s">
        <v>465</v>
      </c>
      <c r="C591" s="267">
        <v>0</v>
      </c>
      <c r="D591" s="267">
        <v>0</v>
      </c>
      <c r="E591" s="267">
        <v>0</v>
      </c>
      <c r="F591" s="267">
        <v>0</v>
      </c>
      <c r="G591" s="267">
        <v>1560000</v>
      </c>
      <c r="H591" s="267">
        <v>450000</v>
      </c>
      <c r="I591" s="267">
        <f t="shared" si="18"/>
        <v>1000000</v>
      </c>
      <c r="J591" s="268">
        <f t="shared" si="19"/>
        <v>1560000</v>
      </c>
    </row>
    <row r="592" spans="1:10" hidden="1" x14ac:dyDescent="0.2">
      <c r="A592" s="266">
        <v>163020</v>
      </c>
      <c r="B592" s="266" t="s">
        <v>466</v>
      </c>
      <c r="C592" s="267">
        <v>0</v>
      </c>
      <c r="D592" s="267">
        <v>0</v>
      </c>
      <c r="E592" s="267">
        <v>0</v>
      </c>
      <c r="F592" s="267">
        <v>0</v>
      </c>
      <c r="G592" s="267">
        <v>0</v>
      </c>
      <c r="H592" s="267">
        <v>0</v>
      </c>
      <c r="I592" s="267">
        <f t="shared" si="18"/>
        <v>0</v>
      </c>
      <c r="J592" s="268">
        <f t="shared" si="19"/>
        <v>0</v>
      </c>
    </row>
    <row r="593" spans="1:10" x14ac:dyDescent="0.2">
      <c r="A593" s="266">
        <v>163095</v>
      </c>
      <c r="B593" s="266" t="s">
        <v>441</v>
      </c>
      <c r="C593" s="267">
        <v>0</v>
      </c>
      <c r="D593" s="267">
        <v>0</v>
      </c>
      <c r="E593" s="267">
        <v>0</v>
      </c>
      <c r="F593" s="267">
        <v>0</v>
      </c>
      <c r="G593" s="267">
        <v>0</v>
      </c>
      <c r="H593" s="267">
        <v>1037410</v>
      </c>
      <c r="I593" s="267">
        <f t="shared" si="18"/>
        <v>0</v>
      </c>
      <c r="J593" s="268">
        <f t="shared" si="19"/>
        <v>1037410</v>
      </c>
    </row>
    <row r="594" spans="1:10" hidden="1" x14ac:dyDescent="0.2">
      <c r="A594" s="266">
        <v>163099</v>
      </c>
      <c r="B594" s="266" t="s">
        <v>467</v>
      </c>
      <c r="C594" s="267">
        <v>0</v>
      </c>
      <c r="D594" s="267">
        <v>0</v>
      </c>
      <c r="E594" s="267">
        <v>0</v>
      </c>
      <c r="F594" s="267">
        <v>0</v>
      </c>
      <c r="G594" s="267">
        <v>0</v>
      </c>
      <c r="H594" s="267">
        <v>0</v>
      </c>
      <c r="I594" s="267">
        <f t="shared" si="18"/>
        <v>0</v>
      </c>
      <c r="J594" s="268">
        <f t="shared" si="19"/>
        <v>0</v>
      </c>
    </row>
    <row r="595" spans="1:10" hidden="1" x14ac:dyDescent="0.2">
      <c r="A595" s="264">
        <v>163500</v>
      </c>
      <c r="B595" s="264" t="s">
        <v>468</v>
      </c>
      <c r="C595" s="265">
        <v>0</v>
      </c>
      <c r="D595" s="265">
        <v>0</v>
      </c>
      <c r="E595" s="265">
        <v>0</v>
      </c>
      <c r="F595" s="265">
        <v>0</v>
      </c>
      <c r="G595" s="265">
        <v>0</v>
      </c>
      <c r="H595" s="265">
        <v>0</v>
      </c>
      <c r="I595" s="265">
        <f t="shared" si="18"/>
        <v>0</v>
      </c>
      <c r="J595" s="268">
        <f t="shared" si="19"/>
        <v>0</v>
      </c>
    </row>
    <row r="596" spans="1:10" hidden="1" x14ac:dyDescent="0.2">
      <c r="A596" s="266">
        <v>163505</v>
      </c>
      <c r="B596" s="266" t="s">
        <v>469</v>
      </c>
      <c r="C596" s="267">
        <v>0</v>
      </c>
      <c r="D596" s="267">
        <v>0</v>
      </c>
      <c r="E596" s="267">
        <v>0</v>
      </c>
      <c r="F596" s="267">
        <v>0</v>
      </c>
      <c r="G596" s="267">
        <v>0</v>
      </c>
      <c r="H596" s="267">
        <v>0</v>
      </c>
      <c r="I596" s="267">
        <f t="shared" si="18"/>
        <v>0</v>
      </c>
      <c r="J596" s="268">
        <f t="shared" si="19"/>
        <v>0</v>
      </c>
    </row>
    <row r="597" spans="1:10" hidden="1" x14ac:dyDescent="0.2">
      <c r="A597" s="266">
        <v>163510</v>
      </c>
      <c r="B597" s="266" t="s">
        <v>470</v>
      </c>
      <c r="C597" s="267">
        <v>0</v>
      </c>
      <c r="D597" s="267">
        <v>0</v>
      </c>
      <c r="E597" s="267">
        <v>0</v>
      </c>
      <c r="F597" s="267">
        <v>0</v>
      </c>
      <c r="G597" s="267">
        <v>0</v>
      </c>
      <c r="H597" s="267">
        <v>0</v>
      </c>
      <c r="I597" s="267">
        <f t="shared" si="18"/>
        <v>0</v>
      </c>
      <c r="J597" s="268">
        <f t="shared" si="19"/>
        <v>0</v>
      </c>
    </row>
    <row r="598" spans="1:10" hidden="1" x14ac:dyDescent="0.2">
      <c r="A598" s="266">
        <v>163599</v>
      </c>
      <c r="B598" s="266" t="s">
        <v>471</v>
      </c>
      <c r="C598" s="267">
        <v>0</v>
      </c>
      <c r="D598" s="267">
        <v>0</v>
      </c>
      <c r="E598" s="267">
        <v>0</v>
      </c>
      <c r="F598" s="267">
        <v>0</v>
      </c>
      <c r="G598" s="267">
        <v>0</v>
      </c>
      <c r="H598" s="267">
        <v>0</v>
      </c>
      <c r="I598" s="267">
        <f t="shared" si="18"/>
        <v>0</v>
      </c>
      <c r="J598" s="268">
        <f t="shared" si="19"/>
        <v>0</v>
      </c>
    </row>
    <row r="599" spans="1:10" x14ac:dyDescent="0.2">
      <c r="A599" s="264">
        <v>164000</v>
      </c>
      <c r="B599" s="264" t="s">
        <v>472</v>
      </c>
      <c r="C599" s="265">
        <v>5476126.6600000001</v>
      </c>
      <c r="D599" s="265">
        <v>2660362.87</v>
      </c>
      <c r="E599" s="265">
        <v>679000</v>
      </c>
      <c r="F599" s="265">
        <v>444000</v>
      </c>
      <c r="G599" s="265">
        <v>440000</v>
      </c>
      <c r="H599" s="265">
        <v>174000</v>
      </c>
      <c r="I599" s="265">
        <f t="shared" si="18"/>
        <v>1000000</v>
      </c>
      <c r="J599" s="268">
        <f t="shared" si="19"/>
        <v>5476126.6600000001</v>
      </c>
    </row>
    <row r="600" spans="1:10" hidden="1" x14ac:dyDescent="0.2">
      <c r="A600" s="266">
        <v>164005</v>
      </c>
      <c r="B600" s="266" t="s">
        <v>473</v>
      </c>
      <c r="C600" s="267">
        <v>2370000</v>
      </c>
      <c r="D600" s="267">
        <v>2370000</v>
      </c>
      <c r="E600" s="267">
        <v>0</v>
      </c>
      <c r="F600" s="267">
        <v>0</v>
      </c>
      <c r="G600" s="267">
        <v>0</v>
      </c>
      <c r="H600" s="267">
        <v>0</v>
      </c>
      <c r="I600" s="267">
        <f t="shared" si="18"/>
        <v>0</v>
      </c>
      <c r="J600" s="268">
        <f t="shared" si="19"/>
        <v>2370000</v>
      </c>
    </row>
    <row r="601" spans="1:10" hidden="1" x14ac:dyDescent="0.2">
      <c r="A601" s="266">
        <v>164010</v>
      </c>
      <c r="B601" s="266" t="s">
        <v>474</v>
      </c>
      <c r="C601" s="267">
        <v>917126.69</v>
      </c>
      <c r="D601" s="267">
        <v>0</v>
      </c>
      <c r="E601" s="267">
        <v>0</v>
      </c>
      <c r="F601" s="267">
        <v>0</v>
      </c>
      <c r="G601" s="267">
        <v>0</v>
      </c>
      <c r="H601" s="267">
        <v>0</v>
      </c>
      <c r="I601" s="267">
        <f t="shared" si="18"/>
        <v>0</v>
      </c>
      <c r="J601" s="268">
        <f t="shared" si="19"/>
        <v>917126.69</v>
      </c>
    </row>
    <row r="602" spans="1:10" hidden="1" x14ac:dyDescent="0.2">
      <c r="A602" s="266">
        <v>164015</v>
      </c>
      <c r="B602" s="266" t="s">
        <v>475</v>
      </c>
      <c r="C602" s="267">
        <v>0</v>
      </c>
      <c r="D602" s="267">
        <v>0</v>
      </c>
      <c r="E602" s="267">
        <v>0</v>
      </c>
      <c r="F602" s="267">
        <v>0</v>
      </c>
      <c r="G602" s="267">
        <v>0</v>
      </c>
      <c r="H602" s="267">
        <v>0</v>
      </c>
      <c r="I602" s="267">
        <f t="shared" si="18"/>
        <v>0</v>
      </c>
      <c r="J602" s="268">
        <f t="shared" si="19"/>
        <v>0</v>
      </c>
    </row>
    <row r="603" spans="1:10" hidden="1" x14ac:dyDescent="0.2">
      <c r="A603" s="266">
        <v>164020</v>
      </c>
      <c r="B603" s="266" t="s">
        <v>476</v>
      </c>
      <c r="C603" s="267">
        <v>0</v>
      </c>
      <c r="D603" s="267">
        <v>0</v>
      </c>
      <c r="E603" s="267">
        <v>0</v>
      </c>
      <c r="F603" s="267">
        <v>0</v>
      </c>
      <c r="G603" s="267">
        <v>0</v>
      </c>
      <c r="H603" s="267">
        <v>0</v>
      </c>
      <c r="I603" s="267">
        <f t="shared" si="18"/>
        <v>0</v>
      </c>
      <c r="J603" s="268">
        <f t="shared" si="19"/>
        <v>0</v>
      </c>
    </row>
    <row r="604" spans="1:10" x14ac:dyDescent="0.2">
      <c r="A604" s="266">
        <v>164025</v>
      </c>
      <c r="B604" s="266" t="s">
        <v>477</v>
      </c>
      <c r="C604" s="267">
        <v>2188999.9700000002</v>
      </c>
      <c r="D604" s="267">
        <v>290362.87</v>
      </c>
      <c r="E604" s="267">
        <v>679000</v>
      </c>
      <c r="F604" s="267">
        <v>444000</v>
      </c>
      <c r="G604" s="267">
        <v>440000</v>
      </c>
      <c r="H604" s="267">
        <v>174000</v>
      </c>
      <c r="I604" s="267">
        <f t="shared" si="18"/>
        <v>1000000</v>
      </c>
      <c r="J604" s="268">
        <f t="shared" si="19"/>
        <v>2188999.9700000002</v>
      </c>
    </row>
    <row r="605" spans="1:10" hidden="1" x14ac:dyDescent="0.2">
      <c r="A605" s="266">
        <v>164030</v>
      </c>
      <c r="B605" s="266" t="s">
        <v>478</v>
      </c>
      <c r="C605" s="267">
        <v>0</v>
      </c>
      <c r="D605" s="267">
        <v>0</v>
      </c>
      <c r="E605" s="267">
        <v>0</v>
      </c>
      <c r="F605" s="267">
        <v>0</v>
      </c>
      <c r="G605" s="267">
        <v>0</v>
      </c>
      <c r="H605" s="267">
        <v>0</v>
      </c>
      <c r="I605" s="267">
        <f t="shared" si="18"/>
        <v>0</v>
      </c>
      <c r="J605" s="268">
        <f t="shared" si="19"/>
        <v>0</v>
      </c>
    </row>
    <row r="606" spans="1:10" hidden="1" x14ac:dyDescent="0.2">
      <c r="A606" s="266">
        <v>164035</v>
      </c>
      <c r="B606" s="266" t="s">
        <v>479</v>
      </c>
      <c r="C606" s="267">
        <v>0</v>
      </c>
      <c r="D606" s="267">
        <v>0</v>
      </c>
      <c r="E606" s="267">
        <v>0</v>
      </c>
      <c r="F606" s="267">
        <v>0</v>
      </c>
      <c r="G606" s="267">
        <v>0</v>
      </c>
      <c r="H606" s="267">
        <v>0</v>
      </c>
      <c r="I606" s="267">
        <f t="shared" si="18"/>
        <v>0</v>
      </c>
      <c r="J606" s="268">
        <f t="shared" si="19"/>
        <v>0</v>
      </c>
    </row>
    <row r="607" spans="1:10" hidden="1" x14ac:dyDescent="0.2">
      <c r="A607" s="266">
        <v>164040</v>
      </c>
      <c r="B607" s="266" t="s">
        <v>480</v>
      </c>
      <c r="C607" s="267">
        <v>0</v>
      </c>
      <c r="D607" s="267">
        <v>0</v>
      </c>
      <c r="E607" s="267">
        <v>0</v>
      </c>
      <c r="F607" s="267">
        <v>0</v>
      </c>
      <c r="G607" s="267">
        <v>0</v>
      </c>
      <c r="H607" s="267">
        <v>0</v>
      </c>
      <c r="I607" s="267">
        <f t="shared" si="18"/>
        <v>0</v>
      </c>
      <c r="J607" s="268">
        <f t="shared" si="19"/>
        <v>0</v>
      </c>
    </row>
    <row r="608" spans="1:10" hidden="1" x14ac:dyDescent="0.2">
      <c r="A608" s="266">
        <v>164095</v>
      </c>
      <c r="B608" s="266" t="s">
        <v>481</v>
      </c>
      <c r="C608" s="267">
        <v>0</v>
      </c>
      <c r="D608" s="267">
        <v>0</v>
      </c>
      <c r="E608" s="267">
        <v>0</v>
      </c>
      <c r="F608" s="267">
        <v>0</v>
      </c>
      <c r="G608" s="267">
        <v>0</v>
      </c>
      <c r="H608" s="267">
        <v>0</v>
      </c>
      <c r="I608" s="267">
        <f t="shared" si="18"/>
        <v>0</v>
      </c>
      <c r="J608" s="268">
        <f t="shared" si="19"/>
        <v>0</v>
      </c>
    </row>
    <row r="609" spans="1:10" hidden="1" x14ac:dyDescent="0.2">
      <c r="A609" s="266">
        <v>164099</v>
      </c>
      <c r="B609" s="266" t="s">
        <v>482</v>
      </c>
      <c r="C609" s="267">
        <v>0</v>
      </c>
      <c r="D609" s="267">
        <v>0</v>
      </c>
      <c r="E609" s="267">
        <v>0</v>
      </c>
      <c r="F609" s="267">
        <v>0</v>
      </c>
      <c r="G609" s="267">
        <v>0</v>
      </c>
      <c r="H609" s="267">
        <v>0</v>
      </c>
      <c r="I609" s="267">
        <f t="shared" si="18"/>
        <v>0</v>
      </c>
      <c r="J609" s="268">
        <f t="shared" si="19"/>
        <v>0</v>
      </c>
    </row>
    <row r="610" spans="1:10" x14ac:dyDescent="0.2">
      <c r="A610" s="264">
        <v>165000</v>
      </c>
      <c r="B610" s="264" t="s">
        <v>483</v>
      </c>
      <c r="C610" s="265">
        <v>310428734.36000001</v>
      </c>
      <c r="D610" s="265">
        <v>374308986</v>
      </c>
      <c r="E610" s="265">
        <v>337946856</v>
      </c>
      <c r="F610" s="265">
        <v>441779902</v>
      </c>
      <c r="G610" s="265">
        <v>436889141</v>
      </c>
      <c r="H610" s="265">
        <v>340988093</v>
      </c>
      <c r="I610" s="265">
        <f t="shared" si="18"/>
        <v>317000000</v>
      </c>
      <c r="J610" s="268">
        <f t="shared" si="19"/>
        <v>441779902</v>
      </c>
    </row>
    <row r="611" spans="1:10" x14ac:dyDescent="0.2">
      <c r="A611" s="266">
        <v>165005</v>
      </c>
      <c r="B611" s="266" t="s">
        <v>484</v>
      </c>
      <c r="C611" s="267">
        <v>310428734.36000001</v>
      </c>
      <c r="D611" s="267">
        <v>376639384</v>
      </c>
      <c r="E611" s="267">
        <v>337946856</v>
      </c>
      <c r="F611" s="267">
        <v>441779902</v>
      </c>
      <c r="G611" s="267">
        <v>436889141</v>
      </c>
      <c r="H611" s="267">
        <v>340988093</v>
      </c>
      <c r="I611" s="267">
        <f t="shared" si="18"/>
        <v>317000000</v>
      </c>
      <c r="J611" s="268">
        <f t="shared" si="19"/>
        <v>441779902</v>
      </c>
    </row>
    <row r="612" spans="1:10" hidden="1" x14ac:dyDescent="0.2">
      <c r="A612" s="266">
        <v>165010</v>
      </c>
      <c r="B612" s="266" t="s">
        <v>485</v>
      </c>
      <c r="C612" s="267">
        <v>0</v>
      </c>
      <c r="D612" s="267">
        <v>0</v>
      </c>
      <c r="E612" s="267">
        <v>0</v>
      </c>
      <c r="F612" s="267">
        <v>0</v>
      </c>
      <c r="G612" s="267">
        <v>0</v>
      </c>
      <c r="H612" s="267">
        <v>0</v>
      </c>
      <c r="I612" s="267">
        <f t="shared" si="18"/>
        <v>0</v>
      </c>
      <c r="J612" s="268">
        <f t="shared" si="19"/>
        <v>0</v>
      </c>
    </row>
    <row r="613" spans="1:10" hidden="1" x14ac:dyDescent="0.2">
      <c r="A613" s="266">
        <v>165015</v>
      </c>
      <c r="B613" s="266" t="s">
        <v>486</v>
      </c>
      <c r="C613" s="267">
        <v>0</v>
      </c>
      <c r="D613" s="267">
        <v>0</v>
      </c>
      <c r="E613" s="267">
        <v>0</v>
      </c>
      <c r="F613" s="267">
        <v>0</v>
      </c>
      <c r="G613" s="267">
        <v>0</v>
      </c>
      <c r="H613" s="267">
        <v>0</v>
      </c>
      <c r="I613" s="267">
        <f t="shared" si="18"/>
        <v>0</v>
      </c>
      <c r="J613" s="268">
        <f t="shared" si="19"/>
        <v>0</v>
      </c>
    </row>
    <row r="614" spans="1:10" hidden="1" x14ac:dyDescent="0.2">
      <c r="A614" s="266">
        <v>165095</v>
      </c>
      <c r="B614" s="266" t="s">
        <v>441</v>
      </c>
      <c r="C614" s="267">
        <v>0</v>
      </c>
      <c r="D614" s="267">
        <v>0</v>
      </c>
      <c r="E614" s="267">
        <v>0</v>
      </c>
      <c r="F614" s="267">
        <v>0</v>
      </c>
      <c r="G614" s="267">
        <v>0</v>
      </c>
      <c r="H614" s="267">
        <v>0</v>
      </c>
      <c r="I614" s="267">
        <f t="shared" si="18"/>
        <v>0</v>
      </c>
      <c r="J614" s="268">
        <f t="shared" si="19"/>
        <v>0</v>
      </c>
    </row>
    <row r="615" spans="1:10" hidden="1" x14ac:dyDescent="0.2">
      <c r="A615" s="266">
        <v>165099</v>
      </c>
      <c r="B615" s="266" t="s">
        <v>487</v>
      </c>
      <c r="C615" s="267">
        <v>0</v>
      </c>
      <c r="D615" s="267">
        <v>2330398</v>
      </c>
      <c r="E615" s="267">
        <v>0</v>
      </c>
      <c r="F615" s="267">
        <v>0</v>
      </c>
      <c r="G615" s="267">
        <v>0</v>
      </c>
      <c r="H615" s="267">
        <v>0</v>
      </c>
      <c r="I615" s="267">
        <f t="shared" si="18"/>
        <v>0</v>
      </c>
      <c r="J615" s="268">
        <f t="shared" si="19"/>
        <v>2330398</v>
      </c>
    </row>
    <row r="616" spans="1:10" hidden="1" x14ac:dyDescent="0.2">
      <c r="A616" s="264">
        <v>165500</v>
      </c>
      <c r="B616" s="264" t="s">
        <v>488</v>
      </c>
      <c r="C616" s="265">
        <v>0</v>
      </c>
      <c r="D616" s="265">
        <v>0</v>
      </c>
      <c r="E616" s="265">
        <v>0</v>
      </c>
      <c r="F616" s="265">
        <v>0</v>
      </c>
      <c r="G616" s="265">
        <v>0</v>
      </c>
      <c r="H616" s="265">
        <v>0</v>
      </c>
      <c r="I616" s="265">
        <f t="shared" si="18"/>
        <v>0</v>
      </c>
      <c r="J616" s="268">
        <f t="shared" si="19"/>
        <v>0</v>
      </c>
    </row>
    <row r="617" spans="1:10" hidden="1" x14ac:dyDescent="0.2">
      <c r="A617" s="266">
        <v>165505</v>
      </c>
      <c r="B617" s="266" t="s">
        <v>489</v>
      </c>
      <c r="C617" s="267">
        <v>0</v>
      </c>
      <c r="D617" s="267">
        <v>0</v>
      </c>
      <c r="E617" s="267">
        <v>0</v>
      </c>
      <c r="F617" s="267">
        <v>0</v>
      </c>
      <c r="G617" s="267">
        <v>0</v>
      </c>
      <c r="H617" s="267">
        <v>0</v>
      </c>
      <c r="I617" s="267">
        <f t="shared" si="18"/>
        <v>0</v>
      </c>
      <c r="J617" s="268">
        <f t="shared" si="19"/>
        <v>0</v>
      </c>
    </row>
    <row r="618" spans="1:10" hidden="1" x14ac:dyDescent="0.2">
      <c r="A618" s="266">
        <v>165510</v>
      </c>
      <c r="B618" s="266" t="s">
        <v>490</v>
      </c>
      <c r="C618" s="267">
        <v>0</v>
      </c>
      <c r="D618" s="267">
        <v>0</v>
      </c>
      <c r="E618" s="267">
        <v>0</v>
      </c>
      <c r="F618" s="267">
        <v>0</v>
      </c>
      <c r="G618" s="267">
        <v>0</v>
      </c>
      <c r="H618" s="267">
        <v>0</v>
      </c>
      <c r="I618" s="267">
        <f t="shared" si="18"/>
        <v>0</v>
      </c>
      <c r="J618" s="268">
        <f t="shared" si="19"/>
        <v>0</v>
      </c>
    </row>
    <row r="619" spans="1:10" hidden="1" x14ac:dyDescent="0.2">
      <c r="A619" s="266">
        <v>165515</v>
      </c>
      <c r="B619" s="266" t="s">
        <v>491</v>
      </c>
      <c r="C619" s="267">
        <v>0</v>
      </c>
      <c r="D619" s="267">
        <v>0</v>
      </c>
      <c r="E619" s="267">
        <v>0</v>
      </c>
      <c r="F619" s="267">
        <v>0</v>
      </c>
      <c r="G619" s="267">
        <v>0</v>
      </c>
      <c r="H619" s="267">
        <v>0</v>
      </c>
      <c r="I619" s="267">
        <f t="shared" si="18"/>
        <v>0</v>
      </c>
      <c r="J619" s="268">
        <f t="shared" si="19"/>
        <v>0</v>
      </c>
    </row>
    <row r="620" spans="1:10" hidden="1" x14ac:dyDescent="0.2">
      <c r="A620" s="266">
        <v>165595</v>
      </c>
      <c r="B620" s="266" t="s">
        <v>441</v>
      </c>
      <c r="C620" s="267">
        <v>0</v>
      </c>
      <c r="D620" s="267">
        <v>0</v>
      </c>
      <c r="E620" s="267">
        <v>0</v>
      </c>
      <c r="F620" s="267">
        <v>0</v>
      </c>
      <c r="G620" s="267">
        <v>0</v>
      </c>
      <c r="H620" s="267">
        <v>0</v>
      </c>
      <c r="I620" s="267">
        <f t="shared" si="18"/>
        <v>0</v>
      </c>
      <c r="J620" s="268">
        <f t="shared" si="19"/>
        <v>0</v>
      </c>
    </row>
    <row r="621" spans="1:10" hidden="1" x14ac:dyDescent="0.2">
      <c r="A621" s="266">
        <v>165599</v>
      </c>
      <c r="B621" s="266" t="s">
        <v>492</v>
      </c>
      <c r="C621" s="267">
        <v>0</v>
      </c>
      <c r="D621" s="267">
        <v>0</v>
      </c>
      <c r="E621" s="267">
        <v>0</v>
      </c>
      <c r="F621" s="267">
        <v>0</v>
      </c>
      <c r="G621" s="267">
        <v>0</v>
      </c>
      <c r="H621" s="267">
        <v>0</v>
      </c>
      <c r="I621" s="267">
        <f t="shared" si="18"/>
        <v>0</v>
      </c>
      <c r="J621" s="268">
        <f t="shared" si="19"/>
        <v>0</v>
      </c>
    </row>
    <row r="622" spans="1:10" x14ac:dyDescent="0.2">
      <c r="A622" s="264">
        <v>166000</v>
      </c>
      <c r="B622" s="264" t="s">
        <v>493</v>
      </c>
      <c r="C622" s="265">
        <v>39688194.25</v>
      </c>
      <c r="D622" s="265">
        <v>2524687.52</v>
      </c>
      <c r="E622" s="265">
        <v>4518263</v>
      </c>
      <c r="F622" s="265">
        <v>16435650.68</v>
      </c>
      <c r="G622" s="265">
        <v>4891984</v>
      </c>
      <c r="H622" s="265">
        <v>11874725</v>
      </c>
      <c r="I622" s="265">
        <f t="shared" si="18"/>
        <v>18000000</v>
      </c>
      <c r="J622" s="268">
        <f t="shared" si="19"/>
        <v>39688194.25</v>
      </c>
    </row>
    <row r="623" spans="1:10" hidden="1" x14ac:dyDescent="0.2">
      <c r="A623" s="266">
        <v>166005</v>
      </c>
      <c r="B623" s="266" t="s">
        <v>494</v>
      </c>
      <c r="C623" s="267">
        <v>0</v>
      </c>
      <c r="D623" s="267">
        <v>0</v>
      </c>
      <c r="E623" s="267">
        <v>0</v>
      </c>
      <c r="F623" s="267">
        <v>0</v>
      </c>
      <c r="G623" s="267">
        <v>0</v>
      </c>
      <c r="H623" s="267">
        <v>0</v>
      </c>
      <c r="I623" s="267">
        <f t="shared" si="18"/>
        <v>0</v>
      </c>
      <c r="J623" s="268">
        <f t="shared" si="19"/>
        <v>0</v>
      </c>
    </row>
    <row r="624" spans="1:10" hidden="1" x14ac:dyDescent="0.2">
      <c r="A624" s="266">
        <v>166010</v>
      </c>
      <c r="B624" s="266" t="s">
        <v>495</v>
      </c>
      <c r="C624" s="267">
        <v>0</v>
      </c>
      <c r="D624" s="267">
        <v>0</v>
      </c>
      <c r="E624" s="267">
        <v>0</v>
      </c>
      <c r="F624" s="267">
        <v>0</v>
      </c>
      <c r="G624" s="267">
        <v>0</v>
      </c>
      <c r="H624" s="267">
        <v>0</v>
      </c>
      <c r="I624" s="267">
        <f t="shared" si="18"/>
        <v>0</v>
      </c>
      <c r="J624" s="268">
        <f t="shared" si="19"/>
        <v>0</v>
      </c>
    </row>
    <row r="625" spans="1:10" hidden="1" x14ac:dyDescent="0.2">
      <c r="A625" s="266">
        <v>166015</v>
      </c>
      <c r="B625" s="266" t="s">
        <v>496</v>
      </c>
      <c r="C625" s="267">
        <v>0</v>
      </c>
      <c r="D625" s="267">
        <v>0</v>
      </c>
      <c r="E625" s="267">
        <v>0</v>
      </c>
      <c r="F625" s="267">
        <v>0</v>
      </c>
      <c r="G625" s="267">
        <v>0</v>
      </c>
      <c r="H625" s="267">
        <v>0</v>
      </c>
      <c r="I625" s="267">
        <f t="shared" si="18"/>
        <v>0</v>
      </c>
      <c r="J625" s="268">
        <f t="shared" si="19"/>
        <v>0</v>
      </c>
    </row>
    <row r="626" spans="1:10" hidden="1" x14ac:dyDescent="0.2">
      <c r="A626" s="266">
        <v>166020</v>
      </c>
      <c r="B626" s="266" t="s">
        <v>497</v>
      </c>
      <c r="C626" s="267">
        <v>0</v>
      </c>
      <c r="D626" s="267">
        <v>0</v>
      </c>
      <c r="E626" s="267">
        <v>0</v>
      </c>
      <c r="F626" s="267">
        <v>0</v>
      </c>
      <c r="G626" s="267">
        <v>0</v>
      </c>
      <c r="H626" s="267">
        <v>0</v>
      </c>
      <c r="I626" s="267">
        <f t="shared" si="18"/>
        <v>0</v>
      </c>
      <c r="J626" s="268">
        <f t="shared" si="19"/>
        <v>0</v>
      </c>
    </row>
    <row r="627" spans="1:10" hidden="1" x14ac:dyDescent="0.2">
      <c r="A627" s="266">
        <v>166025</v>
      </c>
      <c r="B627" s="266" t="s">
        <v>498</v>
      </c>
      <c r="C627" s="267">
        <v>0</v>
      </c>
      <c r="D627" s="267">
        <v>0</v>
      </c>
      <c r="E627" s="267">
        <v>0</v>
      </c>
      <c r="F627" s="267">
        <v>0</v>
      </c>
      <c r="G627" s="267">
        <v>0</v>
      </c>
      <c r="H627" s="267">
        <v>0</v>
      </c>
      <c r="I627" s="267">
        <f t="shared" si="18"/>
        <v>0</v>
      </c>
      <c r="J627" s="268">
        <f t="shared" si="19"/>
        <v>0</v>
      </c>
    </row>
    <row r="628" spans="1:10" hidden="1" x14ac:dyDescent="0.2">
      <c r="A628" s="266">
        <v>166030</v>
      </c>
      <c r="B628" s="266" t="s">
        <v>499</v>
      </c>
      <c r="C628" s="267">
        <v>0</v>
      </c>
      <c r="D628" s="267">
        <v>0</v>
      </c>
      <c r="E628" s="267">
        <v>0</v>
      </c>
      <c r="F628" s="267">
        <v>0</v>
      </c>
      <c r="G628" s="267">
        <v>0</v>
      </c>
      <c r="H628" s="267">
        <v>0</v>
      </c>
      <c r="I628" s="267">
        <f t="shared" si="18"/>
        <v>0</v>
      </c>
      <c r="J628" s="268">
        <f t="shared" si="19"/>
        <v>0</v>
      </c>
    </row>
    <row r="629" spans="1:10" x14ac:dyDescent="0.2">
      <c r="A629" s="266">
        <v>166035</v>
      </c>
      <c r="B629" s="266" t="s">
        <v>500</v>
      </c>
      <c r="C629" s="267">
        <v>39688194.25</v>
      </c>
      <c r="D629" s="267">
        <v>2524687.52</v>
      </c>
      <c r="E629" s="267">
        <v>4518263</v>
      </c>
      <c r="F629" s="267">
        <v>16435650.68</v>
      </c>
      <c r="G629" s="267">
        <v>4891984</v>
      </c>
      <c r="H629" s="267">
        <v>11874725</v>
      </c>
      <c r="I629" s="267">
        <f t="shared" si="18"/>
        <v>18000000</v>
      </c>
      <c r="J629" s="268">
        <f t="shared" si="19"/>
        <v>39688194.25</v>
      </c>
    </row>
    <row r="630" spans="1:10" hidden="1" x14ac:dyDescent="0.2">
      <c r="A630" s="266">
        <v>166040</v>
      </c>
      <c r="B630" s="266" t="s">
        <v>501</v>
      </c>
      <c r="C630" s="267">
        <v>0</v>
      </c>
      <c r="D630" s="267">
        <v>0</v>
      </c>
      <c r="E630" s="267">
        <v>0</v>
      </c>
      <c r="F630" s="267">
        <v>0</v>
      </c>
      <c r="G630" s="267">
        <v>0</v>
      </c>
      <c r="H630" s="267">
        <v>0</v>
      </c>
      <c r="I630" s="267">
        <f t="shared" si="18"/>
        <v>0</v>
      </c>
      <c r="J630" s="268">
        <f t="shared" si="19"/>
        <v>0</v>
      </c>
    </row>
    <row r="631" spans="1:10" hidden="1" x14ac:dyDescent="0.2">
      <c r="A631" s="266">
        <v>166045</v>
      </c>
      <c r="B631" s="266" t="s">
        <v>502</v>
      </c>
      <c r="C631" s="267">
        <v>0</v>
      </c>
      <c r="D631" s="267">
        <v>0</v>
      </c>
      <c r="E631" s="267">
        <v>0</v>
      </c>
      <c r="F631" s="267">
        <v>0</v>
      </c>
      <c r="G631" s="267">
        <v>0</v>
      </c>
      <c r="H631" s="267">
        <v>0</v>
      </c>
      <c r="I631" s="267">
        <f t="shared" si="18"/>
        <v>0</v>
      </c>
      <c r="J631" s="268">
        <f t="shared" si="19"/>
        <v>0</v>
      </c>
    </row>
    <row r="632" spans="1:10" hidden="1" x14ac:dyDescent="0.2">
      <c r="A632" s="266">
        <v>166050</v>
      </c>
      <c r="B632" s="266" t="s">
        <v>441</v>
      </c>
      <c r="C632" s="267">
        <v>0</v>
      </c>
      <c r="D632" s="267">
        <v>0</v>
      </c>
      <c r="E632" s="267">
        <v>0</v>
      </c>
      <c r="F632" s="267">
        <v>0</v>
      </c>
      <c r="G632" s="267">
        <v>0</v>
      </c>
      <c r="H632" s="267">
        <v>0</v>
      </c>
      <c r="I632" s="267">
        <f t="shared" si="18"/>
        <v>0</v>
      </c>
      <c r="J632" s="268">
        <f t="shared" si="19"/>
        <v>0</v>
      </c>
    </row>
    <row r="633" spans="1:10" hidden="1" x14ac:dyDescent="0.2">
      <c r="A633" s="266">
        <v>166099</v>
      </c>
      <c r="B633" s="266" t="s">
        <v>503</v>
      </c>
      <c r="C633" s="267">
        <v>0</v>
      </c>
      <c r="D633" s="267">
        <v>0</v>
      </c>
      <c r="E633" s="267">
        <v>0</v>
      </c>
      <c r="F633" s="267">
        <v>0</v>
      </c>
      <c r="G633" s="267">
        <v>0</v>
      </c>
      <c r="H633" s="267">
        <v>0</v>
      </c>
      <c r="I633" s="267">
        <f t="shared" si="18"/>
        <v>0</v>
      </c>
      <c r="J633" s="268">
        <f t="shared" si="19"/>
        <v>0</v>
      </c>
    </row>
    <row r="634" spans="1:10" x14ac:dyDescent="0.2">
      <c r="A634" s="262">
        <v>170000</v>
      </c>
      <c r="B634" s="262" t="s">
        <v>504</v>
      </c>
      <c r="C634" s="263">
        <v>170849599.59999999</v>
      </c>
      <c r="D634" s="263">
        <v>162574003.59999999</v>
      </c>
      <c r="E634" s="263">
        <v>144895055</v>
      </c>
      <c r="F634" s="263">
        <v>129714957.59999999</v>
      </c>
      <c r="G634" s="263">
        <v>119896539.59999999</v>
      </c>
      <c r="H634" s="263">
        <v>111753164.59999999</v>
      </c>
      <c r="I634" s="263">
        <f t="shared" si="18"/>
        <v>110000000</v>
      </c>
      <c r="J634" s="268">
        <f t="shared" si="19"/>
        <v>170849599.59999999</v>
      </c>
    </row>
    <row r="635" spans="1:10" x14ac:dyDescent="0.2">
      <c r="A635" s="264">
        <v>170500</v>
      </c>
      <c r="B635" s="264" t="s">
        <v>505</v>
      </c>
      <c r="C635" s="265">
        <v>170849599.59999999</v>
      </c>
      <c r="D635" s="265">
        <v>162574003.59999999</v>
      </c>
      <c r="E635" s="265">
        <v>144895055</v>
      </c>
      <c r="F635" s="265">
        <v>129714957.59999999</v>
      </c>
      <c r="G635" s="265">
        <v>119896539.59999999</v>
      </c>
      <c r="H635" s="265">
        <v>111753164.59999999</v>
      </c>
      <c r="I635" s="265">
        <f t="shared" si="18"/>
        <v>110000000</v>
      </c>
      <c r="J635" s="268">
        <f t="shared" si="19"/>
        <v>170849599.59999999</v>
      </c>
    </row>
    <row r="636" spans="1:10" hidden="1" x14ac:dyDescent="0.2">
      <c r="A636" s="266">
        <v>170502</v>
      </c>
      <c r="B636" s="266" t="s">
        <v>506</v>
      </c>
      <c r="C636" s="267">
        <v>0</v>
      </c>
      <c r="D636" s="267">
        <v>0</v>
      </c>
      <c r="E636" s="267">
        <v>0</v>
      </c>
      <c r="F636" s="267">
        <v>0</v>
      </c>
      <c r="G636" s="267">
        <v>0</v>
      </c>
      <c r="H636" s="267">
        <v>0</v>
      </c>
      <c r="I636" s="267">
        <f t="shared" si="18"/>
        <v>0</v>
      </c>
      <c r="J636" s="268">
        <f t="shared" si="19"/>
        <v>0</v>
      </c>
    </row>
    <row r="637" spans="1:10" hidden="1" x14ac:dyDescent="0.2">
      <c r="A637" s="266">
        <v>170503</v>
      </c>
      <c r="B637" s="266" t="s">
        <v>507</v>
      </c>
      <c r="C637" s="267">
        <v>0</v>
      </c>
      <c r="D637" s="267">
        <v>0</v>
      </c>
      <c r="E637" s="267">
        <v>0</v>
      </c>
      <c r="F637" s="267">
        <v>0</v>
      </c>
      <c r="G637" s="267">
        <v>0</v>
      </c>
      <c r="H637" s="267">
        <v>0</v>
      </c>
      <c r="I637" s="267">
        <f t="shared" si="18"/>
        <v>0</v>
      </c>
      <c r="J637" s="268">
        <f t="shared" si="19"/>
        <v>0</v>
      </c>
    </row>
    <row r="638" spans="1:10" x14ac:dyDescent="0.2">
      <c r="A638" s="266">
        <v>170504</v>
      </c>
      <c r="B638" s="266" t="s">
        <v>508</v>
      </c>
      <c r="C638" s="267">
        <v>222671400</v>
      </c>
      <c r="D638" s="267">
        <v>222671400</v>
      </c>
      <c r="E638" s="267">
        <v>222671400</v>
      </c>
      <c r="F638" s="267">
        <v>222671400</v>
      </c>
      <c r="G638" s="267">
        <v>222671400</v>
      </c>
      <c r="H638" s="267">
        <v>222671400</v>
      </c>
      <c r="I638" s="267">
        <f t="shared" si="18"/>
        <v>223000000</v>
      </c>
      <c r="J638" s="268">
        <f t="shared" si="19"/>
        <v>223000000</v>
      </c>
    </row>
    <row r="639" spans="1:10" x14ac:dyDescent="0.2">
      <c r="A639" s="266">
        <v>170505</v>
      </c>
      <c r="B639" s="266" t="s">
        <v>509</v>
      </c>
      <c r="C639" s="267">
        <v>16218250</v>
      </c>
      <c r="D639" s="267">
        <v>28428450</v>
      </c>
      <c r="E639" s="267">
        <v>28428450</v>
      </c>
      <c r="F639" s="267">
        <v>37952479</v>
      </c>
      <c r="G639" s="267">
        <v>38916343</v>
      </c>
      <c r="H639" s="267">
        <v>38916343</v>
      </c>
      <c r="I639" s="267">
        <f t="shared" si="18"/>
        <v>39000000</v>
      </c>
      <c r="J639" s="268">
        <f t="shared" si="19"/>
        <v>39000000</v>
      </c>
    </row>
    <row r="640" spans="1:10" hidden="1" x14ac:dyDescent="0.2">
      <c r="A640" s="266">
        <v>170506</v>
      </c>
      <c r="B640" s="266" t="s">
        <v>510</v>
      </c>
      <c r="C640" s="267">
        <v>0</v>
      </c>
      <c r="D640" s="267">
        <v>0</v>
      </c>
      <c r="E640" s="267">
        <v>0</v>
      </c>
      <c r="F640" s="267">
        <v>0</v>
      </c>
      <c r="G640" s="267">
        <v>0</v>
      </c>
      <c r="H640" s="267">
        <v>0</v>
      </c>
      <c r="I640" s="267">
        <f t="shared" si="18"/>
        <v>0</v>
      </c>
      <c r="J640" s="268">
        <f t="shared" si="19"/>
        <v>0</v>
      </c>
    </row>
    <row r="641" spans="1:10" hidden="1" x14ac:dyDescent="0.2">
      <c r="A641" s="266">
        <v>170507</v>
      </c>
      <c r="B641" s="266" t="s">
        <v>511</v>
      </c>
      <c r="C641" s="267">
        <v>0</v>
      </c>
      <c r="D641" s="267">
        <v>0</v>
      </c>
      <c r="E641" s="267">
        <v>0</v>
      </c>
      <c r="F641" s="267">
        <v>0</v>
      </c>
      <c r="G641" s="267">
        <v>0</v>
      </c>
      <c r="H641" s="267">
        <v>0</v>
      </c>
      <c r="I641" s="267">
        <f t="shared" si="18"/>
        <v>0</v>
      </c>
      <c r="J641" s="268">
        <f t="shared" si="19"/>
        <v>0</v>
      </c>
    </row>
    <row r="642" spans="1:10" hidden="1" x14ac:dyDescent="0.2">
      <c r="A642" s="266">
        <v>170510</v>
      </c>
      <c r="B642" s="266" t="s">
        <v>512</v>
      </c>
      <c r="C642" s="267">
        <v>0</v>
      </c>
      <c r="D642" s="267">
        <v>0</v>
      </c>
      <c r="E642" s="267">
        <v>0</v>
      </c>
      <c r="F642" s="267">
        <v>0</v>
      </c>
      <c r="G642" s="267">
        <v>0</v>
      </c>
      <c r="H642" s="267">
        <v>0</v>
      </c>
      <c r="I642" s="267">
        <f t="shared" si="18"/>
        <v>0</v>
      </c>
      <c r="J642" s="268">
        <f t="shared" si="19"/>
        <v>0</v>
      </c>
    </row>
    <row r="643" spans="1:10" hidden="1" x14ac:dyDescent="0.2">
      <c r="A643" s="266">
        <v>170515</v>
      </c>
      <c r="B643" s="266" t="s">
        <v>513</v>
      </c>
      <c r="C643" s="267">
        <v>0</v>
      </c>
      <c r="D643" s="267">
        <v>0</v>
      </c>
      <c r="E643" s="267">
        <v>0</v>
      </c>
      <c r="F643" s="267">
        <v>0</v>
      </c>
      <c r="G643" s="267">
        <v>0</v>
      </c>
      <c r="H643" s="267">
        <v>0</v>
      </c>
      <c r="I643" s="267">
        <f t="shared" ref="I643:I706" si="20">IFERROR(CEILING(+H643*(1+((+H643/G643-1)/3)),1000000),0)</f>
        <v>0</v>
      </c>
      <c r="J643" s="268">
        <f t="shared" ref="J643:J706" si="21">+MAX(C643:I643)</f>
        <v>0</v>
      </c>
    </row>
    <row r="644" spans="1:10" x14ac:dyDescent="0.2">
      <c r="A644" s="266">
        <v>170520</v>
      </c>
      <c r="B644" s="266" t="s">
        <v>514</v>
      </c>
      <c r="C644" s="267">
        <v>8695880</v>
      </c>
      <c r="D644" s="267">
        <v>12613180</v>
      </c>
      <c r="E644" s="267">
        <v>19243180</v>
      </c>
      <c r="F644" s="267">
        <v>21091313</v>
      </c>
      <c r="G644" s="267">
        <v>24028813</v>
      </c>
      <c r="H644" s="267">
        <v>24028813</v>
      </c>
      <c r="I644" s="267">
        <f t="shared" si="20"/>
        <v>25000000</v>
      </c>
      <c r="J644" s="268">
        <f t="shared" si="21"/>
        <v>25000000</v>
      </c>
    </row>
    <row r="645" spans="1:10" hidden="1" x14ac:dyDescent="0.2">
      <c r="A645" s="266">
        <v>170524</v>
      </c>
      <c r="B645" s="266" t="s">
        <v>440</v>
      </c>
      <c r="C645" s="267">
        <v>0</v>
      </c>
      <c r="D645" s="267">
        <v>0</v>
      </c>
      <c r="E645" s="267">
        <v>0</v>
      </c>
      <c r="F645" s="267">
        <v>0</v>
      </c>
      <c r="G645" s="267">
        <v>0</v>
      </c>
      <c r="H645" s="267">
        <v>0</v>
      </c>
      <c r="I645" s="267">
        <f t="shared" si="20"/>
        <v>0</v>
      </c>
      <c r="J645" s="268">
        <f t="shared" si="21"/>
        <v>0</v>
      </c>
    </row>
    <row r="646" spans="1:10" x14ac:dyDescent="0.2">
      <c r="A646" s="266">
        <v>170525</v>
      </c>
      <c r="B646" s="266" t="s">
        <v>515</v>
      </c>
      <c r="C646" s="267">
        <v>0</v>
      </c>
      <c r="D646" s="267">
        <v>0</v>
      </c>
      <c r="E646" s="267">
        <v>0</v>
      </c>
      <c r="F646" s="267">
        <v>0</v>
      </c>
      <c r="G646" s="267">
        <v>0</v>
      </c>
      <c r="H646" s="267">
        <v>52500</v>
      </c>
      <c r="I646" s="267">
        <f t="shared" si="20"/>
        <v>0</v>
      </c>
      <c r="J646" s="268">
        <f t="shared" si="21"/>
        <v>52500</v>
      </c>
    </row>
    <row r="647" spans="1:10" hidden="1" x14ac:dyDescent="0.2">
      <c r="A647" s="266">
        <v>170526</v>
      </c>
      <c r="B647" s="266" t="s">
        <v>516</v>
      </c>
      <c r="C647" s="267">
        <v>0</v>
      </c>
      <c r="D647" s="267">
        <v>0</v>
      </c>
      <c r="E647" s="267">
        <v>0</v>
      </c>
      <c r="F647" s="267">
        <v>0</v>
      </c>
      <c r="G647" s="267">
        <v>0</v>
      </c>
      <c r="H647" s="267">
        <v>0</v>
      </c>
      <c r="I647" s="267">
        <f t="shared" si="20"/>
        <v>0</v>
      </c>
      <c r="J647" s="268">
        <f t="shared" si="21"/>
        <v>0</v>
      </c>
    </row>
    <row r="648" spans="1:10" hidden="1" x14ac:dyDescent="0.2">
      <c r="A648" s="266">
        <v>170528</v>
      </c>
      <c r="B648" s="266" t="s">
        <v>517</v>
      </c>
      <c r="C648" s="267">
        <v>0</v>
      </c>
      <c r="D648" s="267">
        <v>0</v>
      </c>
      <c r="E648" s="267">
        <v>0</v>
      </c>
      <c r="F648" s="267">
        <v>0</v>
      </c>
      <c r="G648" s="267">
        <v>0</v>
      </c>
      <c r="H648" s="267">
        <v>0</v>
      </c>
      <c r="I648" s="267">
        <f t="shared" si="20"/>
        <v>0</v>
      </c>
      <c r="J648" s="268">
        <f t="shared" si="21"/>
        <v>0</v>
      </c>
    </row>
    <row r="649" spans="1:10" hidden="1" x14ac:dyDescent="0.2">
      <c r="A649" s="266">
        <v>170529</v>
      </c>
      <c r="B649" s="266" t="s">
        <v>518</v>
      </c>
      <c r="C649" s="267">
        <v>0</v>
      </c>
      <c r="D649" s="267">
        <v>0</v>
      </c>
      <c r="E649" s="267">
        <v>0</v>
      </c>
      <c r="F649" s="267">
        <v>0</v>
      </c>
      <c r="G649" s="267">
        <v>0</v>
      </c>
      <c r="H649" s="267">
        <v>0</v>
      </c>
      <c r="I649" s="267">
        <f t="shared" si="20"/>
        <v>0</v>
      </c>
      <c r="J649" s="268">
        <f t="shared" si="21"/>
        <v>0</v>
      </c>
    </row>
    <row r="650" spans="1:10" hidden="1" x14ac:dyDescent="0.2">
      <c r="A650" s="266">
        <v>170530</v>
      </c>
      <c r="B650" s="266" t="s">
        <v>519</v>
      </c>
      <c r="C650" s="267">
        <v>0</v>
      </c>
      <c r="D650" s="267">
        <v>0</v>
      </c>
      <c r="E650" s="267">
        <v>0</v>
      </c>
      <c r="F650" s="267">
        <v>0</v>
      </c>
      <c r="G650" s="267">
        <v>0</v>
      </c>
      <c r="H650" s="267">
        <v>0</v>
      </c>
      <c r="I650" s="267">
        <f t="shared" si="20"/>
        <v>0</v>
      </c>
      <c r="J650" s="268">
        <f t="shared" si="21"/>
        <v>0</v>
      </c>
    </row>
    <row r="651" spans="1:10" hidden="1" x14ac:dyDescent="0.2">
      <c r="A651" s="266">
        <v>170535</v>
      </c>
      <c r="B651" s="266" t="s">
        <v>520</v>
      </c>
      <c r="C651" s="267">
        <v>0</v>
      </c>
      <c r="D651" s="267">
        <v>0</v>
      </c>
      <c r="E651" s="267">
        <v>0</v>
      </c>
      <c r="F651" s="267">
        <v>0</v>
      </c>
      <c r="G651" s="267">
        <v>0</v>
      </c>
      <c r="H651" s="267">
        <v>0</v>
      </c>
      <c r="I651" s="267">
        <f t="shared" si="20"/>
        <v>0</v>
      </c>
      <c r="J651" s="268">
        <f t="shared" si="21"/>
        <v>0</v>
      </c>
    </row>
    <row r="652" spans="1:10" hidden="1" x14ac:dyDescent="0.2">
      <c r="A652" s="266">
        <v>170540</v>
      </c>
      <c r="B652" s="266" t="s">
        <v>329</v>
      </c>
      <c r="C652" s="267">
        <v>0</v>
      </c>
      <c r="D652" s="267">
        <v>0</v>
      </c>
      <c r="E652" s="267">
        <v>0</v>
      </c>
      <c r="F652" s="267">
        <v>0</v>
      </c>
      <c r="G652" s="267">
        <v>0</v>
      </c>
      <c r="H652" s="267">
        <v>0</v>
      </c>
      <c r="I652" s="267">
        <f t="shared" si="20"/>
        <v>0</v>
      </c>
      <c r="J652" s="268">
        <f t="shared" si="21"/>
        <v>0</v>
      </c>
    </row>
    <row r="653" spans="1:10" hidden="1" x14ac:dyDescent="0.2">
      <c r="A653" s="266">
        <v>170545</v>
      </c>
      <c r="B653" s="266" t="s">
        <v>521</v>
      </c>
      <c r="C653" s="267">
        <v>0</v>
      </c>
      <c r="D653" s="267">
        <v>0</v>
      </c>
      <c r="E653" s="267">
        <v>0</v>
      </c>
      <c r="F653" s="267">
        <v>0</v>
      </c>
      <c r="G653" s="267">
        <v>0</v>
      </c>
      <c r="H653" s="267">
        <v>0</v>
      </c>
      <c r="I653" s="267">
        <f t="shared" si="20"/>
        <v>0</v>
      </c>
      <c r="J653" s="268">
        <f t="shared" si="21"/>
        <v>0</v>
      </c>
    </row>
    <row r="654" spans="1:10" hidden="1" x14ac:dyDescent="0.2">
      <c r="A654" s="266">
        <v>170550</v>
      </c>
      <c r="B654" s="266" t="s">
        <v>522</v>
      </c>
      <c r="C654" s="267">
        <v>0</v>
      </c>
      <c r="D654" s="267">
        <v>0</v>
      </c>
      <c r="E654" s="267">
        <v>0</v>
      </c>
      <c r="F654" s="267">
        <v>0</v>
      </c>
      <c r="G654" s="267">
        <v>0</v>
      </c>
      <c r="H654" s="267">
        <v>0</v>
      </c>
      <c r="I654" s="267">
        <f t="shared" si="20"/>
        <v>0</v>
      </c>
      <c r="J654" s="268">
        <f t="shared" si="21"/>
        <v>0</v>
      </c>
    </row>
    <row r="655" spans="1:10" hidden="1" x14ac:dyDescent="0.2">
      <c r="A655" s="266">
        <v>170555</v>
      </c>
      <c r="B655" s="266" t="s">
        <v>331</v>
      </c>
      <c r="C655" s="267">
        <v>0</v>
      </c>
      <c r="D655" s="267">
        <v>0</v>
      </c>
      <c r="E655" s="267">
        <v>0</v>
      </c>
      <c r="F655" s="267">
        <v>0</v>
      </c>
      <c r="G655" s="267">
        <v>0</v>
      </c>
      <c r="H655" s="267">
        <v>0</v>
      </c>
      <c r="I655" s="267">
        <f t="shared" si="20"/>
        <v>0</v>
      </c>
      <c r="J655" s="268">
        <f t="shared" si="21"/>
        <v>0</v>
      </c>
    </row>
    <row r="656" spans="1:10" hidden="1" x14ac:dyDescent="0.2">
      <c r="A656" s="266">
        <v>170560</v>
      </c>
      <c r="B656" s="266" t="s">
        <v>523</v>
      </c>
      <c r="C656" s="267">
        <v>0</v>
      </c>
      <c r="D656" s="267">
        <v>0</v>
      </c>
      <c r="E656" s="267">
        <v>0</v>
      </c>
      <c r="F656" s="267">
        <v>0</v>
      </c>
      <c r="G656" s="267">
        <v>0</v>
      </c>
      <c r="H656" s="267">
        <v>0</v>
      </c>
      <c r="I656" s="267">
        <f t="shared" si="20"/>
        <v>0</v>
      </c>
      <c r="J656" s="268">
        <f t="shared" si="21"/>
        <v>0</v>
      </c>
    </row>
    <row r="657" spans="1:10" hidden="1" x14ac:dyDescent="0.2">
      <c r="A657" s="266">
        <v>170565</v>
      </c>
      <c r="B657" s="266" t="s">
        <v>524</v>
      </c>
      <c r="C657" s="267">
        <v>0</v>
      </c>
      <c r="D657" s="267">
        <v>0</v>
      </c>
      <c r="E657" s="267">
        <v>0</v>
      </c>
      <c r="F657" s="267">
        <v>0</v>
      </c>
      <c r="G657" s="267">
        <v>0</v>
      </c>
      <c r="H657" s="267">
        <v>0</v>
      </c>
      <c r="I657" s="267">
        <f t="shared" si="20"/>
        <v>0</v>
      </c>
      <c r="J657" s="268">
        <f t="shared" si="21"/>
        <v>0</v>
      </c>
    </row>
    <row r="658" spans="1:10" hidden="1" x14ac:dyDescent="0.2">
      <c r="A658" s="266">
        <v>170570</v>
      </c>
      <c r="B658" s="266" t="s">
        <v>525</v>
      </c>
      <c r="C658" s="267">
        <v>0</v>
      </c>
      <c r="D658" s="267">
        <v>0</v>
      </c>
      <c r="E658" s="267">
        <v>0</v>
      </c>
      <c r="F658" s="267">
        <v>0</v>
      </c>
      <c r="G658" s="267">
        <v>0</v>
      </c>
      <c r="H658" s="267">
        <v>0</v>
      </c>
      <c r="I658" s="267">
        <f t="shared" si="20"/>
        <v>0</v>
      </c>
      <c r="J658" s="268">
        <f t="shared" si="21"/>
        <v>0</v>
      </c>
    </row>
    <row r="659" spans="1:10" hidden="1" x14ac:dyDescent="0.2">
      <c r="A659" s="266">
        <v>170575</v>
      </c>
      <c r="B659" s="266" t="s">
        <v>526</v>
      </c>
      <c r="C659" s="267">
        <v>0</v>
      </c>
      <c r="D659" s="267">
        <v>0</v>
      </c>
      <c r="E659" s="267">
        <v>0</v>
      </c>
      <c r="F659" s="267">
        <v>0</v>
      </c>
      <c r="G659" s="267">
        <v>0</v>
      </c>
      <c r="H659" s="267">
        <v>0</v>
      </c>
      <c r="I659" s="267">
        <f t="shared" si="20"/>
        <v>0</v>
      </c>
      <c r="J659" s="268">
        <f t="shared" si="21"/>
        <v>0</v>
      </c>
    </row>
    <row r="660" spans="1:10" hidden="1" x14ac:dyDescent="0.2">
      <c r="A660" s="266">
        <v>170580</v>
      </c>
      <c r="B660" s="266" t="s">
        <v>527</v>
      </c>
      <c r="C660" s="267">
        <v>0</v>
      </c>
      <c r="D660" s="267">
        <v>0</v>
      </c>
      <c r="E660" s="267">
        <v>0</v>
      </c>
      <c r="F660" s="267">
        <v>0</v>
      </c>
      <c r="G660" s="267">
        <v>0</v>
      </c>
      <c r="H660" s="267">
        <v>0</v>
      </c>
      <c r="I660" s="267">
        <f t="shared" si="20"/>
        <v>0</v>
      </c>
      <c r="J660" s="268">
        <f t="shared" si="21"/>
        <v>0</v>
      </c>
    </row>
    <row r="661" spans="1:10" hidden="1" x14ac:dyDescent="0.2">
      <c r="A661" s="266">
        <v>170585</v>
      </c>
      <c r="B661" s="266" t="s">
        <v>528</v>
      </c>
      <c r="C661" s="267">
        <v>0</v>
      </c>
      <c r="D661" s="267">
        <v>0</v>
      </c>
      <c r="E661" s="267">
        <v>0</v>
      </c>
      <c r="F661" s="267">
        <v>0</v>
      </c>
      <c r="G661" s="267">
        <v>0</v>
      </c>
      <c r="H661" s="267">
        <v>0</v>
      </c>
      <c r="I661" s="267">
        <f t="shared" si="20"/>
        <v>0</v>
      </c>
      <c r="J661" s="268">
        <f t="shared" si="21"/>
        <v>0</v>
      </c>
    </row>
    <row r="662" spans="1:10" hidden="1" x14ac:dyDescent="0.2">
      <c r="A662" s="266">
        <v>170590</v>
      </c>
      <c r="B662" s="266" t="s">
        <v>529</v>
      </c>
      <c r="C662" s="267">
        <v>0</v>
      </c>
      <c r="D662" s="267">
        <v>0</v>
      </c>
      <c r="E662" s="267">
        <v>0</v>
      </c>
      <c r="F662" s="267">
        <v>0</v>
      </c>
      <c r="G662" s="267">
        <v>0</v>
      </c>
      <c r="H662" s="267">
        <v>0</v>
      </c>
      <c r="I662" s="267">
        <f t="shared" si="20"/>
        <v>0</v>
      </c>
      <c r="J662" s="268">
        <f t="shared" si="21"/>
        <v>0</v>
      </c>
    </row>
    <row r="663" spans="1:10" hidden="1" x14ac:dyDescent="0.2">
      <c r="A663" s="266">
        <v>170591</v>
      </c>
      <c r="B663" s="266" t="s">
        <v>530</v>
      </c>
      <c r="C663" s="267">
        <v>0</v>
      </c>
      <c r="D663" s="267">
        <v>0</v>
      </c>
      <c r="E663" s="267">
        <v>0</v>
      </c>
      <c r="F663" s="267">
        <v>0</v>
      </c>
      <c r="G663" s="267">
        <v>0</v>
      </c>
      <c r="H663" s="267">
        <v>0</v>
      </c>
      <c r="I663" s="267">
        <f t="shared" si="20"/>
        <v>0</v>
      </c>
      <c r="J663" s="268">
        <f t="shared" si="21"/>
        <v>0</v>
      </c>
    </row>
    <row r="664" spans="1:10" hidden="1" x14ac:dyDescent="0.2">
      <c r="A664" s="266">
        <v>170592</v>
      </c>
      <c r="B664" s="266" t="s">
        <v>531</v>
      </c>
      <c r="C664" s="267">
        <v>0</v>
      </c>
      <c r="D664" s="267">
        <v>0</v>
      </c>
      <c r="E664" s="267">
        <v>0</v>
      </c>
      <c r="F664" s="267">
        <v>0</v>
      </c>
      <c r="G664" s="267">
        <v>0</v>
      </c>
      <c r="H664" s="267">
        <v>0</v>
      </c>
      <c r="I664" s="267">
        <f t="shared" si="20"/>
        <v>0</v>
      </c>
      <c r="J664" s="268">
        <f t="shared" si="21"/>
        <v>0</v>
      </c>
    </row>
    <row r="665" spans="1:10" x14ac:dyDescent="0.2">
      <c r="A665" s="266">
        <v>170595</v>
      </c>
      <c r="B665" s="266" t="s">
        <v>532</v>
      </c>
      <c r="C665" s="267">
        <v>76788430.400000006</v>
      </c>
      <c r="D665" s="267">
        <v>101139026.40000001</v>
      </c>
      <c r="E665" s="267">
        <v>125447975</v>
      </c>
      <c r="F665" s="267">
        <v>152000234.40000001</v>
      </c>
      <c r="G665" s="267">
        <v>165772516.40000001</v>
      </c>
      <c r="H665" s="267">
        <v>173915891.40000001</v>
      </c>
      <c r="I665" s="267">
        <f t="shared" si="20"/>
        <v>177000000</v>
      </c>
      <c r="J665" s="268">
        <f t="shared" si="21"/>
        <v>177000000</v>
      </c>
    </row>
    <row r="666" spans="1:10" hidden="1" x14ac:dyDescent="0.2">
      <c r="A666" s="266">
        <v>170599</v>
      </c>
      <c r="B666" s="266" t="s">
        <v>533</v>
      </c>
      <c r="C666" s="267">
        <v>0</v>
      </c>
      <c r="D666" s="267">
        <v>0</v>
      </c>
      <c r="E666" s="267">
        <v>0</v>
      </c>
      <c r="F666" s="267">
        <v>0</v>
      </c>
      <c r="G666" s="267">
        <v>0</v>
      </c>
      <c r="H666" s="267">
        <v>0</v>
      </c>
      <c r="I666" s="267">
        <f t="shared" si="20"/>
        <v>0</v>
      </c>
      <c r="J666" s="268">
        <f t="shared" si="21"/>
        <v>0</v>
      </c>
    </row>
    <row r="667" spans="1:10" hidden="1" x14ac:dyDescent="0.2">
      <c r="A667" s="264">
        <v>171000</v>
      </c>
      <c r="B667" s="264" t="s">
        <v>534</v>
      </c>
      <c r="C667" s="265">
        <v>0</v>
      </c>
      <c r="D667" s="265">
        <v>0</v>
      </c>
      <c r="E667" s="265">
        <v>0</v>
      </c>
      <c r="F667" s="265">
        <v>0</v>
      </c>
      <c r="G667" s="265">
        <v>0</v>
      </c>
      <c r="H667" s="265">
        <v>0</v>
      </c>
      <c r="I667" s="265">
        <f t="shared" si="20"/>
        <v>0</v>
      </c>
      <c r="J667" s="268">
        <f t="shared" si="21"/>
        <v>0</v>
      </c>
    </row>
    <row r="668" spans="1:10" hidden="1" x14ac:dyDescent="0.2">
      <c r="A668" s="266">
        <v>171005</v>
      </c>
      <c r="B668" s="266" t="s">
        <v>506</v>
      </c>
      <c r="C668" s="267">
        <v>0</v>
      </c>
      <c r="D668" s="267">
        <v>0</v>
      </c>
      <c r="E668" s="267">
        <v>0</v>
      </c>
      <c r="F668" s="267">
        <v>0</v>
      </c>
      <c r="G668" s="267">
        <v>0</v>
      </c>
      <c r="H668" s="267">
        <v>0</v>
      </c>
      <c r="I668" s="267">
        <f t="shared" si="20"/>
        <v>0</v>
      </c>
      <c r="J668" s="268">
        <f t="shared" si="21"/>
        <v>0</v>
      </c>
    </row>
    <row r="669" spans="1:10" hidden="1" x14ac:dyDescent="0.2">
      <c r="A669" s="266">
        <v>171010</v>
      </c>
      <c r="B669" s="266" t="s">
        <v>508</v>
      </c>
      <c r="C669" s="267">
        <v>0</v>
      </c>
      <c r="D669" s="267">
        <v>0</v>
      </c>
      <c r="E669" s="267">
        <v>0</v>
      </c>
      <c r="F669" s="267">
        <v>0</v>
      </c>
      <c r="G669" s="267">
        <v>0</v>
      </c>
      <c r="H669" s="267">
        <v>0</v>
      </c>
      <c r="I669" s="267">
        <f t="shared" si="20"/>
        <v>0</v>
      </c>
      <c r="J669" s="268">
        <f t="shared" si="21"/>
        <v>0</v>
      </c>
    </row>
    <row r="670" spans="1:10" hidden="1" x14ac:dyDescent="0.2">
      <c r="A670" s="266">
        <v>171020</v>
      </c>
      <c r="B670" s="266" t="s">
        <v>535</v>
      </c>
      <c r="C670" s="267">
        <v>0</v>
      </c>
      <c r="D670" s="267">
        <v>0</v>
      </c>
      <c r="E670" s="267">
        <v>0</v>
      </c>
      <c r="F670" s="267">
        <v>0</v>
      </c>
      <c r="G670" s="267">
        <v>0</v>
      </c>
      <c r="H670" s="267">
        <v>0</v>
      </c>
      <c r="I670" s="267">
        <f t="shared" si="20"/>
        <v>0</v>
      </c>
      <c r="J670" s="268">
        <f t="shared" si="21"/>
        <v>0</v>
      </c>
    </row>
    <row r="671" spans="1:10" hidden="1" x14ac:dyDescent="0.2">
      <c r="A671" s="266">
        <v>171090</v>
      </c>
      <c r="B671" s="266" t="s">
        <v>536</v>
      </c>
      <c r="C671" s="267">
        <v>0</v>
      </c>
      <c r="D671" s="267">
        <v>0</v>
      </c>
      <c r="E671" s="267">
        <v>0</v>
      </c>
      <c r="F671" s="267">
        <v>0</v>
      </c>
      <c r="G671" s="267">
        <v>0</v>
      </c>
      <c r="H671" s="267">
        <v>0</v>
      </c>
      <c r="I671" s="267">
        <f t="shared" si="20"/>
        <v>0</v>
      </c>
      <c r="J671" s="268">
        <f t="shared" si="21"/>
        <v>0</v>
      </c>
    </row>
    <row r="672" spans="1:10" hidden="1" x14ac:dyDescent="0.2">
      <c r="A672" s="266">
        <v>171099</v>
      </c>
      <c r="B672" s="266" t="s">
        <v>537</v>
      </c>
      <c r="C672" s="267">
        <v>0</v>
      </c>
      <c r="D672" s="267">
        <v>0</v>
      </c>
      <c r="E672" s="267">
        <v>0</v>
      </c>
      <c r="F672" s="267">
        <v>0</v>
      </c>
      <c r="G672" s="267">
        <v>0</v>
      </c>
      <c r="H672" s="267">
        <v>0</v>
      </c>
      <c r="I672" s="267">
        <f t="shared" si="20"/>
        <v>0</v>
      </c>
      <c r="J672" s="268">
        <f t="shared" si="21"/>
        <v>0</v>
      </c>
    </row>
    <row r="673" spans="1:10" hidden="1" x14ac:dyDescent="0.2">
      <c r="A673" s="264">
        <v>171500</v>
      </c>
      <c r="B673" s="264" t="s">
        <v>538</v>
      </c>
      <c r="C673" s="265">
        <v>0</v>
      </c>
      <c r="D673" s="265">
        <v>0</v>
      </c>
      <c r="E673" s="265">
        <v>0</v>
      </c>
      <c r="F673" s="265">
        <v>0</v>
      </c>
      <c r="G673" s="265">
        <v>0</v>
      </c>
      <c r="H673" s="265">
        <v>0</v>
      </c>
      <c r="I673" s="265">
        <f t="shared" si="20"/>
        <v>0</v>
      </c>
      <c r="J673" s="268">
        <f t="shared" si="21"/>
        <v>0</v>
      </c>
    </row>
    <row r="674" spans="1:10" hidden="1" x14ac:dyDescent="0.2">
      <c r="A674" s="266">
        <v>171505</v>
      </c>
      <c r="B674" s="266" t="s">
        <v>506</v>
      </c>
      <c r="C674" s="267">
        <v>0</v>
      </c>
      <c r="D674" s="267">
        <v>0</v>
      </c>
      <c r="E674" s="267">
        <v>0</v>
      </c>
      <c r="F674" s="267">
        <v>0</v>
      </c>
      <c r="G674" s="267">
        <v>0</v>
      </c>
      <c r="H674" s="267">
        <v>0</v>
      </c>
      <c r="I674" s="267">
        <f t="shared" si="20"/>
        <v>0</v>
      </c>
      <c r="J674" s="268">
        <f t="shared" si="21"/>
        <v>0</v>
      </c>
    </row>
    <row r="675" spans="1:10" hidden="1" x14ac:dyDescent="0.2">
      <c r="A675" s="266">
        <v>171510</v>
      </c>
      <c r="B675" s="266" t="s">
        <v>508</v>
      </c>
      <c r="C675" s="267">
        <v>0</v>
      </c>
      <c r="D675" s="267">
        <v>0</v>
      </c>
      <c r="E675" s="267">
        <v>0</v>
      </c>
      <c r="F675" s="267">
        <v>0</v>
      </c>
      <c r="G675" s="267">
        <v>0</v>
      </c>
      <c r="H675" s="267">
        <v>0</v>
      </c>
      <c r="I675" s="267">
        <f t="shared" si="20"/>
        <v>0</v>
      </c>
      <c r="J675" s="268">
        <f t="shared" si="21"/>
        <v>0</v>
      </c>
    </row>
    <row r="676" spans="1:10" hidden="1" x14ac:dyDescent="0.2">
      <c r="A676" s="266">
        <v>171599</v>
      </c>
      <c r="B676" s="266" t="s">
        <v>539</v>
      </c>
      <c r="C676" s="267">
        <v>0</v>
      </c>
      <c r="D676" s="267">
        <v>0</v>
      </c>
      <c r="E676" s="267">
        <v>0</v>
      </c>
      <c r="F676" s="267">
        <v>0</v>
      </c>
      <c r="G676" s="267">
        <v>0</v>
      </c>
      <c r="H676" s="267">
        <v>0</v>
      </c>
      <c r="I676" s="267">
        <f t="shared" si="20"/>
        <v>0</v>
      </c>
      <c r="J676" s="268">
        <f t="shared" si="21"/>
        <v>0</v>
      </c>
    </row>
    <row r="677" spans="1:10" hidden="1" x14ac:dyDescent="0.2">
      <c r="A677" s="262">
        <v>180000</v>
      </c>
      <c r="B677" s="262" t="s">
        <v>540</v>
      </c>
      <c r="C677" s="263">
        <v>0</v>
      </c>
      <c r="D677" s="263">
        <v>0</v>
      </c>
      <c r="E677" s="263">
        <v>0</v>
      </c>
      <c r="F677" s="263">
        <v>0</v>
      </c>
      <c r="G677" s="263">
        <v>0</v>
      </c>
      <c r="H677" s="263">
        <v>0</v>
      </c>
      <c r="I677" s="263">
        <f t="shared" si="20"/>
        <v>0</v>
      </c>
      <c r="J677" s="268">
        <f t="shared" si="21"/>
        <v>0</v>
      </c>
    </row>
    <row r="678" spans="1:10" hidden="1" x14ac:dyDescent="0.2">
      <c r="A678" s="264">
        <v>180500</v>
      </c>
      <c r="B678" s="264" t="s">
        <v>541</v>
      </c>
      <c r="C678" s="265">
        <v>0</v>
      </c>
      <c r="D678" s="265">
        <v>0</v>
      </c>
      <c r="E678" s="265">
        <v>0</v>
      </c>
      <c r="F678" s="265">
        <v>0</v>
      </c>
      <c r="G678" s="265">
        <v>0</v>
      </c>
      <c r="H678" s="265">
        <v>0</v>
      </c>
      <c r="I678" s="265">
        <f t="shared" si="20"/>
        <v>0</v>
      </c>
      <c r="J678" s="268">
        <f t="shared" si="21"/>
        <v>0</v>
      </c>
    </row>
    <row r="679" spans="1:10" hidden="1" x14ac:dyDescent="0.2">
      <c r="A679" s="264">
        <v>181000</v>
      </c>
      <c r="B679" s="264" t="s">
        <v>542</v>
      </c>
      <c r="C679" s="265">
        <v>0</v>
      </c>
      <c r="D679" s="265">
        <v>0</v>
      </c>
      <c r="E679" s="265">
        <v>0</v>
      </c>
      <c r="F679" s="265">
        <v>0</v>
      </c>
      <c r="G679" s="265">
        <v>0</v>
      </c>
      <c r="H679" s="265">
        <v>0</v>
      </c>
      <c r="I679" s="265">
        <f t="shared" si="20"/>
        <v>0</v>
      </c>
      <c r="J679" s="268">
        <f t="shared" si="21"/>
        <v>0</v>
      </c>
    </row>
    <row r="680" spans="1:10" hidden="1" x14ac:dyDescent="0.2">
      <c r="A680" s="264">
        <v>181500</v>
      </c>
      <c r="B680" s="264" t="s">
        <v>505</v>
      </c>
      <c r="C680" s="265">
        <v>0</v>
      </c>
      <c r="D680" s="265">
        <v>0</v>
      </c>
      <c r="E680" s="265">
        <v>0</v>
      </c>
      <c r="F680" s="265">
        <v>0</v>
      </c>
      <c r="G680" s="265">
        <v>0</v>
      </c>
      <c r="H680" s="265">
        <v>0</v>
      </c>
      <c r="I680" s="265">
        <f t="shared" si="20"/>
        <v>0</v>
      </c>
      <c r="J680" s="268">
        <f t="shared" si="21"/>
        <v>0</v>
      </c>
    </row>
    <row r="681" spans="1:10" hidden="1" x14ac:dyDescent="0.2">
      <c r="A681" s="264">
        <v>182000</v>
      </c>
      <c r="B681" s="264" t="s">
        <v>543</v>
      </c>
      <c r="C681" s="265">
        <v>0</v>
      </c>
      <c r="D681" s="265">
        <v>0</v>
      </c>
      <c r="E681" s="265">
        <v>0</v>
      </c>
      <c r="F681" s="265">
        <v>0</v>
      </c>
      <c r="G681" s="265">
        <v>0</v>
      </c>
      <c r="H681" s="265">
        <v>0</v>
      </c>
      <c r="I681" s="265">
        <f t="shared" si="20"/>
        <v>0</v>
      </c>
      <c r="J681" s="268">
        <f t="shared" si="21"/>
        <v>0</v>
      </c>
    </row>
    <row r="682" spans="1:10" hidden="1" x14ac:dyDescent="0.2">
      <c r="A682" s="264">
        <v>182100</v>
      </c>
      <c r="B682" s="264" t="s">
        <v>544</v>
      </c>
      <c r="C682" s="265">
        <v>0</v>
      </c>
      <c r="D682" s="265">
        <v>0</v>
      </c>
      <c r="E682" s="265">
        <v>0</v>
      </c>
      <c r="F682" s="265">
        <v>0</v>
      </c>
      <c r="G682" s="265">
        <v>0</v>
      </c>
      <c r="H682" s="265">
        <v>0</v>
      </c>
      <c r="I682" s="265">
        <f t="shared" si="20"/>
        <v>0</v>
      </c>
      <c r="J682" s="268">
        <f t="shared" si="21"/>
        <v>0</v>
      </c>
    </row>
    <row r="683" spans="1:10" hidden="1" x14ac:dyDescent="0.2">
      <c r="A683" s="264">
        <v>182500</v>
      </c>
      <c r="B683" s="264" t="s">
        <v>545</v>
      </c>
      <c r="C683" s="265">
        <v>0</v>
      </c>
      <c r="D683" s="265">
        <v>0</v>
      </c>
      <c r="E683" s="265">
        <v>0</v>
      </c>
      <c r="F683" s="265">
        <v>0</v>
      </c>
      <c r="G683" s="265">
        <v>0</v>
      </c>
      <c r="H683" s="265">
        <v>0</v>
      </c>
      <c r="I683" s="265">
        <f t="shared" si="20"/>
        <v>0</v>
      </c>
      <c r="J683" s="268">
        <f t="shared" si="21"/>
        <v>0</v>
      </c>
    </row>
    <row r="684" spans="1:10" hidden="1" x14ac:dyDescent="0.2">
      <c r="A684" s="264">
        <v>189900</v>
      </c>
      <c r="B684" s="264" t="s">
        <v>546</v>
      </c>
      <c r="C684" s="265">
        <v>0</v>
      </c>
      <c r="D684" s="265">
        <v>0</v>
      </c>
      <c r="E684" s="265">
        <v>0</v>
      </c>
      <c r="F684" s="265">
        <v>0</v>
      </c>
      <c r="G684" s="265">
        <v>0</v>
      </c>
      <c r="H684" s="265">
        <v>0</v>
      </c>
      <c r="I684" s="265">
        <f t="shared" si="20"/>
        <v>0</v>
      </c>
      <c r="J684" s="268">
        <f t="shared" si="21"/>
        <v>0</v>
      </c>
    </row>
    <row r="685" spans="1:10" x14ac:dyDescent="0.2">
      <c r="A685" s="262">
        <v>190000</v>
      </c>
      <c r="B685" s="262" t="s">
        <v>547</v>
      </c>
      <c r="C685" s="263">
        <v>0</v>
      </c>
      <c r="D685" s="263">
        <v>0</v>
      </c>
      <c r="E685" s="263">
        <v>0</v>
      </c>
      <c r="F685" s="263">
        <v>0</v>
      </c>
      <c r="G685" s="263">
        <v>0</v>
      </c>
      <c r="H685" s="263">
        <v>7628544</v>
      </c>
      <c r="I685" s="263">
        <f t="shared" si="20"/>
        <v>0</v>
      </c>
      <c r="J685" s="268">
        <f t="shared" si="21"/>
        <v>7628544</v>
      </c>
    </row>
    <row r="686" spans="1:10" hidden="1" x14ac:dyDescent="0.2">
      <c r="A686" s="264">
        <v>190400</v>
      </c>
      <c r="B686" s="264" t="s">
        <v>548</v>
      </c>
      <c r="C686" s="265">
        <v>0</v>
      </c>
      <c r="D686" s="265">
        <v>0</v>
      </c>
      <c r="E686" s="265">
        <v>0</v>
      </c>
      <c r="F686" s="265">
        <v>0</v>
      </c>
      <c r="G686" s="265">
        <v>0</v>
      </c>
      <c r="H686" s="265">
        <v>0</v>
      </c>
      <c r="I686" s="265">
        <f t="shared" si="20"/>
        <v>0</v>
      </c>
      <c r="J686" s="268">
        <f t="shared" si="21"/>
        <v>0</v>
      </c>
    </row>
    <row r="687" spans="1:10" hidden="1" x14ac:dyDescent="0.2">
      <c r="A687" s="266">
        <v>190405</v>
      </c>
      <c r="B687" s="266" t="s">
        <v>549</v>
      </c>
      <c r="C687" s="267">
        <v>0</v>
      </c>
      <c r="D687" s="267">
        <v>0</v>
      </c>
      <c r="E687" s="267">
        <v>0</v>
      </c>
      <c r="F687" s="267">
        <v>0</v>
      </c>
      <c r="G687" s="267">
        <v>0</v>
      </c>
      <c r="H687" s="267">
        <v>0</v>
      </c>
      <c r="I687" s="267">
        <f t="shared" si="20"/>
        <v>0</v>
      </c>
      <c r="J687" s="268">
        <f t="shared" si="21"/>
        <v>0</v>
      </c>
    </row>
    <row r="688" spans="1:10" hidden="1" x14ac:dyDescent="0.2">
      <c r="A688" s="266">
        <v>190410</v>
      </c>
      <c r="B688" s="266" t="s">
        <v>550</v>
      </c>
      <c r="C688" s="267">
        <v>0</v>
      </c>
      <c r="D688" s="267">
        <v>0</v>
      </c>
      <c r="E688" s="267">
        <v>0</v>
      </c>
      <c r="F688" s="267">
        <v>0</v>
      </c>
      <c r="G688" s="267">
        <v>0</v>
      </c>
      <c r="H688" s="267">
        <v>0</v>
      </c>
      <c r="I688" s="267">
        <f t="shared" si="20"/>
        <v>0</v>
      </c>
      <c r="J688" s="268">
        <f t="shared" si="21"/>
        <v>0</v>
      </c>
    </row>
    <row r="689" spans="1:10" hidden="1" x14ac:dyDescent="0.2">
      <c r="A689" s="266">
        <v>190415</v>
      </c>
      <c r="B689" s="266" t="s">
        <v>551</v>
      </c>
      <c r="C689" s="267">
        <v>0</v>
      </c>
      <c r="D689" s="267">
        <v>0</v>
      </c>
      <c r="E689" s="267">
        <v>0</v>
      </c>
      <c r="F689" s="267">
        <v>0</v>
      </c>
      <c r="G689" s="267">
        <v>0</v>
      </c>
      <c r="H689" s="267">
        <v>0</v>
      </c>
      <c r="I689" s="267">
        <f t="shared" si="20"/>
        <v>0</v>
      </c>
      <c r="J689" s="268">
        <f t="shared" si="21"/>
        <v>0</v>
      </c>
    </row>
    <row r="690" spans="1:10" hidden="1" x14ac:dyDescent="0.2">
      <c r="A690" s="266">
        <v>190420</v>
      </c>
      <c r="B690" s="266" t="s">
        <v>552</v>
      </c>
      <c r="C690" s="267">
        <v>0</v>
      </c>
      <c r="D690" s="267">
        <v>0</v>
      </c>
      <c r="E690" s="267">
        <v>0</v>
      </c>
      <c r="F690" s="267">
        <v>0</v>
      </c>
      <c r="G690" s="267">
        <v>0</v>
      </c>
      <c r="H690" s="267">
        <v>0</v>
      </c>
      <c r="I690" s="267">
        <f t="shared" si="20"/>
        <v>0</v>
      </c>
      <c r="J690" s="268">
        <f t="shared" si="21"/>
        <v>0</v>
      </c>
    </row>
    <row r="691" spans="1:10" hidden="1" x14ac:dyDescent="0.2">
      <c r="A691" s="266">
        <v>190425</v>
      </c>
      <c r="B691" s="266" t="s">
        <v>553</v>
      </c>
      <c r="C691" s="267">
        <v>0</v>
      </c>
      <c r="D691" s="267">
        <v>0</v>
      </c>
      <c r="E691" s="267">
        <v>0</v>
      </c>
      <c r="F691" s="267">
        <v>0</v>
      </c>
      <c r="G691" s="267">
        <v>0</v>
      </c>
      <c r="H691" s="267">
        <v>0</v>
      </c>
      <c r="I691" s="267">
        <f t="shared" si="20"/>
        <v>0</v>
      </c>
      <c r="J691" s="268">
        <f t="shared" si="21"/>
        <v>0</v>
      </c>
    </row>
    <row r="692" spans="1:10" hidden="1" x14ac:dyDescent="0.2">
      <c r="A692" s="266">
        <v>190430</v>
      </c>
      <c r="B692" s="266" t="s">
        <v>554</v>
      </c>
      <c r="C692" s="267">
        <v>0</v>
      </c>
      <c r="D692" s="267">
        <v>0</v>
      </c>
      <c r="E692" s="267">
        <v>0</v>
      </c>
      <c r="F692" s="267">
        <v>0</v>
      </c>
      <c r="G692" s="267">
        <v>0</v>
      </c>
      <c r="H692" s="267">
        <v>0</v>
      </c>
      <c r="I692" s="267">
        <f t="shared" si="20"/>
        <v>0</v>
      </c>
      <c r="J692" s="268">
        <f t="shared" si="21"/>
        <v>0</v>
      </c>
    </row>
    <row r="693" spans="1:10" hidden="1" x14ac:dyDescent="0.2">
      <c r="A693" s="266">
        <v>190435</v>
      </c>
      <c r="B693" s="266" t="s">
        <v>555</v>
      </c>
      <c r="C693" s="267">
        <v>0</v>
      </c>
      <c r="D693" s="267">
        <v>0</v>
      </c>
      <c r="E693" s="267">
        <v>0</v>
      </c>
      <c r="F693" s="267">
        <v>0</v>
      </c>
      <c r="G693" s="267">
        <v>0</v>
      </c>
      <c r="H693" s="267">
        <v>0</v>
      </c>
      <c r="I693" s="267">
        <f t="shared" si="20"/>
        <v>0</v>
      </c>
      <c r="J693" s="268">
        <f t="shared" si="21"/>
        <v>0</v>
      </c>
    </row>
    <row r="694" spans="1:10" hidden="1" x14ac:dyDescent="0.2">
      <c r="A694" s="266">
        <v>190440</v>
      </c>
      <c r="B694" s="266" t="s">
        <v>556</v>
      </c>
      <c r="C694" s="267">
        <v>0</v>
      </c>
      <c r="D694" s="267">
        <v>0</v>
      </c>
      <c r="E694" s="267">
        <v>0</v>
      </c>
      <c r="F694" s="267">
        <v>0</v>
      </c>
      <c r="G694" s="267">
        <v>0</v>
      </c>
      <c r="H694" s="267">
        <v>0</v>
      </c>
      <c r="I694" s="267">
        <f t="shared" si="20"/>
        <v>0</v>
      </c>
      <c r="J694" s="268">
        <f t="shared" si="21"/>
        <v>0</v>
      </c>
    </row>
    <row r="695" spans="1:10" hidden="1" x14ac:dyDescent="0.2">
      <c r="A695" s="266">
        <v>190495</v>
      </c>
      <c r="B695" s="266" t="s">
        <v>557</v>
      </c>
      <c r="C695" s="267">
        <v>0</v>
      </c>
      <c r="D695" s="267">
        <v>0</v>
      </c>
      <c r="E695" s="267">
        <v>0</v>
      </c>
      <c r="F695" s="267">
        <v>0</v>
      </c>
      <c r="G695" s="267">
        <v>0</v>
      </c>
      <c r="H695" s="267">
        <v>0</v>
      </c>
      <c r="I695" s="267">
        <f t="shared" si="20"/>
        <v>0</v>
      </c>
      <c r="J695" s="268">
        <f t="shared" si="21"/>
        <v>0</v>
      </c>
    </row>
    <row r="696" spans="1:10" hidden="1" x14ac:dyDescent="0.2">
      <c r="A696" s="264">
        <v>190500</v>
      </c>
      <c r="B696" s="264" t="s">
        <v>558</v>
      </c>
      <c r="C696" s="265">
        <v>0</v>
      </c>
      <c r="D696" s="265">
        <v>0</v>
      </c>
      <c r="E696" s="265">
        <v>0</v>
      </c>
      <c r="F696" s="265">
        <v>0</v>
      </c>
      <c r="G696" s="265">
        <v>0</v>
      </c>
      <c r="H696" s="265">
        <v>0</v>
      </c>
      <c r="I696" s="265">
        <f t="shared" si="20"/>
        <v>0</v>
      </c>
      <c r="J696" s="268">
        <f t="shared" si="21"/>
        <v>0</v>
      </c>
    </row>
    <row r="697" spans="1:10" hidden="1" x14ac:dyDescent="0.2">
      <c r="A697" s="266">
        <v>190505</v>
      </c>
      <c r="B697" s="266" t="s">
        <v>559</v>
      </c>
      <c r="C697" s="267">
        <v>0</v>
      </c>
      <c r="D697" s="267">
        <v>0</v>
      </c>
      <c r="E697" s="267">
        <v>0</v>
      </c>
      <c r="F697" s="267">
        <v>0</v>
      </c>
      <c r="G697" s="267">
        <v>0</v>
      </c>
      <c r="H697" s="267">
        <v>0</v>
      </c>
      <c r="I697" s="267">
        <f t="shared" si="20"/>
        <v>0</v>
      </c>
      <c r="J697" s="268">
        <f t="shared" si="21"/>
        <v>0</v>
      </c>
    </row>
    <row r="698" spans="1:10" hidden="1" x14ac:dyDescent="0.2">
      <c r="A698" s="266">
        <v>190510</v>
      </c>
      <c r="B698" s="266" t="s">
        <v>560</v>
      </c>
      <c r="C698" s="267">
        <v>0</v>
      </c>
      <c r="D698" s="267">
        <v>0</v>
      </c>
      <c r="E698" s="267">
        <v>0</v>
      </c>
      <c r="F698" s="267">
        <v>0</v>
      </c>
      <c r="G698" s="267">
        <v>0</v>
      </c>
      <c r="H698" s="267">
        <v>0</v>
      </c>
      <c r="I698" s="267">
        <f t="shared" si="20"/>
        <v>0</v>
      </c>
      <c r="J698" s="268">
        <f t="shared" si="21"/>
        <v>0</v>
      </c>
    </row>
    <row r="699" spans="1:10" hidden="1" x14ac:dyDescent="0.2">
      <c r="A699" s="266">
        <v>190515</v>
      </c>
      <c r="B699" s="266" t="s">
        <v>561</v>
      </c>
      <c r="C699" s="267">
        <v>0</v>
      </c>
      <c r="D699" s="267">
        <v>0</v>
      </c>
      <c r="E699" s="267">
        <v>0</v>
      </c>
      <c r="F699" s="267">
        <v>0</v>
      </c>
      <c r="G699" s="267">
        <v>0</v>
      </c>
      <c r="H699" s="267">
        <v>0</v>
      </c>
      <c r="I699" s="267">
        <f t="shared" si="20"/>
        <v>0</v>
      </c>
      <c r="J699" s="268">
        <f t="shared" si="21"/>
        <v>0</v>
      </c>
    </row>
    <row r="700" spans="1:10" hidden="1" x14ac:dyDescent="0.2">
      <c r="A700" s="266">
        <v>190520</v>
      </c>
      <c r="B700" s="266" t="s">
        <v>495</v>
      </c>
      <c r="C700" s="267">
        <v>0</v>
      </c>
      <c r="D700" s="267">
        <v>0</v>
      </c>
      <c r="E700" s="267">
        <v>0</v>
      </c>
      <c r="F700" s="267">
        <v>0</v>
      </c>
      <c r="G700" s="267">
        <v>0</v>
      </c>
      <c r="H700" s="267">
        <v>0</v>
      </c>
      <c r="I700" s="267">
        <f t="shared" si="20"/>
        <v>0</v>
      </c>
      <c r="J700" s="268">
        <f t="shared" si="21"/>
        <v>0</v>
      </c>
    </row>
    <row r="701" spans="1:10" hidden="1" x14ac:dyDescent="0.2">
      <c r="A701" s="266">
        <v>190595</v>
      </c>
      <c r="B701" s="266" t="s">
        <v>562</v>
      </c>
      <c r="C701" s="267">
        <v>0</v>
      </c>
      <c r="D701" s="267">
        <v>0</v>
      </c>
      <c r="E701" s="267">
        <v>0</v>
      </c>
      <c r="F701" s="267">
        <v>0</v>
      </c>
      <c r="G701" s="267">
        <v>0</v>
      </c>
      <c r="H701" s="267">
        <v>0</v>
      </c>
      <c r="I701" s="267">
        <f t="shared" si="20"/>
        <v>0</v>
      </c>
      <c r="J701" s="268">
        <f t="shared" si="21"/>
        <v>0</v>
      </c>
    </row>
    <row r="702" spans="1:10" x14ac:dyDescent="0.2">
      <c r="A702" s="264">
        <v>191000</v>
      </c>
      <c r="B702" s="264" t="s">
        <v>563</v>
      </c>
      <c r="C702" s="265">
        <v>0</v>
      </c>
      <c r="D702" s="265">
        <v>0</v>
      </c>
      <c r="E702" s="265">
        <v>0</v>
      </c>
      <c r="F702" s="265">
        <v>0</v>
      </c>
      <c r="G702" s="265">
        <v>0</v>
      </c>
      <c r="H702" s="265">
        <v>7628544</v>
      </c>
      <c r="I702" s="265">
        <f t="shared" si="20"/>
        <v>0</v>
      </c>
      <c r="J702" s="268">
        <f t="shared" si="21"/>
        <v>7628544</v>
      </c>
    </row>
    <row r="703" spans="1:10" hidden="1" x14ac:dyDescent="0.2">
      <c r="A703" s="266">
        <v>191005</v>
      </c>
      <c r="B703" s="266" t="s">
        <v>564</v>
      </c>
      <c r="C703" s="267">
        <v>0</v>
      </c>
      <c r="D703" s="267">
        <v>0</v>
      </c>
      <c r="E703" s="267">
        <v>0</v>
      </c>
      <c r="F703" s="267">
        <v>0</v>
      </c>
      <c r="G703" s="267">
        <v>0</v>
      </c>
      <c r="H703" s="267">
        <v>0</v>
      </c>
      <c r="I703" s="267">
        <f t="shared" si="20"/>
        <v>0</v>
      </c>
      <c r="J703" s="268">
        <f t="shared" si="21"/>
        <v>0</v>
      </c>
    </row>
    <row r="704" spans="1:10" hidden="1" x14ac:dyDescent="0.2">
      <c r="A704" s="266">
        <v>191010</v>
      </c>
      <c r="B704" s="266" t="s">
        <v>565</v>
      </c>
      <c r="C704" s="267">
        <v>0</v>
      </c>
      <c r="D704" s="267">
        <v>0</v>
      </c>
      <c r="E704" s="267">
        <v>0</v>
      </c>
      <c r="F704" s="267">
        <v>0</v>
      </c>
      <c r="G704" s="267">
        <v>0</v>
      </c>
      <c r="H704" s="267">
        <v>0</v>
      </c>
      <c r="I704" s="267">
        <f t="shared" si="20"/>
        <v>0</v>
      </c>
      <c r="J704" s="268">
        <f t="shared" si="21"/>
        <v>0</v>
      </c>
    </row>
    <row r="705" spans="1:10" hidden="1" x14ac:dyDescent="0.2">
      <c r="A705" s="266">
        <v>191020</v>
      </c>
      <c r="B705" s="266" t="s">
        <v>566</v>
      </c>
      <c r="C705" s="267">
        <v>0</v>
      </c>
      <c r="D705" s="267">
        <v>0</v>
      </c>
      <c r="E705" s="267">
        <v>0</v>
      </c>
      <c r="F705" s="267">
        <v>0</v>
      </c>
      <c r="G705" s="267">
        <v>0</v>
      </c>
      <c r="H705" s="267">
        <v>0</v>
      </c>
      <c r="I705" s="267">
        <f t="shared" si="20"/>
        <v>0</v>
      </c>
      <c r="J705" s="268">
        <f t="shared" si="21"/>
        <v>0</v>
      </c>
    </row>
    <row r="706" spans="1:10" hidden="1" x14ac:dyDescent="0.2">
      <c r="A706" s="266">
        <v>191025</v>
      </c>
      <c r="B706" s="266" t="s">
        <v>567</v>
      </c>
      <c r="C706" s="267">
        <v>0</v>
      </c>
      <c r="D706" s="267">
        <v>0</v>
      </c>
      <c r="E706" s="267">
        <v>0</v>
      </c>
      <c r="F706" s="267">
        <v>0</v>
      </c>
      <c r="G706" s="267">
        <v>0</v>
      </c>
      <c r="H706" s="267">
        <v>0</v>
      </c>
      <c r="I706" s="267">
        <f t="shared" si="20"/>
        <v>0</v>
      </c>
      <c r="J706" s="268">
        <f t="shared" si="21"/>
        <v>0</v>
      </c>
    </row>
    <row r="707" spans="1:10" hidden="1" x14ac:dyDescent="0.2">
      <c r="A707" s="266">
        <v>191030</v>
      </c>
      <c r="B707" s="266" t="s">
        <v>568</v>
      </c>
      <c r="C707" s="267">
        <v>0</v>
      </c>
      <c r="D707" s="267">
        <v>0</v>
      </c>
      <c r="E707" s="267">
        <v>0</v>
      </c>
      <c r="F707" s="267">
        <v>0</v>
      </c>
      <c r="G707" s="267">
        <v>0</v>
      </c>
      <c r="H707" s="267">
        <v>0</v>
      </c>
      <c r="I707" s="267">
        <f t="shared" ref="I707:I770" si="22">IFERROR(CEILING(+H707*(1+((+H707/G707-1)/3)),1000000),0)</f>
        <v>0</v>
      </c>
      <c r="J707" s="268">
        <f t="shared" ref="J707:J770" si="23">+MAX(C707:I707)</f>
        <v>0</v>
      </c>
    </row>
    <row r="708" spans="1:10" x14ac:dyDescent="0.2">
      <c r="A708" s="266">
        <v>191035</v>
      </c>
      <c r="B708" s="266" t="s">
        <v>569</v>
      </c>
      <c r="C708" s="267">
        <v>0</v>
      </c>
      <c r="D708" s="267">
        <v>0</v>
      </c>
      <c r="E708" s="267">
        <v>0</v>
      </c>
      <c r="F708" s="267">
        <v>0</v>
      </c>
      <c r="G708" s="267">
        <v>0</v>
      </c>
      <c r="H708" s="267">
        <v>7628544</v>
      </c>
      <c r="I708" s="267">
        <f t="shared" si="22"/>
        <v>0</v>
      </c>
      <c r="J708" s="268">
        <f t="shared" si="23"/>
        <v>7628544</v>
      </c>
    </row>
    <row r="709" spans="1:10" hidden="1" x14ac:dyDescent="0.2">
      <c r="A709" s="266">
        <v>191040</v>
      </c>
      <c r="B709" s="266" t="s">
        <v>570</v>
      </c>
      <c r="C709" s="267">
        <v>0</v>
      </c>
      <c r="D709" s="267">
        <v>0</v>
      </c>
      <c r="E709" s="267">
        <v>0</v>
      </c>
      <c r="F709" s="267">
        <v>0</v>
      </c>
      <c r="G709" s="267">
        <v>0</v>
      </c>
      <c r="H709" s="267">
        <v>0</v>
      </c>
      <c r="I709" s="267">
        <f t="shared" si="22"/>
        <v>0</v>
      </c>
      <c r="J709" s="268">
        <f t="shared" si="23"/>
        <v>0</v>
      </c>
    </row>
    <row r="710" spans="1:10" hidden="1" x14ac:dyDescent="0.2">
      <c r="A710" s="266">
        <v>191045</v>
      </c>
      <c r="B710" s="266" t="s">
        <v>571</v>
      </c>
      <c r="C710" s="267">
        <v>0</v>
      </c>
      <c r="D710" s="267">
        <v>0</v>
      </c>
      <c r="E710" s="267">
        <v>0</v>
      </c>
      <c r="F710" s="267">
        <v>0</v>
      </c>
      <c r="G710" s="267">
        <v>0</v>
      </c>
      <c r="H710" s="267">
        <v>0</v>
      </c>
      <c r="I710" s="267">
        <f t="shared" si="22"/>
        <v>0</v>
      </c>
      <c r="J710" s="268">
        <f t="shared" si="23"/>
        <v>0</v>
      </c>
    </row>
    <row r="711" spans="1:10" hidden="1" x14ac:dyDescent="0.2">
      <c r="A711" s="266">
        <v>191095</v>
      </c>
      <c r="B711" s="266" t="s">
        <v>562</v>
      </c>
      <c r="C711" s="267">
        <v>0</v>
      </c>
      <c r="D711" s="267">
        <v>0</v>
      </c>
      <c r="E711" s="267">
        <v>0</v>
      </c>
      <c r="F711" s="267">
        <v>0</v>
      </c>
      <c r="G711" s="267">
        <v>0</v>
      </c>
      <c r="H711" s="267">
        <v>0</v>
      </c>
      <c r="I711" s="267">
        <f t="shared" si="22"/>
        <v>0</v>
      </c>
      <c r="J711" s="268">
        <f t="shared" si="23"/>
        <v>0</v>
      </c>
    </row>
    <row r="712" spans="1:10" hidden="1" x14ac:dyDescent="0.2">
      <c r="A712" s="266">
        <v>191099</v>
      </c>
      <c r="B712" s="266" t="s">
        <v>572</v>
      </c>
      <c r="C712" s="267">
        <v>0</v>
      </c>
      <c r="D712" s="267">
        <v>0</v>
      </c>
      <c r="E712" s="267">
        <v>0</v>
      </c>
      <c r="F712" s="267">
        <v>0</v>
      </c>
      <c r="G712" s="267">
        <v>0</v>
      </c>
      <c r="H712" s="267">
        <v>0</v>
      </c>
      <c r="I712" s="267">
        <f t="shared" si="22"/>
        <v>0</v>
      </c>
      <c r="J712" s="268">
        <f t="shared" si="23"/>
        <v>0</v>
      </c>
    </row>
    <row r="713" spans="1:10" hidden="1" x14ac:dyDescent="0.2">
      <c r="A713" s="264">
        <v>191500</v>
      </c>
      <c r="B713" s="264" t="s">
        <v>573</v>
      </c>
      <c r="C713" s="265">
        <v>0</v>
      </c>
      <c r="D713" s="265">
        <v>0</v>
      </c>
      <c r="E713" s="265">
        <v>0</v>
      </c>
      <c r="F713" s="265">
        <v>0</v>
      </c>
      <c r="G713" s="265">
        <v>0</v>
      </c>
      <c r="H713" s="265">
        <v>0</v>
      </c>
      <c r="I713" s="265">
        <f t="shared" si="22"/>
        <v>0</v>
      </c>
      <c r="J713" s="268">
        <f t="shared" si="23"/>
        <v>0</v>
      </c>
    </row>
    <row r="714" spans="1:10" hidden="1" x14ac:dyDescent="0.2">
      <c r="A714" s="264">
        <v>192000</v>
      </c>
      <c r="B714" s="264" t="s">
        <v>574</v>
      </c>
      <c r="C714" s="265">
        <v>0</v>
      </c>
      <c r="D714" s="265">
        <v>0</v>
      </c>
      <c r="E714" s="265">
        <v>0</v>
      </c>
      <c r="F714" s="265">
        <v>0</v>
      </c>
      <c r="G714" s="265">
        <v>0</v>
      </c>
      <c r="H714" s="265">
        <v>0</v>
      </c>
      <c r="I714" s="265">
        <f t="shared" si="22"/>
        <v>0</v>
      </c>
      <c r="J714" s="268">
        <f t="shared" si="23"/>
        <v>0</v>
      </c>
    </row>
    <row r="715" spans="1:10" hidden="1" x14ac:dyDescent="0.2">
      <c r="A715" s="264">
        <v>193500</v>
      </c>
      <c r="B715" s="264" t="s">
        <v>575</v>
      </c>
      <c r="C715" s="265">
        <v>0</v>
      </c>
      <c r="D715" s="265">
        <v>0</v>
      </c>
      <c r="E715" s="265">
        <v>0</v>
      </c>
      <c r="F715" s="265">
        <v>0</v>
      </c>
      <c r="G715" s="265">
        <v>0</v>
      </c>
      <c r="H715" s="265">
        <v>0</v>
      </c>
      <c r="I715" s="265">
        <f t="shared" si="22"/>
        <v>0</v>
      </c>
      <c r="J715" s="268">
        <f t="shared" si="23"/>
        <v>0</v>
      </c>
    </row>
    <row r="716" spans="1:10" hidden="1" x14ac:dyDescent="0.2">
      <c r="A716" s="266">
        <v>193505</v>
      </c>
      <c r="B716" s="266" t="s">
        <v>576</v>
      </c>
      <c r="C716" s="267">
        <v>0</v>
      </c>
      <c r="D716" s="267">
        <v>0</v>
      </c>
      <c r="E716" s="267">
        <v>0</v>
      </c>
      <c r="F716" s="267">
        <v>0</v>
      </c>
      <c r="G716" s="267">
        <v>0</v>
      </c>
      <c r="H716" s="267">
        <v>0</v>
      </c>
      <c r="I716" s="267">
        <f t="shared" si="22"/>
        <v>0</v>
      </c>
      <c r="J716" s="268">
        <f t="shared" si="23"/>
        <v>0</v>
      </c>
    </row>
    <row r="717" spans="1:10" hidden="1" x14ac:dyDescent="0.2">
      <c r="A717" s="266">
        <v>193510</v>
      </c>
      <c r="B717" s="266" t="s">
        <v>577</v>
      </c>
      <c r="C717" s="267">
        <v>0</v>
      </c>
      <c r="D717" s="267">
        <v>0</v>
      </c>
      <c r="E717" s="267">
        <v>0</v>
      </c>
      <c r="F717" s="267">
        <v>0</v>
      </c>
      <c r="G717" s="267">
        <v>0</v>
      </c>
      <c r="H717" s="267">
        <v>0</v>
      </c>
      <c r="I717" s="267">
        <f t="shared" si="22"/>
        <v>0</v>
      </c>
      <c r="J717" s="268">
        <f t="shared" si="23"/>
        <v>0</v>
      </c>
    </row>
    <row r="718" spans="1:10" hidden="1" x14ac:dyDescent="0.2">
      <c r="A718" s="266">
        <v>193515</v>
      </c>
      <c r="B718" s="266" t="s">
        <v>578</v>
      </c>
      <c r="C718" s="267">
        <v>0</v>
      </c>
      <c r="D718" s="267">
        <v>0</v>
      </c>
      <c r="E718" s="267">
        <v>0</v>
      </c>
      <c r="F718" s="267">
        <v>0</v>
      </c>
      <c r="G718" s="267">
        <v>0</v>
      </c>
      <c r="H718" s="267">
        <v>0</v>
      </c>
      <c r="I718" s="267">
        <f t="shared" si="22"/>
        <v>0</v>
      </c>
      <c r="J718" s="268">
        <f t="shared" si="23"/>
        <v>0</v>
      </c>
    </row>
    <row r="719" spans="1:10" hidden="1" x14ac:dyDescent="0.2">
      <c r="A719" s="266">
        <v>193520</v>
      </c>
      <c r="B719" s="266" t="s">
        <v>579</v>
      </c>
      <c r="C719" s="267">
        <v>0</v>
      </c>
      <c r="D719" s="267">
        <v>0</v>
      </c>
      <c r="E719" s="267">
        <v>0</v>
      </c>
      <c r="F719" s="267">
        <v>0</v>
      </c>
      <c r="G719" s="267">
        <v>0</v>
      </c>
      <c r="H719" s="267">
        <v>0</v>
      </c>
      <c r="I719" s="267">
        <f t="shared" si="22"/>
        <v>0</v>
      </c>
      <c r="J719" s="268">
        <f t="shared" si="23"/>
        <v>0</v>
      </c>
    </row>
    <row r="720" spans="1:10" hidden="1" x14ac:dyDescent="0.2">
      <c r="A720" s="266">
        <v>193525</v>
      </c>
      <c r="B720" s="266" t="s">
        <v>580</v>
      </c>
      <c r="C720" s="267">
        <v>0</v>
      </c>
      <c r="D720" s="267">
        <v>0</v>
      </c>
      <c r="E720" s="267">
        <v>0</v>
      </c>
      <c r="F720" s="267">
        <v>0</v>
      </c>
      <c r="G720" s="267">
        <v>0</v>
      </c>
      <c r="H720" s="267">
        <v>0</v>
      </c>
      <c r="I720" s="267">
        <f t="shared" si="22"/>
        <v>0</v>
      </c>
      <c r="J720" s="268">
        <f t="shared" si="23"/>
        <v>0</v>
      </c>
    </row>
    <row r="721" spans="1:10" hidden="1" x14ac:dyDescent="0.2">
      <c r="A721" s="266">
        <v>193530</v>
      </c>
      <c r="B721" s="266" t="s">
        <v>581</v>
      </c>
      <c r="C721" s="267">
        <v>0</v>
      </c>
      <c r="D721" s="267">
        <v>0</v>
      </c>
      <c r="E721" s="267">
        <v>0</v>
      </c>
      <c r="F721" s="267">
        <v>0</v>
      </c>
      <c r="G721" s="267">
        <v>0</v>
      </c>
      <c r="H721" s="267">
        <v>0</v>
      </c>
      <c r="I721" s="267">
        <f t="shared" si="22"/>
        <v>0</v>
      </c>
      <c r="J721" s="268">
        <f t="shared" si="23"/>
        <v>0</v>
      </c>
    </row>
    <row r="722" spans="1:10" hidden="1" x14ac:dyDescent="0.2">
      <c r="A722" s="266">
        <v>193535</v>
      </c>
      <c r="B722" s="266" t="s">
        <v>582</v>
      </c>
      <c r="C722" s="267">
        <v>0</v>
      </c>
      <c r="D722" s="267">
        <v>0</v>
      </c>
      <c r="E722" s="267">
        <v>0</v>
      </c>
      <c r="F722" s="267">
        <v>0</v>
      </c>
      <c r="G722" s="267">
        <v>0</v>
      </c>
      <c r="H722" s="267">
        <v>0</v>
      </c>
      <c r="I722" s="267">
        <f t="shared" si="22"/>
        <v>0</v>
      </c>
      <c r="J722" s="268">
        <f t="shared" si="23"/>
        <v>0</v>
      </c>
    </row>
    <row r="723" spans="1:10" hidden="1" x14ac:dyDescent="0.2">
      <c r="A723" s="264">
        <v>194000</v>
      </c>
      <c r="B723" s="264" t="s">
        <v>583</v>
      </c>
      <c r="C723" s="265">
        <v>0</v>
      </c>
      <c r="D723" s="265">
        <v>0</v>
      </c>
      <c r="E723" s="265">
        <v>0</v>
      </c>
      <c r="F723" s="265">
        <v>0</v>
      </c>
      <c r="G723" s="265">
        <v>0</v>
      </c>
      <c r="H723" s="265">
        <v>0</v>
      </c>
      <c r="I723" s="265">
        <f t="shared" si="22"/>
        <v>0</v>
      </c>
      <c r="J723" s="268">
        <f t="shared" si="23"/>
        <v>0</v>
      </c>
    </row>
    <row r="724" spans="1:10" hidden="1" x14ac:dyDescent="0.2">
      <c r="A724" s="266">
        <v>194005</v>
      </c>
      <c r="B724" s="266" t="s">
        <v>576</v>
      </c>
      <c r="C724" s="267">
        <v>0</v>
      </c>
      <c r="D724" s="267">
        <v>0</v>
      </c>
      <c r="E724" s="267">
        <v>0</v>
      </c>
      <c r="F724" s="267">
        <v>0</v>
      </c>
      <c r="G724" s="267">
        <v>0</v>
      </c>
      <c r="H724" s="267">
        <v>0</v>
      </c>
      <c r="I724" s="267">
        <f t="shared" si="22"/>
        <v>0</v>
      </c>
      <c r="J724" s="268">
        <f t="shared" si="23"/>
        <v>0</v>
      </c>
    </row>
    <row r="725" spans="1:10" hidden="1" x14ac:dyDescent="0.2">
      <c r="A725" s="266">
        <v>194010</v>
      </c>
      <c r="B725" s="266" t="s">
        <v>577</v>
      </c>
      <c r="C725" s="267">
        <v>0</v>
      </c>
      <c r="D725" s="267">
        <v>0</v>
      </c>
      <c r="E725" s="267">
        <v>0</v>
      </c>
      <c r="F725" s="267">
        <v>0</v>
      </c>
      <c r="G725" s="267">
        <v>0</v>
      </c>
      <c r="H725" s="267">
        <v>0</v>
      </c>
      <c r="I725" s="267">
        <f t="shared" si="22"/>
        <v>0</v>
      </c>
      <c r="J725" s="268">
        <f t="shared" si="23"/>
        <v>0</v>
      </c>
    </row>
    <row r="726" spans="1:10" hidden="1" x14ac:dyDescent="0.2">
      <c r="A726" s="266">
        <v>194015</v>
      </c>
      <c r="B726" s="266" t="s">
        <v>578</v>
      </c>
      <c r="C726" s="267">
        <v>0</v>
      </c>
      <c r="D726" s="267">
        <v>0</v>
      </c>
      <c r="E726" s="267">
        <v>0</v>
      </c>
      <c r="F726" s="267">
        <v>0</v>
      </c>
      <c r="G726" s="267">
        <v>0</v>
      </c>
      <c r="H726" s="267">
        <v>0</v>
      </c>
      <c r="I726" s="267">
        <f t="shared" si="22"/>
        <v>0</v>
      </c>
      <c r="J726" s="268">
        <f t="shared" si="23"/>
        <v>0</v>
      </c>
    </row>
    <row r="727" spans="1:10" hidden="1" x14ac:dyDescent="0.2">
      <c r="A727" s="266">
        <v>194020</v>
      </c>
      <c r="B727" s="266" t="s">
        <v>579</v>
      </c>
      <c r="C727" s="267">
        <v>0</v>
      </c>
      <c r="D727" s="267">
        <v>0</v>
      </c>
      <c r="E727" s="267">
        <v>0</v>
      </c>
      <c r="F727" s="267">
        <v>0</v>
      </c>
      <c r="G727" s="267">
        <v>0</v>
      </c>
      <c r="H727" s="267">
        <v>0</v>
      </c>
      <c r="I727" s="267">
        <f t="shared" si="22"/>
        <v>0</v>
      </c>
      <c r="J727" s="268">
        <f t="shared" si="23"/>
        <v>0</v>
      </c>
    </row>
    <row r="728" spans="1:10" hidden="1" x14ac:dyDescent="0.2">
      <c r="A728" s="266">
        <v>194025</v>
      </c>
      <c r="B728" s="266" t="s">
        <v>580</v>
      </c>
      <c r="C728" s="267">
        <v>0</v>
      </c>
      <c r="D728" s="267">
        <v>0</v>
      </c>
      <c r="E728" s="267">
        <v>0</v>
      </c>
      <c r="F728" s="267">
        <v>0</v>
      </c>
      <c r="G728" s="267">
        <v>0</v>
      </c>
      <c r="H728" s="267">
        <v>0</v>
      </c>
      <c r="I728" s="267">
        <f t="shared" si="22"/>
        <v>0</v>
      </c>
      <c r="J728" s="268">
        <f t="shared" si="23"/>
        <v>0</v>
      </c>
    </row>
    <row r="729" spans="1:10" hidden="1" x14ac:dyDescent="0.2">
      <c r="A729" s="266">
        <v>194030</v>
      </c>
      <c r="B729" s="266" t="s">
        <v>581</v>
      </c>
      <c r="C729" s="267">
        <v>0</v>
      </c>
      <c r="D729" s="267">
        <v>0</v>
      </c>
      <c r="E729" s="267">
        <v>0</v>
      </c>
      <c r="F729" s="267">
        <v>0</v>
      </c>
      <c r="G729" s="267">
        <v>0</v>
      </c>
      <c r="H729" s="267">
        <v>0</v>
      </c>
      <c r="I729" s="267">
        <f t="shared" si="22"/>
        <v>0</v>
      </c>
      <c r="J729" s="268">
        <f t="shared" si="23"/>
        <v>0</v>
      </c>
    </row>
    <row r="730" spans="1:10" hidden="1" x14ac:dyDescent="0.2">
      <c r="A730" s="266">
        <v>194035</v>
      </c>
      <c r="B730" s="266" t="s">
        <v>582</v>
      </c>
      <c r="C730" s="267">
        <v>0</v>
      </c>
      <c r="D730" s="267">
        <v>0</v>
      </c>
      <c r="E730" s="267">
        <v>0</v>
      </c>
      <c r="F730" s="267">
        <v>0</v>
      </c>
      <c r="G730" s="267">
        <v>0</v>
      </c>
      <c r="H730" s="267">
        <v>0</v>
      </c>
      <c r="I730" s="267">
        <f t="shared" si="22"/>
        <v>0</v>
      </c>
      <c r="J730" s="268">
        <f t="shared" si="23"/>
        <v>0</v>
      </c>
    </row>
    <row r="731" spans="1:10" hidden="1" x14ac:dyDescent="0.2">
      <c r="A731" s="264">
        <v>194500</v>
      </c>
      <c r="B731" s="264" t="s">
        <v>584</v>
      </c>
      <c r="C731" s="265">
        <v>0</v>
      </c>
      <c r="D731" s="265">
        <v>0</v>
      </c>
      <c r="E731" s="265">
        <v>0</v>
      </c>
      <c r="F731" s="265">
        <v>0</v>
      </c>
      <c r="G731" s="265">
        <v>0</v>
      </c>
      <c r="H731" s="265">
        <v>0</v>
      </c>
      <c r="I731" s="265">
        <f t="shared" si="22"/>
        <v>0</v>
      </c>
      <c r="J731" s="268">
        <f t="shared" si="23"/>
        <v>0</v>
      </c>
    </row>
    <row r="732" spans="1:10" hidden="1" x14ac:dyDescent="0.2">
      <c r="A732" s="266">
        <v>194505</v>
      </c>
      <c r="B732" s="266" t="s">
        <v>576</v>
      </c>
      <c r="C732" s="267">
        <v>0</v>
      </c>
      <c r="D732" s="267">
        <v>0</v>
      </c>
      <c r="E732" s="267">
        <v>0</v>
      </c>
      <c r="F732" s="267">
        <v>0</v>
      </c>
      <c r="G732" s="267">
        <v>0</v>
      </c>
      <c r="H732" s="267">
        <v>0</v>
      </c>
      <c r="I732" s="267">
        <f t="shared" si="22"/>
        <v>0</v>
      </c>
      <c r="J732" s="268">
        <f t="shared" si="23"/>
        <v>0</v>
      </c>
    </row>
    <row r="733" spans="1:10" hidden="1" x14ac:dyDescent="0.2">
      <c r="A733" s="266">
        <v>194510</v>
      </c>
      <c r="B733" s="266" t="s">
        <v>577</v>
      </c>
      <c r="C733" s="267">
        <v>0</v>
      </c>
      <c r="D733" s="267">
        <v>0</v>
      </c>
      <c r="E733" s="267">
        <v>0</v>
      </c>
      <c r="F733" s="267">
        <v>0</v>
      </c>
      <c r="G733" s="267">
        <v>0</v>
      </c>
      <c r="H733" s="267">
        <v>0</v>
      </c>
      <c r="I733" s="267">
        <f t="shared" si="22"/>
        <v>0</v>
      </c>
      <c r="J733" s="268">
        <f t="shared" si="23"/>
        <v>0</v>
      </c>
    </row>
    <row r="734" spans="1:10" hidden="1" x14ac:dyDescent="0.2">
      <c r="A734" s="266">
        <v>194515</v>
      </c>
      <c r="B734" s="266" t="s">
        <v>578</v>
      </c>
      <c r="C734" s="267">
        <v>0</v>
      </c>
      <c r="D734" s="267">
        <v>0</v>
      </c>
      <c r="E734" s="267">
        <v>0</v>
      </c>
      <c r="F734" s="267">
        <v>0</v>
      </c>
      <c r="G734" s="267">
        <v>0</v>
      </c>
      <c r="H734" s="267">
        <v>0</v>
      </c>
      <c r="I734" s="267">
        <f t="shared" si="22"/>
        <v>0</v>
      </c>
      <c r="J734" s="268">
        <f t="shared" si="23"/>
        <v>0</v>
      </c>
    </row>
    <row r="735" spans="1:10" hidden="1" x14ac:dyDescent="0.2">
      <c r="A735" s="266">
        <v>194520</v>
      </c>
      <c r="B735" s="266" t="s">
        <v>579</v>
      </c>
      <c r="C735" s="267">
        <v>0</v>
      </c>
      <c r="D735" s="267">
        <v>0</v>
      </c>
      <c r="E735" s="267">
        <v>0</v>
      </c>
      <c r="F735" s="267">
        <v>0</v>
      </c>
      <c r="G735" s="267">
        <v>0</v>
      </c>
      <c r="H735" s="267">
        <v>0</v>
      </c>
      <c r="I735" s="267">
        <f t="shared" si="22"/>
        <v>0</v>
      </c>
      <c r="J735" s="268">
        <f t="shared" si="23"/>
        <v>0</v>
      </c>
    </row>
    <row r="736" spans="1:10" hidden="1" x14ac:dyDescent="0.2">
      <c r="A736" s="266">
        <v>194525</v>
      </c>
      <c r="B736" s="266" t="s">
        <v>580</v>
      </c>
      <c r="C736" s="267">
        <v>0</v>
      </c>
      <c r="D736" s="267">
        <v>0</v>
      </c>
      <c r="E736" s="267">
        <v>0</v>
      </c>
      <c r="F736" s="267">
        <v>0</v>
      </c>
      <c r="G736" s="267">
        <v>0</v>
      </c>
      <c r="H736" s="267">
        <v>0</v>
      </c>
      <c r="I736" s="267">
        <f t="shared" si="22"/>
        <v>0</v>
      </c>
      <c r="J736" s="268">
        <f t="shared" si="23"/>
        <v>0</v>
      </c>
    </row>
    <row r="737" spans="1:10" hidden="1" x14ac:dyDescent="0.2">
      <c r="A737" s="266">
        <v>194530</v>
      </c>
      <c r="B737" s="266" t="s">
        <v>581</v>
      </c>
      <c r="C737" s="267">
        <v>0</v>
      </c>
      <c r="D737" s="267">
        <v>0</v>
      </c>
      <c r="E737" s="267">
        <v>0</v>
      </c>
      <c r="F737" s="267">
        <v>0</v>
      </c>
      <c r="G737" s="267">
        <v>0</v>
      </c>
      <c r="H737" s="267">
        <v>0</v>
      </c>
      <c r="I737" s="267">
        <f t="shared" si="22"/>
        <v>0</v>
      </c>
      <c r="J737" s="268">
        <f t="shared" si="23"/>
        <v>0</v>
      </c>
    </row>
    <row r="738" spans="1:10" hidden="1" x14ac:dyDescent="0.2">
      <c r="A738" s="266">
        <v>194535</v>
      </c>
      <c r="B738" s="266" t="s">
        <v>582</v>
      </c>
      <c r="C738" s="267">
        <v>0</v>
      </c>
      <c r="D738" s="267">
        <v>0</v>
      </c>
      <c r="E738" s="267">
        <v>0</v>
      </c>
      <c r="F738" s="267">
        <v>0</v>
      </c>
      <c r="G738" s="267">
        <v>0</v>
      </c>
      <c r="H738" s="267">
        <v>0</v>
      </c>
      <c r="I738" s="267">
        <f t="shared" si="22"/>
        <v>0</v>
      </c>
      <c r="J738" s="268">
        <f t="shared" si="23"/>
        <v>0</v>
      </c>
    </row>
    <row r="739" spans="1:10" x14ac:dyDescent="0.2">
      <c r="A739" s="260">
        <v>200000</v>
      </c>
      <c r="B739" s="260" t="s">
        <v>585</v>
      </c>
      <c r="C739" s="261">
        <v>3838703222.7800002</v>
      </c>
      <c r="D739" s="261">
        <v>4524827874.4099998</v>
      </c>
      <c r="E739" s="261">
        <v>4604886045</v>
      </c>
      <c r="F739" s="261">
        <v>5240965738.1199999</v>
      </c>
      <c r="G739" s="261">
        <v>6594885424.8599997</v>
      </c>
      <c r="H739" s="261">
        <v>6348144662.4899998</v>
      </c>
      <c r="I739" s="261">
        <f t="shared" si="22"/>
        <v>6269000000</v>
      </c>
      <c r="J739" s="268">
        <f t="shared" si="23"/>
        <v>6594885424.8599997</v>
      </c>
    </row>
    <row r="740" spans="1:10" x14ac:dyDescent="0.2">
      <c r="A740" s="262">
        <v>210000</v>
      </c>
      <c r="B740" s="262" t="s">
        <v>586</v>
      </c>
      <c r="C740" s="263">
        <v>2806088589.8099999</v>
      </c>
      <c r="D740" s="263">
        <v>2967215975.4499998</v>
      </c>
      <c r="E740" s="263">
        <v>2996215829</v>
      </c>
      <c r="F740" s="263">
        <v>3668549207</v>
      </c>
      <c r="G740" s="263">
        <v>4472924748</v>
      </c>
      <c r="H740" s="263">
        <v>4315067167.4399996</v>
      </c>
      <c r="I740" s="263">
        <f t="shared" si="22"/>
        <v>4265000000</v>
      </c>
      <c r="J740" s="268">
        <f t="shared" si="23"/>
        <v>4472924748</v>
      </c>
    </row>
    <row r="741" spans="1:10" x14ac:dyDescent="0.2">
      <c r="A741" s="264">
        <v>210500</v>
      </c>
      <c r="B741" s="264" t="s">
        <v>587</v>
      </c>
      <c r="C741" s="265">
        <v>1888548792.5999999</v>
      </c>
      <c r="D741" s="265">
        <v>2008577898.05</v>
      </c>
      <c r="E741" s="265">
        <v>1878761857</v>
      </c>
      <c r="F741" s="265">
        <v>2387310260</v>
      </c>
      <c r="G741" s="265">
        <v>3017302995</v>
      </c>
      <c r="H741" s="265">
        <v>2756979413.4400001</v>
      </c>
      <c r="I741" s="265">
        <f t="shared" si="22"/>
        <v>2678000000</v>
      </c>
      <c r="J741" s="268">
        <f t="shared" si="23"/>
        <v>3017302995</v>
      </c>
    </row>
    <row r="742" spans="1:10" x14ac:dyDescent="0.2">
      <c r="A742" s="266">
        <v>210505</v>
      </c>
      <c r="B742" s="266" t="s">
        <v>588</v>
      </c>
      <c r="C742" s="267">
        <v>1888548792.5999999</v>
      </c>
      <c r="D742" s="267">
        <v>2008577898.05</v>
      </c>
      <c r="E742" s="267">
        <v>1878761857</v>
      </c>
      <c r="F742" s="267">
        <v>2387310260</v>
      </c>
      <c r="G742" s="267">
        <v>3017302995</v>
      </c>
      <c r="H742" s="267">
        <v>2756979413.4400001</v>
      </c>
      <c r="I742" s="267">
        <f t="shared" si="22"/>
        <v>2678000000</v>
      </c>
      <c r="J742" s="268">
        <f t="shared" si="23"/>
        <v>3017302995</v>
      </c>
    </row>
    <row r="743" spans="1:10" hidden="1" x14ac:dyDescent="0.2">
      <c r="A743" s="266">
        <v>210510</v>
      </c>
      <c r="B743" s="266" t="s">
        <v>589</v>
      </c>
      <c r="C743" s="267">
        <v>0</v>
      </c>
      <c r="D743" s="267">
        <v>0</v>
      </c>
      <c r="E743" s="267">
        <v>0</v>
      </c>
      <c r="F743" s="267">
        <v>0</v>
      </c>
      <c r="G743" s="267">
        <v>0</v>
      </c>
      <c r="H743" s="267">
        <v>0</v>
      </c>
      <c r="I743" s="267">
        <f t="shared" si="22"/>
        <v>0</v>
      </c>
      <c r="J743" s="268">
        <f t="shared" si="23"/>
        <v>0</v>
      </c>
    </row>
    <row r="744" spans="1:10" hidden="1" x14ac:dyDescent="0.2">
      <c r="A744" s="266">
        <v>210595</v>
      </c>
      <c r="B744" s="266" t="s">
        <v>590</v>
      </c>
      <c r="C744" s="267">
        <v>0</v>
      </c>
      <c r="D744" s="267">
        <v>0</v>
      </c>
      <c r="E744" s="267">
        <v>0</v>
      </c>
      <c r="F744" s="267">
        <v>0</v>
      </c>
      <c r="G744" s="267">
        <v>0</v>
      </c>
      <c r="H744" s="267">
        <v>0</v>
      </c>
      <c r="I744" s="267">
        <f t="shared" si="22"/>
        <v>0</v>
      </c>
      <c r="J744" s="268">
        <f t="shared" si="23"/>
        <v>0</v>
      </c>
    </row>
    <row r="745" spans="1:10" hidden="1" x14ac:dyDescent="0.2">
      <c r="A745" s="264">
        <v>211000</v>
      </c>
      <c r="B745" s="264" t="s">
        <v>591</v>
      </c>
      <c r="C745" s="265">
        <v>0</v>
      </c>
      <c r="D745" s="265">
        <v>0</v>
      </c>
      <c r="E745" s="265">
        <v>0</v>
      </c>
      <c r="F745" s="265">
        <v>0</v>
      </c>
      <c r="G745" s="265">
        <v>0</v>
      </c>
      <c r="H745" s="265">
        <v>0</v>
      </c>
      <c r="I745" s="265">
        <f t="shared" si="22"/>
        <v>0</v>
      </c>
      <c r="J745" s="268">
        <f t="shared" si="23"/>
        <v>0</v>
      </c>
    </row>
    <row r="746" spans="1:10" hidden="1" x14ac:dyDescent="0.2">
      <c r="A746" s="266">
        <v>211005</v>
      </c>
      <c r="B746" s="266" t="s">
        <v>592</v>
      </c>
      <c r="C746" s="267">
        <v>0</v>
      </c>
      <c r="D746" s="267">
        <v>0</v>
      </c>
      <c r="E746" s="267">
        <v>0</v>
      </c>
      <c r="F746" s="267">
        <v>0</v>
      </c>
      <c r="G746" s="267">
        <v>0</v>
      </c>
      <c r="H746" s="267">
        <v>0</v>
      </c>
      <c r="I746" s="267">
        <f t="shared" si="22"/>
        <v>0</v>
      </c>
      <c r="J746" s="268">
        <f t="shared" si="23"/>
        <v>0</v>
      </c>
    </row>
    <row r="747" spans="1:10" hidden="1" x14ac:dyDescent="0.2">
      <c r="A747" s="266">
        <v>211010</v>
      </c>
      <c r="B747" s="266" t="s">
        <v>593</v>
      </c>
      <c r="C747" s="267">
        <v>0</v>
      </c>
      <c r="D747" s="267">
        <v>0</v>
      </c>
      <c r="E747" s="267">
        <v>0</v>
      </c>
      <c r="F747" s="267">
        <v>0</v>
      </c>
      <c r="G747" s="267">
        <v>0</v>
      </c>
      <c r="H747" s="267">
        <v>0</v>
      </c>
      <c r="I747" s="267">
        <f t="shared" si="22"/>
        <v>0</v>
      </c>
      <c r="J747" s="268">
        <f t="shared" si="23"/>
        <v>0</v>
      </c>
    </row>
    <row r="748" spans="1:10" hidden="1" x14ac:dyDescent="0.2">
      <c r="A748" s="266">
        <v>211015</v>
      </c>
      <c r="B748" s="266" t="s">
        <v>594</v>
      </c>
      <c r="C748" s="267">
        <v>0</v>
      </c>
      <c r="D748" s="267">
        <v>0</v>
      </c>
      <c r="E748" s="267">
        <v>0</v>
      </c>
      <c r="F748" s="267">
        <v>0</v>
      </c>
      <c r="G748" s="267">
        <v>0</v>
      </c>
      <c r="H748" s="267">
        <v>0</v>
      </c>
      <c r="I748" s="267">
        <f t="shared" si="22"/>
        <v>0</v>
      </c>
      <c r="J748" s="268">
        <f t="shared" si="23"/>
        <v>0</v>
      </c>
    </row>
    <row r="749" spans="1:10" hidden="1" x14ac:dyDescent="0.2">
      <c r="A749" s="266">
        <v>211020</v>
      </c>
      <c r="B749" s="266" t="s">
        <v>595</v>
      </c>
      <c r="C749" s="267">
        <v>0</v>
      </c>
      <c r="D749" s="267">
        <v>0</v>
      </c>
      <c r="E749" s="267">
        <v>0</v>
      </c>
      <c r="F749" s="267">
        <v>0</v>
      </c>
      <c r="G749" s="267">
        <v>0</v>
      </c>
      <c r="H749" s="267">
        <v>0</v>
      </c>
      <c r="I749" s="267">
        <f t="shared" si="22"/>
        <v>0</v>
      </c>
      <c r="J749" s="268">
        <f t="shared" si="23"/>
        <v>0</v>
      </c>
    </row>
    <row r="750" spans="1:10" hidden="1" x14ac:dyDescent="0.2">
      <c r="A750" s="266">
        <v>211095</v>
      </c>
      <c r="B750" s="266" t="s">
        <v>596</v>
      </c>
      <c r="C750" s="267">
        <v>0</v>
      </c>
      <c r="D750" s="267">
        <v>0</v>
      </c>
      <c r="E750" s="267">
        <v>0</v>
      </c>
      <c r="F750" s="267">
        <v>0</v>
      </c>
      <c r="G750" s="267">
        <v>0</v>
      </c>
      <c r="H750" s="267">
        <v>0</v>
      </c>
      <c r="I750" s="267">
        <f t="shared" si="22"/>
        <v>0</v>
      </c>
      <c r="J750" s="268">
        <f t="shared" si="23"/>
        <v>0</v>
      </c>
    </row>
    <row r="751" spans="1:10" x14ac:dyDescent="0.2">
      <c r="A751" s="264">
        <v>212500</v>
      </c>
      <c r="B751" s="264" t="s">
        <v>597</v>
      </c>
      <c r="C751" s="265">
        <v>271507527.38</v>
      </c>
      <c r="D751" s="265">
        <v>233944684</v>
      </c>
      <c r="E751" s="265">
        <v>301965223</v>
      </c>
      <c r="F751" s="265">
        <v>325496000</v>
      </c>
      <c r="G751" s="265">
        <v>354734101</v>
      </c>
      <c r="H751" s="265">
        <v>373803463</v>
      </c>
      <c r="I751" s="265">
        <f t="shared" si="22"/>
        <v>381000000</v>
      </c>
      <c r="J751" s="268">
        <f t="shared" si="23"/>
        <v>381000000</v>
      </c>
    </row>
    <row r="752" spans="1:10" x14ac:dyDescent="0.2">
      <c r="A752" s="266">
        <v>212505</v>
      </c>
      <c r="B752" s="266" t="s">
        <v>598</v>
      </c>
      <c r="C752" s="267">
        <v>269990513.98000002</v>
      </c>
      <c r="D752" s="267">
        <v>231915130</v>
      </c>
      <c r="E752" s="267">
        <v>300567731</v>
      </c>
      <c r="F752" s="267">
        <v>320886944</v>
      </c>
      <c r="G752" s="267">
        <v>350594021</v>
      </c>
      <c r="H752" s="267">
        <v>373790555</v>
      </c>
      <c r="I752" s="267">
        <f t="shared" si="22"/>
        <v>383000000</v>
      </c>
      <c r="J752" s="268">
        <f t="shared" si="23"/>
        <v>383000000</v>
      </c>
    </row>
    <row r="753" spans="1:10" hidden="1" x14ac:dyDescent="0.2">
      <c r="A753" s="266">
        <v>212510</v>
      </c>
      <c r="B753" s="266" t="s">
        <v>599</v>
      </c>
      <c r="C753" s="267">
        <v>0</v>
      </c>
      <c r="D753" s="267">
        <v>0</v>
      </c>
      <c r="E753" s="267">
        <v>0</v>
      </c>
      <c r="F753" s="267">
        <v>0</v>
      </c>
      <c r="G753" s="267">
        <v>0</v>
      </c>
      <c r="H753" s="267">
        <v>0</v>
      </c>
      <c r="I753" s="267">
        <f t="shared" si="22"/>
        <v>0</v>
      </c>
      <c r="J753" s="268">
        <f t="shared" si="23"/>
        <v>0</v>
      </c>
    </row>
    <row r="754" spans="1:10" hidden="1" x14ac:dyDescent="0.2">
      <c r="A754" s="266">
        <v>212515</v>
      </c>
      <c r="B754" s="266" t="s">
        <v>600</v>
      </c>
      <c r="C754" s="267">
        <v>1500595</v>
      </c>
      <c r="D754" s="267">
        <v>2029554</v>
      </c>
      <c r="E754" s="267">
        <v>1397492</v>
      </c>
      <c r="F754" s="267">
        <v>2233490</v>
      </c>
      <c r="G754" s="267">
        <v>4088480</v>
      </c>
      <c r="H754" s="267">
        <v>0</v>
      </c>
      <c r="I754" s="267">
        <f t="shared" si="22"/>
        <v>0</v>
      </c>
      <c r="J754" s="268">
        <f t="shared" si="23"/>
        <v>4088480</v>
      </c>
    </row>
    <row r="755" spans="1:10" hidden="1" x14ac:dyDescent="0.2">
      <c r="A755" s="266">
        <v>212520</v>
      </c>
      <c r="B755" s="266" t="s">
        <v>601</v>
      </c>
      <c r="C755" s="267">
        <v>0</v>
      </c>
      <c r="D755" s="267">
        <v>0</v>
      </c>
      <c r="E755" s="267">
        <v>0</v>
      </c>
      <c r="F755" s="267">
        <v>0</v>
      </c>
      <c r="G755" s="267">
        <v>0</v>
      </c>
      <c r="H755" s="267">
        <v>0</v>
      </c>
      <c r="I755" s="267">
        <f t="shared" si="22"/>
        <v>0</v>
      </c>
      <c r="J755" s="268">
        <f t="shared" si="23"/>
        <v>0</v>
      </c>
    </row>
    <row r="756" spans="1:10" x14ac:dyDescent="0.2">
      <c r="A756" s="266">
        <v>212595</v>
      </c>
      <c r="B756" s="266" t="s">
        <v>602</v>
      </c>
      <c r="C756" s="267">
        <v>0</v>
      </c>
      <c r="D756" s="267">
        <v>0</v>
      </c>
      <c r="E756" s="267">
        <v>0</v>
      </c>
      <c r="F756" s="267">
        <v>2375566</v>
      </c>
      <c r="G756" s="267">
        <v>0</v>
      </c>
      <c r="H756" s="267">
        <v>12908</v>
      </c>
      <c r="I756" s="267">
        <f t="shared" si="22"/>
        <v>0</v>
      </c>
      <c r="J756" s="268">
        <f t="shared" si="23"/>
        <v>2375566</v>
      </c>
    </row>
    <row r="757" spans="1:10" x14ac:dyDescent="0.2">
      <c r="A757" s="264">
        <v>213000</v>
      </c>
      <c r="B757" s="264" t="s">
        <v>603</v>
      </c>
      <c r="C757" s="265">
        <v>646032269.83000004</v>
      </c>
      <c r="D757" s="265">
        <v>724693393.39999998</v>
      </c>
      <c r="E757" s="265">
        <v>815488749</v>
      </c>
      <c r="F757" s="265">
        <v>955742947</v>
      </c>
      <c r="G757" s="265">
        <v>1100887652</v>
      </c>
      <c r="H757" s="265">
        <v>1184284291</v>
      </c>
      <c r="I757" s="265">
        <f t="shared" si="22"/>
        <v>1215000000</v>
      </c>
      <c r="J757" s="268">
        <f t="shared" si="23"/>
        <v>1215000000</v>
      </c>
    </row>
    <row r="758" spans="1:10" x14ac:dyDescent="0.2">
      <c r="A758" s="266">
        <v>213005</v>
      </c>
      <c r="B758" s="266" t="s">
        <v>604</v>
      </c>
      <c r="C758" s="267">
        <v>646032269.83000004</v>
      </c>
      <c r="D758" s="267">
        <v>724693393.39999998</v>
      </c>
      <c r="E758" s="267">
        <v>815488749</v>
      </c>
      <c r="F758" s="267">
        <v>955742947</v>
      </c>
      <c r="G758" s="267">
        <v>1100887652</v>
      </c>
      <c r="H758" s="267">
        <v>1184284291</v>
      </c>
      <c r="I758" s="267">
        <f t="shared" si="22"/>
        <v>1215000000</v>
      </c>
      <c r="J758" s="268">
        <f t="shared" si="23"/>
        <v>1215000000</v>
      </c>
    </row>
    <row r="759" spans="1:10" hidden="1" x14ac:dyDescent="0.2">
      <c r="A759" s="266">
        <v>213010</v>
      </c>
      <c r="B759" s="266" t="s">
        <v>605</v>
      </c>
      <c r="C759" s="267">
        <v>0</v>
      </c>
      <c r="D759" s="267">
        <v>0</v>
      </c>
      <c r="E759" s="267">
        <v>0</v>
      </c>
      <c r="F759" s="267">
        <v>0</v>
      </c>
      <c r="G759" s="267">
        <v>0</v>
      </c>
      <c r="H759" s="267">
        <v>0</v>
      </c>
      <c r="I759" s="267">
        <f t="shared" si="22"/>
        <v>0</v>
      </c>
      <c r="J759" s="268">
        <f t="shared" si="23"/>
        <v>0</v>
      </c>
    </row>
    <row r="760" spans="1:10" hidden="1" x14ac:dyDescent="0.2">
      <c r="A760" s="266">
        <v>213095</v>
      </c>
      <c r="B760" s="266" t="s">
        <v>606</v>
      </c>
      <c r="C760" s="267">
        <v>0</v>
      </c>
      <c r="D760" s="267">
        <v>0</v>
      </c>
      <c r="E760" s="267">
        <v>0</v>
      </c>
      <c r="F760" s="267">
        <v>0</v>
      </c>
      <c r="G760" s="267">
        <v>0</v>
      </c>
      <c r="H760" s="267">
        <v>0</v>
      </c>
      <c r="I760" s="267">
        <f t="shared" si="22"/>
        <v>0</v>
      </c>
      <c r="J760" s="268">
        <f t="shared" si="23"/>
        <v>0</v>
      </c>
    </row>
    <row r="761" spans="1:10" hidden="1" x14ac:dyDescent="0.2">
      <c r="A761" s="262">
        <v>220000</v>
      </c>
      <c r="B761" s="262" t="s">
        <v>607</v>
      </c>
      <c r="C761" s="263">
        <v>0</v>
      </c>
      <c r="D761" s="263">
        <v>0</v>
      </c>
      <c r="E761" s="263">
        <v>0</v>
      </c>
      <c r="F761" s="263">
        <v>0</v>
      </c>
      <c r="G761" s="263">
        <v>0</v>
      </c>
      <c r="H761" s="263">
        <v>0</v>
      </c>
      <c r="I761" s="263">
        <f t="shared" si="22"/>
        <v>0</v>
      </c>
      <c r="J761" s="268">
        <f t="shared" si="23"/>
        <v>0</v>
      </c>
    </row>
    <row r="762" spans="1:10" hidden="1" x14ac:dyDescent="0.2">
      <c r="A762" s="264">
        <v>220500</v>
      </c>
      <c r="B762" s="264" t="s">
        <v>608</v>
      </c>
      <c r="C762" s="265">
        <v>0</v>
      </c>
      <c r="D762" s="265">
        <v>0</v>
      </c>
      <c r="E762" s="265">
        <v>0</v>
      </c>
      <c r="F762" s="265">
        <v>0</v>
      </c>
      <c r="G762" s="265">
        <v>0</v>
      </c>
      <c r="H762" s="265">
        <v>0</v>
      </c>
      <c r="I762" s="265">
        <f t="shared" si="22"/>
        <v>0</v>
      </c>
      <c r="J762" s="268">
        <f t="shared" si="23"/>
        <v>0</v>
      </c>
    </row>
    <row r="763" spans="1:10" hidden="1" x14ac:dyDescent="0.2">
      <c r="A763" s="264">
        <v>221000</v>
      </c>
      <c r="B763" s="264" t="s">
        <v>609</v>
      </c>
      <c r="C763" s="265">
        <v>0</v>
      </c>
      <c r="D763" s="265">
        <v>0</v>
      </c>
      <c r="E763" s="265">
        <v>0</v>
      </c>
      <c r="F763" s="265">
        <v>0</v>
      </c>
      <c r="G763" s="265">
        <v>0</v>
      </c>
      <c r="H763" s="265">
        <v>0</v>
      </c>
      <c r="I763" s="265">
        <f t="shared" si="22"/>
        <v>0</v>
      </c>
      <c r="J763" s="268">
        <f t="shared" si="23"/>
        <v>0</v>
      </c>
    </row>
    <row r="764" spans="1:10" hidden="1" x14ac:dyDescent="0.2">
      <c r="A764" s="264">
        <v>221500</v>
      </c>
      <c r="B764" s="264" t="s">
        <v>610</v>
      </c>
      <c r="C764" s="265">
        <v>0</v>
      </c>
      <c r="D764" s="265">
        <v>0</v>
      </c>
      <c r="E764" s="265">
        <v>0</v>
      </c>
      <c r="F764" s="265">
        <v>0</v>
      </c>
      <c r="G764" s="265">
        <v>0</v>
      </c>
      <c r="H764" s="265">
        <v>0</v>
      </c>
      <c r="I764" s="265">
        <f t="shared" si="22"/>
        <v>0</v>
      </c>
      <c r="J764" s="268">
        <f t="shared" si="23"/>
        <v>0</v>
      </c>
    </row>
    <row r="765" spans="1:10" hidden="1" x14ac:dyDescent="0.2">
      <c r="A765" s="264">
        <v>222000</v>
      </c>
      <c r="B765" s="264" t="s">
        <v>611</v>
      </c>
      <c r="C765" s="265">
        <v>0</v>
      </c>
      <c r="D765" s="265">
        <v>0</v>
      </c>
      <c r="E765" s="265">
        <v>0</v>
      </c>
      <c r="F765" s="265">
        <v>0</v>
      </c>
      <c r="G765" s="265">
        <v>0</v>
      </c>
      <c r="H765" s="265">
        <v>0</v>
      </c>
      <c r="I765" s="265">
        <f t="shared" si="22"/>
        <v>0</v>
      </c>
      <c r="J765" s="268">
        <f t="shared" si="23"/>
        <v>0</v>
      </c>
    </row>
    <row r="766" spans="1:10" hidden="1" x14ac:dyDescent="0.2">
      <c r="A766" s="264">
        <v>222500</v>
      </c>
      <c r="B766" s="264" t="s">
        <v>612</v>
      </c>
      <c r="C766" s="265">
        <v>0</v>
      </c>
      <c r="D766" s="265">
        <v>0</v>
      </c>
      <c r="E766" s="265">
        <v>0</v>
      </c>
      <c r="F766" s="265">
        <v>0</v>
      </c>
      <c r="G766" s="265">
        <v>0</v>
      </c>
      <c r="H766" s="265">
        <v>0</v>
      </c>
      <c r="I766" s="265">
        <f t="shared" si="22"/>
        <v>0</v>
      </c>
      <c r="J766" s="268">
        <f t="shared" si="23"/>
        <v>0</v>
      </c>
    </row>
    <row r="767" spans="1:10" hidden="1" x14ac:dyDescent="0.2">
      <c r="A767" s="264">
        <v>229500</v>
      </c>
      <c r="B767" s="264" t="s">
        <v>613</v>
      </c>
      <c r="C767" s="265">
        <v>0</v>
      </c>
      <c r="D767" s="265">
        <v>0</v>
      </c>
      <c r="E767" s="265">
        <v>0</v>
      </c>
      <c r="F767" s="265">
        <v>0</v>
      </c>
      <c r="G767" s="265">
        <v>0</v>
      </c>
      <c r="H767" s="265">
        <v>0</v>
      </c>
      <c r="I767" s="265">
        <f t="shared" si="22"/>
        <v>0</v>
      </c>
      <c r="J767" s="268">
        <f t="shared" si="23"/>
        <v>0</v>
      </c>
    </row>
    <row r="768" spans="1:10" x14ac:dyDescent="0.2">
      <c r="A768" s="262">
        <v>230000</v>
      </c>
      <c r="B768" s="262" t="s">
        <v>614</v>
      </c>
      <c r="C768" s="263">
        <v>529506590</v>
      </c>
      <c r="D768" s="263">
        <v>1033386805.27</v>
      </c>
      <c r="E768" s="263">
        <v>872666664</v>
      </c>
      <c r="F768" s="263">
        <v>751861673</v>
      </c>
      <c r="G768" s="263">
        <v>1635300223.6900001</v>
      </c>
      <c r="H768" s="263">
        <v>1143450081.3099999</v>
      </c>
      <c r="I768" s="263">
        <f t="shared" si="22"/>
        <v>1029000000</v>
      </c>
      <c r="J768" s="268">
        <f t="shared" si="23"/>
        <v>1635300223.6900001</v>
      </c>
    </row>
    <row r="769" spans="1:10" hidden="1" x14ac:dyDescent="0.2">
      <c r="A769" s="264">
        <v>230500</v>
      </c>
      <c r="B769" s="264" t="s">
        <v>615</v>
      </c>
      <c r="C769" s="265">
        <v>0</v>
      </c>
      <c r="D769" s="265">
        <v>4287910.2699999996</v>
      </c>
      <c r="E769" s="265">
        <v>0</v>
      </c>
      <c r="F769" s="265">
        <v>0</v>
      </c>
      <c r="G769" s="265">
        <v>0</v>
      </c>
      <c r="H769" s="265">
        <v>0</v>
      </c>
      <c r="I769" s="265">
        <f t="shared" si="22"/>
        <v>0</v>
      </c>
      <c r="J769" s="268">
        <f t="shared" si="23"/>
        <v>4287910.2699999996</v>
      </c>
    </row>
    <row r="770" spans="1:10" hidden="1" x14ac:dyDescent="0.2">
      <c r="A770" s="266">
        <v>230505</v>
      </c>
      <c r="B770" s="266" t="s">
        <v>202</v>
      </c>
      <c r="C770" s="267">
        <v>0</v>
      </c>
      <c r="D770" s="267">
        <v>0</v>
      </c>
      <c r="E770" s="267">
        <v>0</v>
      </c>
      <c r="F770" s="267">
        <v>0</v>
      </c>
      <c r="G770" s="267">
        <v>0</v>
      </c>
      <c r="H770" s="267">
        <v>0</v>
      </c>
      <c r="I770" s="267">
        <f t="shared" si="22"/>
        <v>0</v>
      </c>
      <c r="J770" s="268">
        <f t="shared" si="23"/>
        <v>0</v>
      </c>
    </row>
    <row r="771" spans="1:10" hidden="1" x14ac:dyDescent="0.2">
      <c r="A771" s="266">
        <v>230510</v>
      </c>
      <c r="B771" s="266" t="s">
        <v>203</v>
      </c>
      <c r="C771" s="267">
        <v>0</v>
      </c>
      <c r="D771" s="267">
        <v>0</v>
      </c>
      <c r="E771" s="267">
        <v>0</v>
      </c>
      <c r="F771" s="267">
        <v>0</v>
      </c>
      <c r="G771" s="267">
        <v>0</v>
      </c>
      <c r="H771" s="267">
        <v>0</v>
      </c>
      <c r="I771" s="267">
        <f t="shared" ref="I771:I834" si="24">IFERROR(CEILING(+H771*(1+((+H771/G771-1)/3)),1000000),0)</f>
        <v>0</v>
      </c>
      <c r="J771" s="268">
        <f t="shared" ref="J771:J834" si="25">+MAX(C771:I771)</f>
        <v>0</v>
      </c>
    </row>
    <row r="772" spans="1:10" hidden="1" x14ac:dyDescent="0.2">
      <c r="A772" s="266">
        <v>230515</v>
      </c>
      <c r="B772" s="266" t="s">
        <v>616</v>
      </c>
      <c r="C772" s="267">
        <v>0</v>
      </c>
      <c r="D772" s="267">
        <v>0</v>
      </c>
      <c r="E772" s="267">
        <v>0</v>
      </c>
      <c r="F772" s="267">
        <v>0</v>
      </c>
      <c r="G772" s="267">
        <v>0</v>
      </c>
      <c r="H772" s="267">
        <v>0</v>
      </c>
      <c r="I772" s="267">
        <f t="shared" si="24"/>
        <v>0</v>
      </c>
      <c r="J772" s="268">
        <f t="shared" si="25"/>
        <v>0</v>
      </c>
    </row>
    <row r="773" spans="1:10" hidden="1" x14ac:dyDescent="0.2">
      <c r="A773" s="266">
        <v>230520</v>
      </c>
      <c r="B773" s="266" t="s">
        <v>205</v>
      </c>
      <c r="C773" s="267">
        <v>0</v>
      </c>
      <c r="D773" s="267">
        <v>0</v>
      </c>
      <c r="E773" s="267">
        <v>0</v>
      </c>
      <c r="F773" s="267">
        <v>0</v>
      </c>
      <c r="G773" s="267">
        <v>0</v>
      </c>
      <c r="H773" s="267">
        <v>0</v>
      </c>
      <c r="I773" s="267">
        <f t="shared" si="24"/>
        <v>0</v>
      </c>
      <c r="J773" s="268">
        <f t="shared" si="25"/>
        <v>0</v>
      </c>
    </row>
    <row r="774" spans="1:10" hidden="1" x14ac:dyDescent="0.2">
      <c r="A774" s="266">
        <v>230525</v>
      </c>
      <c r="B774" s="266" t="s">
        <v>617</v>
      </c>
      <c r="C774" s="267">
        <v>0</v>
      </c>
      <c r="D774" s="267">
        <v>4287910.2699999996</v>
      </c>
      <c r="E774" s="267">
        <v>0</v>
      </c>
      <c r="F774" s="267">
        <v>0</v>
      </c>
      <c r="G774" s="267">
        <v>0</v>
      </c>
      <c r="H774" s="267">
        <v>0</v>
      </c>
      <c r="I774" s="267">
        <f t="shared" si="24"/>
        <v>0</v>
      </c>
      <c r="J774" s="268">
        <f t="shared" si="25"/>
        <v>4287910.2699999996</v>
      </c>
    </row>
    <row r="775" spans="1:10" hidden="1" x14ac:dyDescent="0.2">
      <c r="A775" s="266">
        <v>230527</v>
      </c>
      <c r="B775" s="266" t="s">
        <v>618</v>
      </c>
      <c r="C775" s="267">
        <v>0</v>
      </c>
      <c r="D775" s="267">
        <v>0</v>
      </c>
      <c r="E775" s="267">
        <v>0</v>
      </c>
      <c r="F775" s="267">
        <v>0</v>
      </c>
      <c r="G775" s="267">
        <v>0</v>
      </c>
      <c r="H775" s="267">
        <v>0</v>
      </c>
      <c r="I775" s="267">
        <f t="shared" si="24"/>
        <v>0</v>
      </c>
      <c r="J775" s="268">
        <f t="shared" si="25"/>
        <v>0</v>
      </c>
    </row>
    <row r="776" spans="1:10" hidden="1" x14ac:dyDescent="0.2">
      <c r="A776" s="266">
        <v>230530</v>
      </c>
      <c r="B776" s="266" t="s">
        <v>206</v>
      </c>
      <c r="C776" s="267">
        <v>0</v>
      </c>
      <c r="D776" s="267">
        <v>0</v>
      </c>
      <c r="E776" s="267">
        <v>0</v>
      </c>
      <c r="F776" s="267">
        <v>0</v>
      </c>
      <c r="G776" s="267">
        <v>0</v>
      </c>
      <c r="H776" s="267">
        <v>0</v>
      </c>
      <c r="I776" s="267">
        <f t="shared" si="24"/>
        <v>0</v>
      </c>
      <c r="J776" s="268">
        <f t="shared" si="25"/>
        <v>0</v>
      </c>
    </row>
    <row r="777" spans="1:10" hidden="1" x14ac:dyDescent="0.2">
      <c r="A777" s="266">
        <v>230535</v>
      </c>
      <c r="B777" s="266" t="s">
        <v>619</v>
      </c>
      <c r="C777" s="267">
        <v>0</v>
      </c>
      <c r="D777" s="267">
        <v>0</v>
      </c>
      <c r="E777" s="267">
        <v>0</v>
      </c>
      <c r="F777" s="267">
        <v>0</v>
      </c>
      <c r="G777" s="267">
        <v>0</v>
      </c>
      <c r="H777" s="267">
        <v>0</v>
      </c>
      <c r="I777" s="267">
        <f t="shared" si="24"/>
        <v>0</v>
      </c>
      <c r="J777" s="268">
        <f t="shared" si="25"/>
        <v>0</v>
      </c>
    </row>
    <row r="778" spans="1:10" x14ac:dyDescent="0.2">
      <c r="A778" s="264">
        <v>230800</v>
      </c>
      <c r="B778" s="264" t="s">
        <v>620</v>
      </c>
      <c r="C778" s="265">
        <v>529506590</v>
      </c>
      <c r="D778" s="265">
        <v>1029098895</v>
      </c>
      <c r="E778" s="265">
        <v>872666664</v>
      </c>
      <c r="F778" s="265">
        <v>751861673</v>
      </c>
      <c r="G778" s="265">
        <v>1635300223.6900001</v>
      </c>
      <c r="H778" s="265">
        <v>1143450081.3099999</v>
      </c>
      <c r="I778" s="265">
        <f t="shared" si="24"/>
        <v>1029000000</v>
      </c>
      <c r="J778" s="268">
        <f t="shared" si="25"/>
        <v>1635300223.6900001</v>
      </c>
    </row>
    <row r="779" spans="1:10" x14ac:dyDescent="0.2">
      <c r="A779" s="266">
        <v>230805</v>
      </c>
      <c r="B779" s="266" t="s">
        <v>202</v>
      </c>
      <c r="C779" s="267">
        <v>529506590</v>
      </c>
      <c r="D779" s="267">
        <v>1029098895</v>
      </c>
      <c r="E779" s="267">
        <v>872666664</v>
      </c>
      <c r="F779" s="267">
        <v>250833339</v>
      </c>
      <c r="G779" s="267">
        <v>0</v>
      </c>
      <c r="H779" s="267">
        <v>360000000</v>
      </c>
      <c r="I779" s="267">
        <f t="shared" si="24"/>
        <v>0</v>
      </c>
      <c r="J779" s="268">
        <f t="shared" si="25"/>
        <v>1029098895</v>
      </c>
    </row>
    <row r="780" spans="1:10" hidden="1" x14ac:dyDescent="0.2">
      <c r="A780" s="266">
        <v>230810</v>
      </c>
      <c r="B780" s="266" t="s">
        <v>203</v>
      </c>
      <c r="C780" s="267">
        <v>0</v>
      </c>
      <c r="D780" s="267">
        <v>0</v>
      </c>
      <c r="E780" s="267">
        <v>0</v>
      </c>
      <c r="F780" s="267">
        <v>0</v>
      </c>
      <c r="G780" s="267">
        <v>0</v>
      </c>
      <c r="H780" s="267">
        <v>0</v>
      </c>
      <c r="I780" s="267">
        <f t="shared" si="24"/>
        <v>0</v>
      </c>
      <c r="J780" s="268">
        <f t="shared" si="25"/>
        <v>0</v>
      </c>
    </row>
    <row r="781" spans="1:10" hidden="1" x14ac:dyDescent="0.2">
      <c r="A781" s="266">
        <v>230815</v>
      </c>
      <c r="B781" s="266" t="s">
        <v>621</v>
      </c>
      <c r="C781" s="267">
        <v>0</v>
      </c>
      <c r="D781" s="267">
        <v>0</v>
      </c>
      <c r="E781" s="267">
        <v>0</v>
      </c>
      <c r="F781" s="267">
        <v>0</v>
      </c>
      <c r="G781" s="267">
        <v>0</v>
      </c>
      <c r="H781" s="267">
        <v>0</v>
      </c>
      <c r="I781" s="267">
        <f t="shared" si="24"/>
        <v>0</v>
      </c>
      <c r="J781" s="268">
        <f t="shared" si="25"/>
        <v>0</v>
      </c>
    </row>
    <row r="782" spans="1:10" hidden="1" x14ac:dyDescent="0.2">
      <c r="A782" s="266">
        <v>230820</v>
      </c>
      <c r="B782" s="266" t="s">
        <v>205</v>
      </c>
      <c r="C782" s="267">
        <v>0</v>
      </c>
      <c r="D782" s="267">
        <v>0</v>
      </c>
      <c r="E782" s="267">
        <v>0</v>
      </c>
      <c r="F782" s="267">
        <v>0</v>
      </c>
      <c r="G782" s="267">
        <v>0</v>
      </c>
      <c r="H782" s="267">
        <v>0</v>
      </c>
      <c r="I782" s="267">
        <f t="shared" si="24"/>
        <v>0</v>
      </c>
      <c r="J782" s="268">
        <f t="shared" si="25"/>
        <v>0</v>
      </c>
    </row>
    <row r="783" spans="1:10" x14ac:dyDescent="0.2">
      <c r="A783" s="266">
        <v>230825</v>
      </c>
      <c r="B783" s="266" t="s">
        <v>206</v>
      </c>
      <c r="C783" s="267">
        <v>0</v>
      </c>
      <c r="D783" s="267">
        <v>0</v>
      </c>
      <c r="E783" s="267">
        <v>0</v>
      </c>
      <c r="F783" s="267">
        <v>501028334</v>
      </c>
      <c r="G783" s="267">
        <v>1635300223.6900001</v>
      </c>
      <c r="H783" s="267">
        <v>783450081.30999994</v>
      </c>
      <c r="I783" s="267">
        <f t="shared" si="24"/>
        <v>648000000</v>
      </c>
      <c r="J783" s="268">
        <f t="shared" si="25"/>
        <v>1635300223.6900001</v>
      </c>
    </row>
    <row r="784" spans="1:10" hidden="1" x14ac:dyDescent="0.2">
      <c r="A784" s="266">
        <v>230827</v>
      </c>
      <c r="B784" s="266" t="s">
        <v>618</v>
      </c>
      <c r="C784" s="267">
        <v>0</v>
      </c>
      <c r="D784" s="267">
        <v>0</v>
      </c>
      <c r="E784" s="267">
        <v>0</v>
      </c>
      <c r="F784" s="267">
        <v>0</v>
      </c>
      <c r="G784" s="267">
        <v>0</v>
      </c>
      <c r="H784" s="267">
        <v>0</v>
      </c>
      <c r="I784" s="267">
        <f t="shared" si="24"/>
        <v>0</v>
      </c>
      <c r="J784" s="268">
        <f t="shared" si="25"/>
        <v>0</v>
      </c>
    </row>
    <row r="785" spans="1:10" hidden="1" x14ac:dyDescent="0.2">
      <c r="A785" s="266">
        <v>230830</v>
      </c>
      <c r="B785" s="266" t="s">
        <v>622</v>
      </c>
      <c r="C785" s="267">
        <v>0</v>
      </c>
      <c r="D785" s="267">
        <v>0</v>
      </c>
      <c r="E785" s="267">
        <v>0</v>
      </c>
      <c r="F785" s="267">
        <v>0</v>
      </c>
      <c r="G785" s="267">
        <v>0</v>
      </c>
      <c r="H785" s="267">
        <v>0</v>
      </c>
      <c r="I785" s="267">
        <f t="shared" si="24"/>
        <v>0</v>
      </c>
      <c r="J785" s="268">
        <f t="shared" si="25"/>
        <v>0</v>
      </c>
    </row>
    <row r="786" spans="1:10" hidden="1" x14ac:dyDescent="0.2">
      <c r="A786" s="264">
        <v>231000</v>
      </c>
      <c r="B786" s="264" t="s">
        <v>623</v>
      </c>
      <c r="C786" s="265">
        <v>0</v>
      </c>
      <c r="D786" s="265">
        <v>0</v>
      </c>
      <c r="E786" s="265">
        <v>0</v>
      </c>
      <c r="F786" s="265">
        <v>0</v>
      </c>
      <c r="G786" s="265">
        <v>0</v>
      </c>
      <c r="H786" s="265">
        <v>0</v>
      </c>
      <c r="I786" s="265">
        <f t="shared" si="24"/>
        <v>0</v>
      </c>
      <c r="J786" s="268">
        <f t="shared" si="25"/>
        <v>0</v>
      </c>
    </row>
    <row r="787" spans="1:10" hidden="1" x14ac:dyDescent="0.2">
      <c r="A787" s="266">
        <v>231005</v>
      </c>
      <c r="B787" s="266" t="s">
        <v>624</v>
      </c>
      <c r="C787" s="267">
        <v>0</v>
      </c>
      <c r="D787" s="267">
        <v>0</v>
      </c>
      <c r="E787" s="267">
        <v>0</v>
      </c>
      <c r="F787" s="267">
        <v>0</v>
      </c>
      <c r="G787" s="267">
        <v>0</v>
      </c>
      <c r="H787" s="267">
        <v>0</v>
      </c>
      <c r="I787" s="267">
        <f t="shared" si="24"/>
        <v>0</v>
      </c>
      <c r="J787" s="268">
        <f t="shared" si="25"/>
        <v>0</v>
      </c>
    </row>
    <row r="788" spans="1:10" hidden="1" x14ac:dyDescent="0.2">
      <c r="A788" s="266">
        <v>231010</v>
      </c>
      <c r="B788" s="266" t="s">
        <v>625</v>
      </c>
      <c r="C788" s="267">
        <v>0</v>
      </c>
      <c r="D788" s="267">
        <v>0</v>
      </c>
      <c r="E788" s="267">
        <v>0</v>
      </c>
      <c r="F788" s="267">
        <v>0</v>
      </c>
      <c r="G788" s="267">
        <v>0</v>
      </c>
      <c r="H788" s="267">
        <v>0</v>
      </c>
      <c r="I788" s="267">
        <f t="shared" si="24"/>
        <v>0</v>
      </c>
      <c r="J788" s="268">
        <f t="shared" si="25"/>
        <v>0</v>
      </c>
    </row>
    <row r="789" spans="1:10" hidden="1" x14ac:dyDescent="0.2">
      <c r="A789" s="266">
        <v>231095</v>
      </c>
      <c r="B789" s="266" t="s">
        <v>626</v>
      </c>
      <c r="C789" s="267">
        <v>0</v>
      </c>
      <c r="D789" s="267">
        <v>0</v>
      </c>
      <c r="E789" s="267">
        <v>0</v>
      </c>
      <c r="F789" s="267">
        <v>0</v>
      </c>
      <c r="G789" s="267">
        <v>0</v>
      </c>
      <c r="H789" s="267">
        <v>0</v>
      </c>
      <c r="I789" s="267">
        <f t="shared" si="24"/>
        <v>0</v>
      </c>
      <c r="J789" s="268">
        <f t="shared" si="25"/>
        <v>0</v>
      </c>
    </row>
    <row r="790" spans="1:10" hidden="1" x14ac:dyDescent="0.2">
      <c r="A790" s="264">
        <v>231500</v>
      </c>
      <c r="B790" s="264" t="s">
        <v>627</v>
      </c>
      <c r="C790" s="265">
        <v>0</v>
      </c>
      <c r="D790" s="265">
        <v>0</v>
      </c>
      <c r="E790" s="265">
        <v>0</v>
      </c>
      <c r="F790" s="265">
        <v>0</v>
      </c>
      <c r="G790" s="265">
        <v>0</v>
      </c>
      <c r="H790" s="265">
        <v>0</v>
      </c>
      <c r="I790" s="265">
        <f t="shared" si="24"/>
        <v>0</v>
      </c>
      <c r="J790" s="268">
        <f t="shared" si="25"/>
        <v>0</v>
      </c>
    </row>
    <row r="791" spans="1:10" hidden="1" x14ac:dyDescent="0.2">
      <c r="A791" s="266">
        <v>231505</v>
      </c>
      <c r="B791" s="266" t="s">
        <v>628</v>
      </c>
      <c r="C791" s="267">
        <v>0</v>
      </c>
      <c r="D791" s="267">
        <v>0</v>
      </c>
      <c r="E791" s="267">
        <v>0</v>
      </c>
      <c r="F791" s="267">
        <v>0</v>
      </c>
      <c r="G791" s="267">
        <v>0</v>
      </c>
      <c r="H791" s="267">
        <v>0</v>
      </c>
      <c r="I791" s="267">
        <f t="shared" si="24"/>
        <v>0</v>
      </c>
      <c r="J791" s="268">
        <f t="shared" si="25"/>
        <v>0</v>
      </c>
    </row>
    <row r="792" spans="1:10" hidden="1" x14ac:dyDescent="0.2">
      <c r="A792" s="266">
        <v>231510</v>
      </c>
      <c r="B792" s="266" t="s">
        <v>629</v>
      </c>
      <c r="C792" s="267">
        <v>0</v>
      </c>
      <c r="D792" s="267">
        <v>0</v>
      </c>
      <c r="E792" s="267">
        <v>0</v>
      </c>
      <c r="F792" s="267">
        <v>0</v>
      </c>
      <c r="G792" s="267">
        <v>0</v>
      </c>
      <c r="H792" s="267">
        <v>0</v>
      </c>
      <c r="I792" s="267">
        <f t="shared" si="24"/>
        <v>0</v>
      </c>
      <c r="J792" s="268">
        <f t="shared" si="25"/>
        <v>0</v>
      </c>
    </row>
    <row r="793" spans="1:10" hidden="1" x14ac:dyDescent="0.2">
      <c r="A793" s="266">
        <v>231595</v>
      </c>
      <c r="B793" s="266" t="s">
        <v>630</v>
      </c>
      <c r="C793" s="267">
        <v>0</v>
      </c>
      <c r="D793" s="267">
        <v>0</v>
      </c>
      <c r="E793" s="267">
        <v>0</v>
      </c>
      <c r="F793" s="267">
        <v>0</v>
      </c>
      <c r="G793" s="267">
        <v>0</v>
      </c>
      <c r="H793" s="267">
        <v>0</v>
      </c>
      <c r="I793" s="267">
        <f t="shared" si="24"/>
        <v>0</v>
      </c>
      <c r="J793" s="268">
        <f t="shared" si="25"/>
        <v>0</v>
      </c>
    </row>
    <row r="794" spans="1:10" hidden="1" x14ac:dyDescent="0.2">
      <c r="A794" s="264">
        <v>231700</v>
      </c>
      <c r="B794" s="264" t="s">
        <v>631</v>
      </c>
      <c r="C794" s="265">
        <v>0</v>
      </c>
      <c r="D794" s="265">
        <v>0</v>
      </c>
      <c r="E794" s="265">
        <v>0</v>
      </c>
      <c r="F794" s="265">
        <v>0</v>
      </c>
      <c r="G794" s="265">
        <v>0</v>
      </c>
      <c r="H794" s="265">
        <v>0</v>
      </c>
      <c r="I794" s="265">
        <f t="shared" si="24"/>
        <v>0</v>
      </c>
      <c r="J794" s="268">
        <f t="shared" si="25"/>
        <v>0</v>
      </c>
    </row>
    <row r="795" spans="1:10" hidden="1" x14ac:dyDescent="0.2">
      <c r="A795" s="266">
        <v>231705</v>
      </c>
      <c r="B795" s="266" t="s">
        <v>628</v>
      </c>
      <c r="C795" s="267">
        <v>0</v>
      </c>
      <c r="D795" s="267">
        <v>0</v>
      </c>
      <c r="E795" s="267">
        <v>0</v>
      </c>
      <c r="F795" s="267">
        <v>0</v>
      </c>
      <c r="G795" s="267">
        <v>0</v>
      </c>
      <c r="H795" s="267">
        <v>0</v>
      </c>
      <c r="I795" s="267">
        <f t="shared" si="24"/>
        <v>0</v>
      </c>
      <c r="J795" s="268">
        <f t="shared" si="25"/>
        <v>0</v>
      </c>
    </row>
    <row r="796" spans="1:10" hidden="1" x14ac:dyDescent="0.2">
      <c r="A796" s="266">
        <v>231710</v>
      </c>
      <c r="B796" s="266" t="s">
        <v>629</v>
      </c>
      <c r="C796" s="267">
        <v>0</v>
      </c>
      <c r="D796" s="267">
        <v>0</v>
      </c>
      <c r="E796" s="267">
        <v>0</v>
      </c>
      <c r="F796" s="267">
        <v>0</v>
      </c>
      <c r="G796" s="267">
        <v>0</v>
      </c>
      <c r="H796" s="267">
        <v>0</v>
      </c>
      <c r="I796" s="267">
        <f t="shared" si="24"/>
        <v>0</v>
      </c>
      <c r="J796" s="268">
        <f t="shared" si="25"/>
        <v>0</v>
      </c>
    </row>
    <row r="797" spans="1:10" hidden="1" x14ac:dyDescent="0.2">
      <c r="A797" s="266">
        <v>231795</v>
      </c>
      <c r="B797" s="266" t="s">
        <v>632</v>
      </c>
      <c r="C797" s="267">
        <v>0</v>
      </c>
      <c r="D797" s="267">
        <v>0</v>
      </c>
      <c r="E797" s="267">
        <v>0</v>
      </c>
      <c r="F797" s="267">
        <v>0</v>
      </c>
      <c r="G797" s="267">
        <v>0</v>
      </c>
      <c r="H797" s="267">
        <v>0</v>
      </c>
      <c r="I797" s="267">
        <f t="shared" si="24"/>
        <v>0</v>
      </c>
      <c r="J797" s="268">
        <f t="shared" si="25"/>
        <v>0</v>
      </c>
    </row>
    <row r="798" spans="1:10" hidden="1" x14ac:dyDescent="0.2">
      <c r="A798" s="264">
        <v>232500</v>
      </c>
      <c r="B798" s="264" t="s">
        <v>633</v>
      </c>
      <c r="C798" s="265">
        <v>0</v>
      </c>
      <c r="D798" s="265">
        <v>0</v>
      </c>
      <c r="E798" s="265">
        <v>0</v>
      </c>
      <c r="F798" s="265">
        <v>0</v>
      </c>
      <c r="G798" s="265">
        <v>0</v>
      </c>
      <c r="H798" s="265">
        <v>0</v>
      </c>
      <c r="I798" s="265">
        <f t="shared" si="24"/>
        <v>0</v>
      </c>
      <c r="J798" s="268">
        <f t="shared" si="25"/>
        <v>0</v>
      </c>
    </row>
    <row r="799" spans="1:10" hidden="1" x14ac:dyDescent="0.2">
      <c r="A799" s="266">
        <v>232505</v>
      </c>
      <c r="B799" s="266" t="s">
        <v>628</v>
      </c>
      <c r="C799" s="267">
        <v>0</v>
      </c>
      <c r="D799" s="267">
        <v>0</v>
      </c>
      <c r="E799" s="267">
        <v>0</v>
      </c>
      <c r="F799" s="267">
        <v>0</v>
      </c>
      <c r="G799" s="267">
        <v>0</v>
      </c>
      <c r="H799" s="267">
        <v>0</v>
      </c>
      <c r="I799" s="267">
        <f t="shared" si="24"/>
        <v>0</v>
      </c>
      <c r="J799" s="268">
        <f t="shared" si="25"/>
        <v>0</v>
      </c>
    </row>
    <row r="800" spans="1:10" hidden="1" x14ac:dyDescent="0.2">
      <c r="A800" s="266">
        <v>232510</v>
      </c>
      <c r="B800" s="266" t="s">
        <v>629</v>
      </c>
      <c r="C800" s="267">
        <v>0</v>
      </c>
      <c r="D800" s="267">
        <v>0</v>
      </c>
      <c r="E800" s="267">
        <v>0</v>
      </c>
      <c r="F800" s="267">
        <v>0</v>
      </c>
      <c r="G800" s="267">
        <v>0</v>
      </c>
      <c r="H800" s="267">
        <v>0</v>
      </c>
      <c r="I800" s="267">
        <f t="shared" si="24"/>
        <v>0</v>
      </c>
      <c r="J800" s="268">
        <f t="shared" si="25"/>
        <v>0</v>
      </c>
    </row>
    <row r="801" spans="1:10" hidden="1" x14ac:dyDescent="0.2">
      <c r="A801" s="266">
        <v>232595</v>
      </c>
      <c r="B801" s="266" t="s">
        <v>634</v>
      </c>
      <c r="C801" s="267">
        <v>0</v>
      </c>
      <c r="D801" s="267">
        <v>0</v>
      </c>
      <c r="E801" s="267">
        <v>0</v>
      </c>
      <c r="F801" s="267">
        <v>0</v>
      </c>
      <c r="G801" s="267">
        <v>0</v>
      </c>
      <c r="H801" s="267">
        <v>0</v>
      </c>
      <c r="I801" s="267">
        <f t="shared" si="24"/>
        <v>0</v>
      </c>
      <c r="J801" s="268">
        <f t="shared" si="25"/>
        <v>0</v>
      </c>
    </row>
    <row r="802" spans="1:10" hidden="1" x14ac:dyDescent="0.2">
      <c r="A802" s="264">
        <v>234500</v>
      </c>
      <c r="B802" s="264" t="s">
        <v>635</v>
      </c>
      <c r="C802" s="265">
        <v>0</v>
      </c>
      <c r="D802" s="265">
        <v>0</v>
      </c>
      <c r="E802" s="265">
        <v>0</v>
      </c>
      <c r="F802" s="265">
        <v>0</v>
      </c>
      <c r="G802" s="265">
        <v>0</v>
      </c>
      <c r="H802" s="265">
        <v>0</v>
      </c>
      <c r="I802" s="265">
        <f t="shared" si="24"/>
        <v>0</v>
      </c>
      <c r="J802" s="268">
        <f t="shared" si="25"/>
        <v>0</v>
      </c>
    </row>
    <row r="803" spans="1:10" hidden="1" x14ac:dyDescent="0.2">
      <c r="A803" s="266">
        <v>234505</v>
      </c>
      <c r="B803" s="266" t="s">
        <v>628</v>
      </c>
      <c r="C803" s="267">
        <v>0</v>
      </c>
      <c r="D803" s="267">
        <v>0</v>
      </c>
      <c r="E803" s="267">
        <v>0</v>
      </c>
      <c r="F803" s="267">
        <v>0</v>
      </c>
      <c r="G803" s="267">
        <v>0</v>
      </c>
      <c r="H803" s="267">
        <v>0</v>
      </c>
      <c r="I803" s="267">
        <f t="shared" si="24"/>
        <v>0</v>
      </c>
      <c r="J803" s="268">
        <f t="shared" si="25"/>
        <v>0</v>
      </c>
    </row>
    <row r="804" spans="1:10" hidden="1" x14ac:dyDescent="0.2">
      <c r="A804" s="266">
        <v>234510</v>
      </c>
      <c r="B804" s="266" t="s">
        <v>629</v>
      </c>
      <c r="C804" s="267">
        <v>0</v>
      </c>
      <c r="D804" s="267">
        <v>0</v>
      </c>
      <c r="E804" s="267">
        <v>0</v>
      </c>
      <c r="F804" s="267">
        <v>0</v>
      </c>
      <c r="G804" s="267">
        <v>0</v>
      </c>
      <c r="H804" s="267">
        <v>0</v>
      </c>
      <c r="I804" s="267">
        <f t="shared" si="24"/>
        <v>0</v>
      </c>
      <c r="J804" s="268">
        <f t="shared" si="25"/>
        <v>0</v>
      </c>
    </row>
    <row r="805" spans="1:10" hidden="1" x14ac:dyDescent="0.2">
      <c r="A805" s="266">
        <v>234595</v>
      </c>
      <c r="B805" s="266" t="s">
        <v>636</v>
      </c>
      <c r="C805" s="267">
        <v>0</v>
      </c>
      <c r="D805" s="267">
        <v>0</v>
      </c>
      <c r="E805" s="267">
        <v>0</v>
      </c>
      <c r="F805" s="267">
        <v>0</v>
      </c>
      <c r="G805" s="267">
        <v>0</v>
      </c>
      <c r="H805" s="267">
        <v>0</v>
      </c>
      <c r="I805" s="267">
        <f t="shared" si="24"/>
        <v>0</v>
      </c>
      <c r="J805" s="268">
        <f t="shared" si="25"/>
        <v>0</v>
      </c>
    </row>
    <row r="806" spans="1:10" hidden="1" x14ac:dyDescent="0.2">
      <c r="A806" s="264">
        <v>235000</v>
      </c>
      <c r="B806" s="264" t="s">
        <v>637</v>
      </c>
      <c r="C806" s="265">
        <v>0</v>
      </c>
      <c r="D806" s="265">
        <v>0</v>
      </c>
      <c r="E806" s="265">
        <v>0</v>
      </c>
      <c r="F806" s="265">
        <v>0</v>
      </c>
      <c r="G806" s="265">
        <v>0</v>
      </c>
      <c r="H806" s="265">
        <v>0</v>
      </c>
      <c r="I806" s="265">
        <f t="shared" si="24"/>
        <v>0</v>
      </c>
      <c r="J806" s="268">
        <f t="shared" si="25"/>
        <v>0</v>
      </c>
    </row>
    <row r="807" spans="1:10" hidden="1" x14ac:dyDescent="0.2">
      <c r="A807" s="266">
        <v>235005</v>
      </c>
      <c r="B807" s="266" t="s">
        <v>628</v>
      </c>
      <c r="C807" s="267">
        <v>0</v>
      </c>
      <c r="D807" s="267">
        <v>0</v>
      </c>
      <c r="E807" s="267">
        <v>0</v>
      </c>
      <c r="F807" s="267">
        <v>0</v>
      </c>
      <c r="G807" s="267">
        <v>0</v>
      </c>
      <c r="H807" s="267">
        <v>0</v>
      </c>
      <c r="I807" s="267">
        <f t="shared" si="24"/>
        <v>0</v>
      </c>
      <c r="J807" s="268">
        <f t="shared" si="25"/>
        <v>0</v>
      </c>
    </row>
    <row r="808" spans="1:10" hidden="1" x14ac:dyDescent="0.2">
      <c r="A808" s="266">
        <v>235010</v>
      </c>
      <c r="B808" s="266" t="s">
        <v>629</v>
      </c>
      <c r="C808" s="267">
        <v>0</v>
      </c>
      <c r="D808" s="267">
        <v>0</v>
      </c>
      <c r="E808" s="267">
        <v>0</v>
      </c>
      <c r="F808" s="267">
        <v>0</v>
      </c>
      <c r="G808" s="267">
        <v>0</v>
      </c>
      <c r="H808" s="267">
        <v>0</v>
      </c>
      <c r="I808" s="267">
        <f t="shared" si="24"/>
        <v>0</v>
      </c>
      <c r="J808" s="268">
        <f t="shared" si="25"/>
        <v>0</v>
      </c>
    </row>
    <row r="809" spans="1:10" hidden="1" x14ac:dyDescent="0.2">
      <c r="A809" s="266">
        <v>235095</v>
      </c>
      <c r="B809" s="266" t="s">
        <v>638</v>
      </c>
      <c r="C809" s="267">
        <v>0</v>
      </c>
      <c r="D809" s="267">
        <v>0</v>
      </c>
      <c r="E809" s="267">
        <v>0</v>
      </c>
      <c r="F809" s="267">
        <v>0</v>
      </c>
      <c r="G809" s="267">
        <v>0</v>
      </c>
      <c r="H809" s="267">
        <v>0</v>
      </c>
      <c r="I809" s="267">
        <f t="shared" si="24"/>
        <v>0</v>
      </c>
      <c r="J809" s="268">
        <f t="shared" si="25"/>
        <v>0</v>
      </c>
    </row>
    <row r="810" spans="1:10" hidden="1" x14ac:dyDescent="0.2">
      <c r="A810" s="264">
        <v>235500</v>
      </c>
      <c r="B810" s="264" t="s">
        <v>639</v>
      </c>
      <c r="C810" s="265">
        <v>0</v>
      </c>
      <c r="D810" s="265">
        <v>0</v>
      </c>
      <c r="E810" s="265">
        <v>0</v>
      </c>
      <c r="F810" s="265">
        <v>0</v>
      </c>
      <c r="G810" s="265">
        <v>0</v>
      </c>
      <c r="H810" s="265">
        <v>0</v>
      </c>
      <c r="I810" s="265">
        <f t="shared" si="24"/>
        <v>0</v>
      </c>
      <c r="J810" s="268">
        <f t="shared" si="25"/>
        <v>0</v>
      </c>
    </row>
    <row r="811" spans="1:10" hidden="1" x14ac:dyDescent="0.2">
      <c r="A811" s="266">
        <v>235505</v>
      </c>
      <c r="B811" s="266" t="s">
        <v>506</v>
      </c>
      <c r="C811" s="267">
        <v>0</v>
      </c>
      <c r="D811" s="267">
        <v>0</v>
      </c>
      <c r="E811" s="267">
        <v>0</v>
      </c>
      <c r="F811" s="267">
        <v>0</v>
      </c>
      <c r="G811" s="267">
        <v>0</v>
      </c>
      <c r="H811" s="267">
        <v>0</v>
      </c>
      <c r="I811" s="267">
        <f t="shared" si="24"/>
        <v>0</v>
      </c>
      <c r="J811" s="268">
        <f t="shared" si="25"/>
        <v>0</v>
      </c>
    </row>
    <row r="812" spans="1:10" hidden="1" x14ac:dyDescent="0.2">
      <c r="A812" s="266">
        <v>235510</v>
      </c>
      <c r="B812" s="266" t="s">
        <v>508</v>
      </c>
      <c r="C812" s="267">
        <v>0</v>
      </c>
      <c r="D812" s="267">
        <v>0</v>
      </c>
      <c r="E812" s="267">
        <v>0</v>
      </c>
      <c r="F812" s="267">
        <v>0</v>
      </c>
      <c r="G812" s="267">
        <v>0</v>
      </c>
      <c r="H812" s="267">
        <v>0</v>
      </c>
      <c r="I812" s="267">
        <f t="shared" si="24"/>
        <v>0</v>
      </c>
      <c r="J812" s="268">
        <f t="shared" si="25"/>
        <v>0</v>
      </c>
    </row>
    <row r="813" spans="1:10" hidden="1" x14ac:dyDescent="0.2">
      <c r="A813" s="266">
        <v>235515</v>
      </c>
      <c r="B813" s="266" t="s">
        <v>640</v>
      </c>
      <c r="C813" s="267">
        <v>0</v>
      </c>
      <c r="D813" s="267">
        <v>0</v>
      </c>
      <c r="E813" s="267">
        <v>0</v>
      </c>
      <c r="F813" s="267">
        <v>0</v>
      </c>
      <c r="G813" s="267">
        <v>0</v>
      </c>
      <c r="H813" s="267">
        <v>0</v>
      </c>
      <c r="I813" s="267">
        <f t="shared" si="24"/>
        <v>0</v>
      </c>
      <c r="J813" s="268">
        <f t="shared" si="25"/>
        <v>0</v>
      </c>
    </row>
    <row r="814" spans="1:10" hidden="1" x14ac:dyDescent="0.2">
      <c r="A814" s="266">
        <v>235520</v>
      </c>
      <c r="B814" s="266" t="s">
        <v>641</v>
      </c>
      <c r="C814" s="267">
        <v>0</v>
      </c>
      <c r="D814" s="267">
        <v>0</v>
      </c>
      <c r="E814" s="267">
        <v>0</v>
      </c>
      <c r="F814" s="267">
        <v>0</v>
      </c>
      <c r="G814" s="267">
        <v>0</v>
      </c>
      <c r="H814" s="267">
        <v>0</v>
      </c>
      <c r="I814" s="267">
        <f t="shared" si="24"/>
        <v>0</v>
      </c>
      <c r="J814" s="268">
        <f t="shared" si="25"/>
        <v>0</v>
      </c>
    </row>
    <row r="815" spans="1:10" hidden="1" x14ac:dyDescent="0.2">
      <c r="A815" s="266">
        <v>235525</v>
      </c>
      <c r="B815" s="266" t="s">
        <v>441</v>
      </c>
      <c r="C815" s="267">
        <v>0</v>
      </c>
      <c r="D815" s="267">
        <v>0</v>
      </c>
      <c r="E815" s="267">
        <v>0</v>
      </c>
      <c r="F815" s="267">
        <v>0</v>
      </c>
      <c r="G815" s="267">
        <v>0</v>
      </c>
      <c r="H815" s="267">
        <v>0</v>
      </c>
      <c r="I815" s="267">
        <f t="shared" si="24"/>
        <v>0</v>
      </c>
      <c r="J815" s="268">
        <f t="shared" si="25"/>
        <v>0</v>
      </c>
    </row>
    <row r="816" spans="1:10" x14ac:dyDescent="0.2">
      <c r="A816" s="262">
        <v>240000</v>
      </c>
      <c r="B816" s="262" t="s">
        <v>642</v>
      </c>
      <c r="C816" s="263">
        <v>159506423.50999999</v>
      </c>
      <c r="D816" s="263">
        <v>97267804</v>
      </c>
      <c r="E816" s="263">
        <v>228737593</v>
      </c>
      <c r="F816" s="263">
        <v>222881304.81</v>
      </c>
      <c r="G816" s="263">
        <v>110625607.70999999</v>
      </c>
      <c r="H816" s="263">
        <v>303319600.30000001</v>
      </c>
      <c r="I816" s="263">
        <f t="shared" si="24"/>
        <v>480000000</v>
      </c>
      <c r="J816" s="268">
        <f t="shared" si="25"/>
        <v>480000000</v>
      </c>
    </row>
    <row r="817" spans="1:10" hidden="1" x14ac:dyDescent="0.2">
      <c r="A817" s="264">
        <v>240500</v>
      </c>
      <c r="B817" s="264" t="s">
        <v>643</v>
      </c>
      <c r="C817" s="265">
        <v>0</v>
      </c>
      <c r="D817" s="265">
        <v>0</v>
      </c>
      <c r="E817" s="265">
        <v>0</v>
      </c>
      <c r="F817" s="265">
        <v>0</v>
      </c>
      <c r="G817" s="265">
        <v>0</v>
      </c>
      <c r="H817" s="265">
        <v>0</v>
      </c>
      <c r="I817" s="265">
        <f t="shared" si="24"/>
        <v>0</v>
      </c>
      <c r="J817" s="268">
        <f t="shared" si="25"/>
        <v>0</v>
      </c>
    </row>
    <row r="818" spans="1:10" hidden="1" x14ac:dyDescent="0.2">
      <c r="A818" s="266">
        <v>240505</v>
      </c>
      <c r="B818" s="266" t="s">
        <v>494</v>
      </c>
      <c r="C818" s="267">
        <v>0</v>
      </c>
      <c r="D818" s="267">
        <v>0</v>
      </c>
      <c r="E818" s="267">
        <v>0</v>
      </c>
      <c r="F818" s="267">
        <v>0</v>
      </c>
      <c r="G818" s="267">
        <v>0</v>
      </c>
      <c r="H818" s="267">
        <v>0</v>
      </c>
      <c r="I818" s="267">
        <f t="shared" si="24"/>
        <v>0</v>
      </c>
      <c r="J818" s="268">
        <f t="shared" si="25"/>
        <v>0</v>
      </c>
    </row>
    <row r="819" spans="1:10" hidden="1" x14ac:dyDescent="0.2">
      <c r="A819" s="266">
        <v>240510</v>
      </c>
      <c r="B819" s="266" t="s">
        <v>495</v>
      </c>
      <c r="C819" s="267">
        <v>0</v>
      </c>
      <c r="D819" s="267">
        <v>0</v>
      </c>
      <c r="E819" s="267">
        <v>0</v>
      </c>
      <c r="F819" s="267">
        <v>0</v>
      </c>
      <c r="G819" s="267">
        <v>0</v>
      </c>
      <c r="H819" s="267">
        <v>0</v>
      </c>
      <c r="I819" s="267">
        <f t="shared" si="24"/>
        <v>0</v>
      </c>
      <c r="J819" s="268">
        <f t="shared" si="25"/>
        <v>0</v>
      </c>
    </row>
    <row r="820" spans="1:10" hidden="1" x14ac:dyDescent="0.2">
      <c r="A820" s="266">
        <v>240595</v>
      </c>
      <c r="B820" s="266" t="s">
        <v>644</v>
      </c>
      <c r="C820" s="267">
        <v>0</v>
      </c>
      <c r="D820" s="267">
        <v>0</v>
      </c>
      <c r="E820" s="267">
        <v>0</v>
      </c>
      <c r="F820" s="267">
        <v>0</v>
      </c>
      <c r="G820" s="267">
        <v>0</v>
      </c>
      <c r="H820" s="267">
        <v>0</v>
      </c>
      <c r="I820" s="267">
        <f t="shared" si="24"/>
        <v>0</v>
      </c>
      <c r="J820" s="268">
        <f t="shared" si="25"/>
        <v>0</v>
      </c>
    </row>
    <row r="821" spans="1:10" x14ac:dyDescent="0.2">
      <c r="A821" s="264">
        <v>241000</v>
      </c>
      <c r="B821" s="264" t="s">
        <v>645</v>
      </c>
      <c r="C821" s="265">
        <v>0</v>
      </c>
      <c r="D821" s="265">
        <v>0</v>
      </c>
      <c r="E821" s="265">
        <v>816000</v>
      </c>
      <c r="F821" s="265">
        <v>861000</v>
      </c>
      <c r="G821" s="265">
        <v>6322471.3799999999</v>
      </c>
      <c r="H821" s="265">
        <v>184829487.93000001</v>
      </c>
      <c r="I821" s="265">
        <f t="shared" si="24"/>
        <v>1925000000</v>
      </c>
      <c r="J821" s="268">
        <f t="shared" si="25"/>
        <v>1925000000</v>
      </c>
    </row>
    <row r="822" spans="1:10" hidden="1" x14ac:dyDescent="0.2">
      <c r="A822" s="266">
        <v>241005</v>
      </c>
      <c r="B822" s="266" t="s">
        <v>646</v>
      </c>
      <c r="C822" s="267">
        <v>0</v>
      </c>
      <c r="D822" s="267">
        <v>0</v>
      </c>
      <c r="E822" s="267">
        <v>0</v>
      </c>
      <c r="F822" s="267">
        <v>0</v>
      </c>
      <c r="G822" s="267">
        <v>0</v>
      </c>
      <c r="H822" s="267">
        <v>0</v>
      </c>
      <c r="I822" s="267">
        <f t="shared" si="24"/>
        <v>0</v>
      </c>
      <c r="J822" s="268">
        <f t="shared" si="25"/>
        <v>0</v>
      </c>
    </row>
    <row r="823" spans="1:10" hidden="1" x14ac:dyDescent="0.2">
      <c r="A823" s="266">
        <v>241010</v>
      </c>
      <c r="B823" s="266" t="s">
        <v>560</v>
      </c>
      <c r="C823" s="267">
        <v>0</v>
      </c>
      <c r="D823" s="267">
        <v>0</v>
      </c>
      <c r="E823" s="267">
        <v>0</v>
      </c>
      <c r="F823" s="267">
        <v>0</v>
      </c>
      <c r="G823" s="267">
        <v>0</v>
      </c>
      <c r="H823" s="267">
        <v>0</v>
      </c>
      <c r="I823" s="267">
        <f t="shared" si="24"/>
        <v>0</v>
      </c>
      <c r="J823" s="268">
        <f t="shared" si="25"/>
        <v>0</v>
      </c>
    </row>
    <row r="824" spans="1:10" hidden="1" x14ac:dyDescent="0.2">
      <c r="A824" s="266">
        <v>241015</v>
      </c>
      <c r="B824" s="266" t="s">
        <v>466</v>
      </c>
      <c r="C824" s="267">
        <v>0</v>
      </c>
      <c r="D824" s="267">
        <v>0</v>
      </c>
      <c r="E824" s="267">
        <v>0</v>
      </c>
      <c r="F824" s="267">
        <v>0</v>
      </c>
      <c r="G824" s="267">
        <v>0</v>
      </c>
      <c r="H824" s="267">
        <v>0</v>
      </c>
      <c r="I824" s="267">
        <f t="shared" si="24"/>
        <v>0</v>
      </c>
      <c r="J824" s="268">
        <f t="shared" si="25"/>
        <v>0</v>
      </c>
    </row>
    <row r="825" spans="1:10" hidden="1" x14ac:dyDescent="0.2">
      <c r="A825" s="266">
        <v>241020</v>
      </c>
      <c r="B825" s="266" t="s">
        <v>647</v>
      </c>
      <c r="C825" s="267">
        <v>0</v>
      </c>
      <c r="D825" s="267">
        <v>0</v>
      </c>
      <c r="E825" s="267">
        <v>0</v>
      </c>
      <c r="F825" s="267">
        <v>0</v>
      </c>
      <c r="G825" s="267">
        <v>0</v>
      </c>
      <c r="H825" s="267">
        <v>0</v>
      </c>
      <c r="I825" s="267">
        <f t="shared" si="24"/>
        <v>0</v>
      </c>
      <c r="J825" s="268">
        <f t="shared" si="25"/>
        <v>0</v>
      </c>
    </row>
    <row r="826" spans="1:10" hidden="1" x14ac:dyDescent="0.2">
      <c r="A826" s="266">
        <v>241025</v>
      </c>
      <c r="B826" s="266" t="s">
        <v>648</v>
      </c>
      <c r="C826" s="267">
        <v>0</v>
      </c>
      <c r="D826" s="267">
        <v>0</v>
      </c>
      <c r="E826" s="267">
        <v>0</v>
      </c>
      <c r="F826" s="267">
        <v>0</v>
      </c>
      <c r="G826" s="267">
        <v>0</v>
      </c>
      <c r="H826" s="267">
        <v>0</v>
      </c>
      <c r="I826" s="267">
        <f t="shared" si="24"/>
        <v>0</v>
      </c>
      <c r="J826" s="268">
        <f t="shared" si="25"/>
        <v>0</v>
      </c>
    </row>
    <row r="827" spans="1:10" hidden="1" x14ac:dyDescent="0.2">
      <c r="A827" s="266">
        <v>241030</v>
      </c>
      <c r="B827" s="266" t="s">
        <v>649</v>
      </c>
      <c r="C827" s="267">
        <v>0</v>
      </c>
      <c r="D827" s="267">
        <v>0</v>
      </c>
      <c r="E827" s="267">
        <v>0</v>
      </c>
      <c r="F827" s="267">
        <v>0</v>
      </c>
      <c r="G827" s="267">
        <v>0</v>
      </c>
      <c r="H827" s="267">
        <v>0</v>
      </c>
      <c r="I827" s="267">
        <f t="shared" si="24"/>
        <v>0</v>
      </c>
      <c r="J827" s="268">
        <f t="shared" si="25"/>
        <v>0</v>
      </c>
    </row>
    <row r="828" spans="1:10" x14ac:dyDescent="0.2">
      <c r="A828" s="266">
        <v>241095</v>
      </c>
      <c r="B828" s="266" t="s">
        <v>441</v>
      </c>
      <c r="C828" s="267">
        <v>0</v>
      </c>
      <c r="D828" s="267">
        <v>0</v>
      </c>
      <c r="E828" s="267">
        <v>816000</v>
      </c>
      <c r="F828" s="267">
        <v>861000</v>
      </c>
      <c r="G828" s="267">
        <v>6322471.3799999999</v>
      </c>
      <c r="H828" s="267">
        <v>184829487.93000001</v>
      </c>
      <c r="I828" s="267">
        <f t="shared" si="24"/>
        <v>1925000000</v>
      </c>
      <c r="J828" s="268">
        <f t="shared" si="25"/>
        <v>1925000000</v>
      </c>
    </row>
    <row r="829" spans="1:10" hidden="1" x14ac:dyDescent="0.2">
      <c r="A829" s="264">
        <v>241500</v>
      </c>
      <c r="B829" s="264" t="s">
        <v>650</v>
      </c>
      <c r="C829" s="265">
        <v>0</v>
      </c>
      <c r="D829" s="265">
        <v>0</v>
      </c>
      <c r="E829" s="265">
        <v>0</v>
      </c>
      <c r="F829" s="265">
        <v>0</v>
      </c>
      <c r="G829" s="265">
        <v>0</v>
      </c>
      <c r="H829" s="265">
        <v>0</v>
      </c>
      <c r="I829" s="265">
        <f t="shared" si="24"/>
        <v>0</v>
      </c>
      <c r="J829" s="268">
        <f t="shared" si="25"/>
        <v>0</v>
      </c>
    </row>
    <row r="830" spans="1:10" hidden="1" x14ac:dyDescent="0.2">
      <c r="A830" s="266">
        <v>241505</v>
      </c>
      <c r="B830" s="266" t="s">
        <v>651</v>
      </c>
      <c r="C830" s="267">
        <v>0</v>
      </c>
      <c r="D830" s="267">
        <v>0</v>
      </c>
      <c r="E830" s="267">
        <v>0</v>
      </c>
      <c r="F830" s="267">
        <v>0</v>
      </c>
      <c r="G830" s="267">
        <v>0</v>
      </c>
      <c r="H830" s="267">
        <v>0</v>
      </c>
      <c r="I830" s="267">
        <f t="shared" si="24"/>
        <v>0</v>
      </c>
      <c r="J830" s="268">
        <f t="shared" si="25"/>
        <v>0</v>
      </c>
    </row>
    <row r="831" spans="1:10" hidden="1" x14ac:dyDescent="0.2">
      <c r="A831" s="266">
        <v>241510</v>
      </c>
      <c r="B831" s="266" t="s">
        <v>652</v>
      </c>
      <c r="C831" s="267">
        <v>0</v>
      </c>
      <c r="D831" s="267">
        <v>0</v>
      </c>
      <c r="E831" s="267">
        <v>0</v>
      </c>
      <c r="F831" s="267">
        <v>0</v>
      </c>
      <c r="G831" s="267">
        <v>0</v>
      </c>
      <c r="H831" s="267">
        <v>0</v>
      </c>
      <c r="I831" s="267">
        <f t="shared" si="24"/>
        <v>0</v>
      </c>
      <c r="J831" s="268">
        <f t="shared" si="25"/>
        <v>0</v>
      </c>
    </row>
    <row r="832" spans="1:10" x14ac:dyDescent="0.2">
      <c r="A832" s="264">
        <v>242000</v>
      </c>
      <c r="B832" s="264" t="s">
        <v>653</v>
      </c>
      <c r="C832" s="265">
        <v>131808476.51000001</v>
      </c>
      <c r="D832" s="265">
        <v>83156536</v>
      </c>
      <c r="E832" s="265">
        <v>189352153</v>
      </c>
      <c r="F832" s="265">
        <v>168316593.81</v>
      </c>
      <c r="G832" s="265">
        <v>56680064.590000004</v>
      </c>
      <c r="H832" s="265">
        <v>55658712.039999999</v>
      </c>
      <c r="I832" s="265">
        <f t="shared" si="24"/>
        <v>56000000</v>
      </c>
      <c r="J832" s="268">
        <f t="shared" si="25"/>
        <v>189352153</v>
      </c>
    </row>
    <row r="833" spans="1:10" x14ac:dyDescent="0.2">
      <c r="A833" s="266">
        <v>242005</v>
      </c>
      <c r="B833" s="266" t="s">
        <v>654</v>
      </c>
      <c r="C833" s="267">
        <v>131808476.51000001</v>
      </c>
      <c r="D833" s="267">
        <v>83156536</v>
      </c>
      <c r="E833" s="267">
        <v>189352153</v>
      </c>
      <c r="F833" s="267">
        <v>168316593.81</v>
      </c>
      <c r="G833" s="267">
        <v>56680064.590000004</v>
      </c>
      <c r="H833" s="267">
        <v>55658712.039999999</v>
      </c>
      <c r="I833" s="267">
        <f t="shared" si="24"/>
        <v>56000000</v>
      </c>
      <c r="J833" s="268">
        <f t="shared" si="25"/>
        <v>189352153</v>
      </c>
    </row>
    <row r="834" spans="1:10" hidden="1" x14ac:dyDescent="0.2">
      <c r="A834" s="266">
        <v>242010</v>
      </c>
      <c r="B834" s="266" t="s">
        <v>655</v>
      </c>
      <c r="C834" s="267">
        <v>0</v>
      </c>
      <c r="D834" s="267">
        <v>0</v>
      </c>
      <c r="E834" s="267">
        <v>0</v>
      </c>
      <c r="F834" s="267">
        <v>0</v>
      </c>
      <c r="G834" s="267">
        <v>0</v>
      </c>
      <c r="H834" s="267">
        <v>0</v>
      </c>
      <c r="I834" s="267">
        <f t="shared" si="24"/>
        <v>0</v>
      </c>
      <c r="J834" s="268">
        <f t="shared" si="25"/>
        <v>0</v>
      </c>
    </row>
    <row r="835" spans="1:10" hidden="1" x14ac:dyDescent="0.2">
      <c r="A835" s="264">
        <v>242500</v>
      </c>
      <c r="B835" s="264" t="s">
        <v>656</v>
      </c>
      <c r="C835" s="265">
        <v>0</v>
      </c>
      <c r="D835" s="265">
        <v>0</v>
      </c>
      <c r="E835" s="265">
        <v>0</v>
      </c>
      <c r="F835" s="265">
        <v>0</v>
      </c>
      <c r="G835" s="265">
        <v>0</v>
      </c>
      <c r="H835" s="265">
        <v>0</v>
      </c>
      <c r="I835" s="265">
        <f t="shared" ref="I835:I898" si="26">IFERROR(CEILING(+H835*(1+((+H835/G835-1)/3)),1000000),0)</f>
        <v>0</v>
      </c>
      <c r="J835" s="268">
        <f t="shared" ref="J835:J898" si="27">+MAX(C835:I835)</f>
        <v>0</v>
      </c>
    </row>
    <row r="836" spans="1:10" hidden="1" x14ac:dyDescent="0.2">
      <c r="A836" s="266">
        <v>242505</v>
      </c>
      <c r="B836" s="266" t="s">
        <v>657</v>
      </c>
      <c r="C836" s="267">
        <v>0</v>
      </c>
      <c r="D836" s="267">
        <v>0</v>
      </c>
      <c r="E836" s="267">
        <v>0</v>
      </c>
      <c r="F836" s="267">
        <v>0</v>
      </c>
      <c r="G836" s="267">
        <v>0</v>
      </c>
      <c r="H836" s="267">
        <v>0</v>
      </c>
      <c r="I836" s="267">
        <f t="shared" si="26"/>
        <v>0</v>
      </c>
      <c r="J836" s="268">
        <f t="shared" si="27"/>
        <v>0</v>
      </c>
    </row>
    <row r="837" spans="1:10" hidden="1" x14ac:dyDescent="0.2">
      <c r="A837" s="266">
        <v>242510</v>
      </c>
      <c r="B837" s="266" t="s">
        <v>658</v>
      </c>
      <c r="C837" s="267">
        <v>0</v>
      </c>
      <c r="D837" s="267">
        <v>0</v>
      </c>
      <c r="E837" s="267">
        <v>0</v>
      </c>
      <c r="F837" s="267">
        <v>0</v>
      </c>
      <c r="G837" s="267">
        <v>0</v>
      </c>
      <c r="H837" s="267">
        <v>0</v>
      </c>
      <c r="I837" s="267">
        <f t="shared" si="26"/>
        <v>0</v>
      </c>
      <c r="J837" s="268">
        <f t="shared" si="27"/>
        <v>0</v>
      </c>
    </row>
    <row r="838" spans="1:10" hidden="1" x14ac:dyDescent="0.2">
      <c r="A838" s="266">
        <v>242515</v>
      </c>
      <c r="B838" s="266" t="s">
        <v>659</v>
      </c>
      <c r="C838" s="267">
        <v>0</v>
      </c>
      <c r="D838" s="267">
        <v>0</v>
      </c>
      <c r="E838" s="267">
        <v>0</v>
      </c>
      <c r="F838" s="267">
        <v>0</v>
      </c>
      <c r="G838" s="267">
        <v>0</v>
      </c>
      <c r="H838" s="267">
        <v>0</v>
      </c>
      <c r="I838" s="267">
        <f t="shared" si="26"/>
        <v>0</v>
      </c>
      <c r="J838" s="268">
        <f t="shared" si="27"/>
        <v>0</v>
      </c>
    </row>
    <row r="839" spans="1:10" hidden="1" x14ac:dyDescent="0.2">
      <c r="A839" s="266">
        <v>242520</v>
      </c>
      <c r="B839" s="266" t="s">
        <v>660</v>
      </c>
      <c r="C839" s="267">
        <v>0</v>
      </c>
      <c r="D839" s="267">
        <v>0</v>
      </c>
      <c r="E839" s="267">
        <v>0</v>
      </c>
      <c r="F839" s="267">
        <v>0</v>
      </c>
      <c r="G839" s="267">
        <v>0</v>
      </c>
      <c r="H839" s="267">
        <v>0</v>
      </c>
      <c r="I839" s="267">
        <f t="shared" si="26"/>
        <v>0</v>
      </c>
      <c r="J839" s="268">
        <f t="shared" si="27"/>
        <v>0</v>
      </c>
    </row>
    <row r="840" spans="1:10" hidden="1" x14ac:dyDescent="0.2">
      <c r="A840" s="266">
        <v>242525</v>
      </c>
      <c r="B840" s="266" t="s">
        <v>661</v>
      </c>
      <c r="C840" s="267">
        <v>0</v>
      </c>
      <c r="D840" s="267">
        <v>0</v>
      </c>
      <c r="E840" s="267">
        <v>0</v>
      </c>
      <c r="F840" s="267">
        <v>0</v>
      </c>
      <c r="G840" s="267">
        <v>0</v>
      </c>
      <c r="H840" s="267">
        <v>0</v>
      </c>
      <c r="I840" s="267">
        <f t="shared" si="26"/>
        <v>0</v>
      </c>
      <c r="J840" s="268">
        <f t="shared" si="27"/>
        <v>0</v>
      </c>
    </row>
    <row r="841" spans="1:10" hidden="1" x14ac:dyDescent="0.2">
      <c r="A841" s="266">
        <v>242595</v>
      </c>
      <c r="B841" s="266" t="s">
        <v>662</v>
      </c>
      <c r="C841" s="267">
        <v>0</v>
      </c>
      <c r="D841" s="267">
        <v>0</v>
      </c>
      <c r="E841" s="267">
        <v>0</v>
      </c>
      <c r="F841" s="267">
        <v>0</v>
      </c>
      <c r="G841" s="267">
        <v>0</v>
      </c>
      <c r="H841" s="267">
        <v>0</v>
      </c>
      <c r="I841" s="267">
        <f t="shared" si="26"/>
        <v>0</v>
      </c>
      <c r="J841" s="268">
        <f t="shared" si="27"/>
        <v>0</v>
      </c>
    </row>
    <row r="842" spans="1:10" x14ac:dyDescent="0.2">
      <c r="A842" s="264">
        <v>243000</v>
      </c>
      <c r="B842" s="264" t="s">
        <v>663</v>
      </c>
      <c r="C842" s="265">
        <v>0</v>
      </c>
      <c r="D842" s="265">
        <v>0</v>
      </c>
      <c r="E842" s="265">
        <v>0</v>
      </c>
      <c r="F842" s="265">
        <v>0</v>
      </c>
      <c r="G842" s="265">
        <v>0</v>
      </c>
      <c r="H842" s="265">
        <v>4446</v>
      </c>
      <c r="I842" s="265">
        <f t="shared" si="26"/>
        <v>0</v>
      </c>
      <c r="J842" s="268">
        <f t="shared" si="27"/>
        <v>4446</v>
      </c>
    </row>
    <row r="843" spans="1:10" x14ac:dyDescent="0.2">
      <c r="A843" s="266">
        <v>243005</v>
      </c>
      <c r="B843" s="266" t="s">
        <v>664</v>
      </c>
      <c r="C843" s="267">
        <v>0</v>
      </c>
      <c r="D843" s="267">
        <v>0</v>
      </c>
      <c r="E843" s="267">
        <v>0</v>
      </c>
      <c r="F843" s="267">
        <v>0</v>
      </c>
      <c r="G843" s="267">
        <v>0</v>
      </c>
      <c r="H843" s="267">
        <v>1200</v>
      </c>
      <c r="I843" s="267">
        <f t="shared" si="26"/>
        <v>0</v>
      </c>
      <c r="J843" s="268">
        <f t="shared" si="27"/>
        <v>1200</v>
      </c>
    </row>
    <row r="844" spans="1:10" hidden="1" x14ac:dyDescent="0.2">
      <c r="A844" s="266">
        <v>243010</v>
      </c>
      <c r="B844" s="266" t="s">
        <v>665</v>
      </c>
      <c r="C844" s="267">
        <v>0</v>
      </c>
      <c r="D844" s="267">
        <v>0</v>
      </c>
      <c r="E844" s="267">
        <v>0</v>
      </c>
      <c r="F844" s="267">
        <v>0</v>
      </c>
      <c r="G844" s="267">
        <v>0</v>
      </c>
      <c r="H844" s="267">
        <v>0</v>
      </c>
      <c r="I844" s="267">
        <f t="shared" si="26"/>
        <v>0</v>
      </c>
      <c r="J844" s="268">
        <f t="shared" si="27"/>
        <v>0</v>
      </c>
    </row>
    <row r="845" spans="1:10" hidden="1" x14ac:dyDescent="0.2">
      <c r="A845" s="266">
        <v>243015</v>
      </c>
      <c r="B845" s="266" t="s">
        <v>666</v>
      </c>
      <c r="C845" s="267">
        <v>0</v>
      </c>
      <c r="D845" s="267">
        <v>0</v>
      </c>
      <c r="E845" s="267">
        <v>0</v>
      </c>
      <c r="F845" s="267">
        <v>0</v>
      </c>
      <c r="G845" s="267">
        <v>0</v>
      </c>
      <c r="H845" s="267">
        <v>0</v>
      </c>
      <c r="I845" s="267">
        <f t="shared" si="26"/>
        <v>0</v>
      </c>
      <c r="J845" s="268">
        <f t="shared" si="27"/>
        <v>0</v>
      </c>
    </row>
    <row r="846" spans="1:10" hidden="1" x14ac:dyDescent="0.2">
      <c r="A846" s="266">
        <v>243020</v>
      </c>
      <c r="B846" s="266" t="s">
        <v>667</v>
      </c>
      <c r="C846" s="267">
        <v>0</v>
      </c>
      <c r="D846" s="267">
        <v>0</v>
      </c>
      <c r="E846" s="267">
        <v>0</v>
      </c>
      <c r="F846" s="267">
        <v>0</v>
      </c>
      <c r="G846" s="267">
        <v>0</v>
      </c>
      <c r="H846" s="267">
        <v>0</v>
      </c>
      <c r="I846" s="267">
        <f t="shared" si="26"/>
        <v>0</v>
      </c>
      <c r="J846" s="268">
        <f t="shared" si="27"/>
        <v>0</v>
      </c>
    </row>
    <row r="847" spans="1:10" x14ac:dyDescent="0.2">
      <c r="A847" s="266">
        <v>243095</v>
      </c>
      <c r="B847" s="266" t="s">
        <v>668</v>
      </c>
      <c r="C847" s="267">
        <v>0</v>
      </c>
      <c r="D847" s="267">
        <v>0</v>
      </c>
      <c r="E847" s="267">
        <v>0</v>
      </c>
      <c r="F847" s="267">
        <v>0</v>
      </c>
      <c r="G847" s="267">
        <v>0</v>
      </c>
      <c r="H847" s="267">
        <v>3246</v>
      </c>
      <c r="I847" s="267">
        <f t="shared" si="26"/>
        <v>0</v>
      </c>
      <c r="J847" s="268">
        <f t="shared" si="27"/>
        <v>3246</v>
      </c>
    </row>
    <row r="848" spans="1:10" x14ac:dyDescent="0.2">
      <c r="A848" s="264">
        <v>243500</v>
      </c>
      <c r="B848" s="264" t="s">
        <v>669</v>
      </c>
      <c r="C848" s="265">
        <v>2433527</v>
      </c>
      <c r="D848" s="265">
        <v>1179781</v>
      </c>
      <c r="E848" s="265">
        <v>2750575</v>
      </c>
      <c r="F848" s="265">
        <v>2361684</v>
      </c>
      <c r="G848" s="265">
        <v>3100852.74</v>
      </c>
      <c r="H848" s="265">
        <v>1607239.33</v>
      </c>
      <c r="I848" s="265">
        <f t="shared" si="26"/>
        <v>2000000</v>
      </c>
      <c r="J848" s="268">
        <f t="shared" si="27"/>
        <v>3100852.74</v>
      </c>
    </row>
    <row r="849" spans="1:10" x14ac:dyDescent="0.2">
      <c r="A849" s="266">
        <v>243505</v>
      </c>
      <c r="B849" s="266" t="s">
        <v>670</v>
      </c>
      <c r="C849" s="267">
        <v>0</v>
      </c>
      <c r="D849" s="267">
        <v>0</v>
      </c>
      <c r="E849" s="267">
        <v>0</v>
      </c>
      <c r="F849" s="267">
        <v>0</v>
      </c>
      <c r="G849" s="267">
        <v>1011000</v>
      </c>
      <c r="H849" s="267">
        <v>53000</v>
      </c>
      <c r="I849" s="267">
        <f t="shared" si="26"/>
        <v>1000000</v>
      </c>
      <c r="J849" s="268">
        <f t="shared" si="27"/>
        <v>1011000</v>
      </c>
    </row>
    <row r="850" spans="1:10" hidden="1" x14ac:dyDescent="0.2">
      <c r="A850" s="266">
        <v>243510</v>
      </c>
      <c r="B850" s="266" t="s">
        <v>671</v>
      </c>
      <c r="C850" s="267">
        <v>0</v>
      </c>
      <c r="D850" s="267">
        <v>0</v>
      </c>
      <c r="E850" s="267">
        <v>0</v>
      </c>
      <c r="F850" s="267">
        <v>0</v>
      </c>
      <c r="G850" s="267">
        <v>0</v>
      </c>
      <c r="H850" s="267">
        <v>0</v>
      </c>
      <c r="I850" s="267">
        <f t="shared" si="26"/>
        <v>0</v>
      </c>
      <c r="J850" s="268">
        <f t="shared" si="27"/>
        <v>0</v>
      </c>
    </row>
    <row r="851" spans="1:10" x14ac:dyDescent="0.2">
      <c r="A851" s="266">
        <v>243515</v>
      </c>
      <c r="B851" s="266" t="s">
        <v>494</v>
      </c>
      <c r="C851" s="267">
        <v>0</v>
      </c>
      <c r="D851" s="267">
        <v>0</v>
      </c>
      <c r="E851" s="267">
        <v>0</v>
      </c>
      <c r="F851" s="267">
        <v>239436</v>
      </c>
      <c r="G851" s="267">
        <v>347639</v>
      </c>
      <c r="H851" s="267">
        <v>329831</v>
      </c>
      <c r="I851" s="267">
        <f t="shared" si="26"/>
        <v>1000000</v>
      </c>
      <c r="J851" s="268">
        <f t="shared" si="27"/>
        <v>1000000</v>
      </c>
    </row>
    <row r="852" spans="1:10" hidden="1" x14ac:dyDescent="0.2">
      <c r="A852" s="266">
        <v>243520</v>
      </c>
      <c r="B852" s="266" t="s">
        <v>495</v>
      </c>
      <c r="C852" s="267">
        <v>0</v>
      </c>
      <c r="D852" s="267">
        <v>0</v>
      </c>
      <c r="E852" s="267">
        <v>0</v>
      </c>
      <c r="F852" s="267">
        <v>0</v>
      </c>
      <c r="G852" s="267">
        <v>0</v>
      </c>
      <c r="H852" s="267">
        <v>0</v>
      </c>
      <c r="I852" s="267">
        <f t="shared" si="26"/>
        <v>0</v>
      </c>
      <c r="J852" s="268">
        <f t="shared" si="27"/>
        <v>0</v>
      </c>
    </row>
    <row r="853" spans="1:10" x14ac:dyDescent="0.2">
      <c r="A853" s="266">
        <v>243525</v>
      </c>
      <c r="B853" s="266" t="s">
        <v>672</v>
      </c>
      <c r="C853" s="267">
        <v>207273</v>
      </c>
      <c r="D853" s="267">
        <v>0</v>
      </c>
      <c r="E853" s="267">
        <v>292527</v>
      </c>
      <c r="F853" s="267">
        <v>759534</v>
      </c>
      <c r="G853" s="267">
        <v>0</v>
      </c>
      <c r="H853" s="267">
        <v>92120</v>
      </c>
      <c r="I853" s="267">
        <f t="shared" si="26"/>
        <v>0</v>
      </c>
      <c r="J853" s="268">
        <f t="shared" si="27"/>
        <v>759534</v>
      </c>
    </row>
    <row r="854" spans="1:10" hidden="1" x14ac:dyDescent="0.2">
      <c r="A854" s="266">
        <v>243530</v>
      </c>
      <c r="B854" s="266" t="s">
        <v>561</v>
      </c>
      <c r="C854" s="267">
        <v>0</v>
      </c>
      <c r="D854" s="267">
        <v>0</v>
      </c>
      <c r="E854" s="267">
        <v>0</v>
      </c>
      <c r="F854" s="267">
        <v>0</v>
      </c>
      <c r="G854" s="267">
        <v>0</v>
      </c>
      <c r="H854" s="267">
        <v>0</v>
      </c>
      <c r="I854" s="267">
        <f t="shared" si="26"/>
        <v>0</v>
      </c>
      <c r="J854" s="268">
        <f t="shared" si="27"/>
        <v>0</v>
      </c>
    </row>
    <row r="855" spans="1:10" x14ac:dyDescent="0.2">
      <c r="A855" s="266">
        <v>243535</v>
      </c>
      <c r="B855" s="266" t="s">
        <v>673</v>
      </c>
      <c r="C855" s="267">
        <v>480469</v>
      </c>
      <c r="D855" s="267">
        <v>584068</v>
      </c>
      <c r="E855" s="267">
        <v>523399</v>
      </c>
      <c r="F855" s="267">
        <v>652689</v>
      </c>
      <c r="G855" s="267">
        <v>1527123.74</v>
      </c>
      <c r="H855" s="267">
        <v>1122643.33</v>
      </c>
      <c r="I855" s="267">
        <f t="shared" si="26"/>
        <v>2000000</v>
      </c>
      <c r="J855" s="268">
        <f t="shared" si="27"/>
        <v>2000000</v>
      </c>
    </row>
    <row r="856" spans="1:10" x14ac:dyDescent="0.2">
      <c r="A856" s="266">
        <v>243540</v>
      </c>
      <c r="B856" s="266" t="s">
        <v>674</v>
      </c>
      <c r="C856" s="267">
        <v>1606478</v>
      </c>
      <c r="D856" s="267">
        <v>296492</v>
      </c>
      <c r="E856" s="267">
        <v>1691163</v>
      </c>
      <c r="F856" s="267">
        <v>246025</v>
      </c>
      <c r="G856" s="267">
        <v>0</v>
      </c>
      <c r="H856" s="267">
        <v>9645</v>
      </c>
      <c r="I856" s="267">
        <f t="shared" si="26"/>
        <v>0</v>
      </c>
      <c r="J856" s="268">
        <f t="shared" si="27"/>
        <v>1691163</v>
      </c>
    </row>
    <row r="857" spans="1:10" hidden="1" x14ac:dyDescent="0.2">
      <c r="A857" s="266">
        <v>243545</v>
      </c>
      <c r="B857" s="266" t="s">
        <v>675</v>
      </c>
      <c r="C857" s="267">
        <v>0</v>
      </c>
      <c r="D857" s="267">
        <v>0</v>
      </c>
      <c r="E857" s="267">
        <v>0</v>
      </c>
      <c r="F857" s="267">
        <v>0</v>
      </c>
      <c r="G857" s="267">
        <v>0</v>
      </c>
      <c r="H857" s="267">
        <v>0</v>
      </c>
      <c r="I857" s="267">
        <f t="shared" si="26"/>
        <v>0</v>
      </c>
      <c r="J857" s="268">
        <f t="shared" si="27"/>
        <v>0</v>
      </c>
    </row>
    <row r="858" spans="1:10" hidden="1" x14ac:dyDescent="0.2">
      <c r="A858" s="266">
        <v>243550</v>
      </c>
      <c r="B858" s="266" t="s">
        <v>676</v>
      </c>
      <c r="C858" s="267">
        <v>0</v>
      </c>
      <c r="D858" s="267">
        <v>0</v>
      </c>
      <c r="E858" s="267">
        <v>0</v>
      </c>
      <c r="F858" s="267">
        <v>0</v>
      </c>
      <c r="G858" s="267">
        <v>0</v>
      </c>
      <c r="H858" s="267">
        <v>0</v>
      </c>
      <c r="I858" s="267">
        <f t="shared" si="26"/>
        <v>0</v>
      </c>
      <c r="J858" s="268">
        <f t="shared" si="27"/>
        <v>0</v>
      </c>
    </row>
    <row r="859" spans="1:10" hidden="1" x14ac:dyDescent="0.2">
      <c r="A859" s="266">
        <v>243555</v>
      </c>
      <c r="B859" s="266" t="s">
        <v>677</v>
      </c>
      <c r="C859" s="267">
        <v>0</v>
      </c>
      <c r="D859" s="267">
        <v>0</v>
      </c>
      <c r="E859" s="267">
        <v>0</v>
      </c>
      <c r="F859" s="267">
        <v>0</v>
      </c>
      <c r="G859" s="267">
        <v>0</v>
      </c>
      <c r="H859" s="267">
        <v>0</v>
      </c>
      <c r="I859" s="267">
        <f t="shared" si="26"/>
        <v>0</v>
      </c>
      <c r="J859" s="268">
        <f t="shared" si="27"/>
        <v>0</v>
      </c>
    </row>
    <row r="860" spans="1:10" hidden="1" x14ac:dyDescent="0.2">
      <c r="A860" s="266">
        <v>243560</v>
      </c>
      <c r="B860" s="266" t="s">
        <v>678</v>
      </c>
      <c r="C860" s="267">
        <v>0</v>
      </c>
      <c r="D860" s="267">
        <v>0</v>
      </c>
      <c r="E860" s="267">
        <v>0</v>
      </c>
      <c r="F860" s="267">
        <v>0</v>
      </c>
      <c r="G860" s="267">
        <v>0</v>
      </c>
      <c r="H860" s="267">
        <v>0</v>
      </c>
      <c r="I860" s="267">
        <f t="shared" si="26"/>
        <v>0</v>
      </c>
      <c r="J860" s="268">
        <f t="shared" si="27"/>
        <v>0</v>
      </c>
    </row>
    <row r="861" spans="1:10" hidden="1" x14ac:dyDescent="0.2">
      <c r="A861" s="266">
        <v>243565</v>
      </c>
      <c r="B861" s="266" t="s">
        <v>679</v>
      </c>
      <c r="C861" s="267">
        <v>0</v>
      </c>
      <c r="D861" s="267">
        <v>0</v>
      </c>
      <c r="E861" s="267">
        <v>0</v>
      </c>
      <c r="F861" s="267">
        <v>0</v>
      </c>
      <c r="G861" s="267">
        <v>0</v>
      </c>
      <c r="H861" s="267">
        <v>0</v>
      </c>
      <c r="I861" s="267">
        <f t="shared" si="26"/>
        <v>0</v>
      </c>
      <c r="J861" s="268">
        <f t="shared" si="27"/>
        <v>0</v>
      </c>
    </row>
    <row r="862" spans="1:10" hidden="1" x14ac:dyDescent="0.2">
      <c r="A862" s="266">
        <v>243570</v>
      </c>
      <c r="B862" s="266" t="s">
        <v>680</v>
      </c>
      <c r="C862" s="267">
        <v>0</v>
      </c>
      <c r="D862" s="267">
        <v>0</v>
      </c>
      <c r="E862" s="267">
        <v>0</v>
      </c>
      <c r="F862" s="267">
        <v>0</v>
      </c>
      <c r="G862" s="267">
        <v>0</v>
      </c>
      <c r="H862" s="267">
        <v>0</v>
      </c>
      <c r="I862" s="267">
        <f t="shared" si="26"/>
        <v>0</v>
      </c>
      <c r="J862" s="268">
        <f t="shared" si="27"/>
        <v>0</v>
      </c>
    </row>
    <row r="863" spans="1:10" hidden="1" x14ac:dyDescent="0.2">
      <c r="A863" s="266">
        <v>243575</v>
      </c>
      <c r="B863" s="266" t="s">
        <v>681</v>
      </c>
      <c r="C863" s="267">
        <v>0</v>
      </c>
      <c r="D863" s="267">
        <v>0</v>
      </c>
      <c r="E863" s="267">
        <v>0</v>
      </c>
      <c r="F863" s="267">
        <v>0</v>
      </c>
      <c r="G863" s="267">
        <v>0</v>
      </c>
      <c r="H863" s="267">
        <v>0</v>
      </c>
      <c r="I863" s="267">
        <f t="shared" si="26"/>
        <v>0</v>
      </c>
      <c r="J863" s="268">
        <f t="shared" si="27"/>
        <v>0</v>
      </c>
    </row>
    <row r="864" spans="1:10" hidden="1" x14ac:dyDescent="0.2">
      <c r="A864" s="266">
        <v>243580</v>
      </c>
      <c r="B864" s="266" t="s">
        <v>682</v>
      </c>
      <c r="C864" s="267">
        <v>0</v>
      </c>
      <c r="D864" s="267">
        <v>0</v>
      </c>
      <c r="E864" s="267">
        <v>0</v>
      </c>
      <c r="F864" s="267">
        <v>0</v>
      </c>
      <c r="G864" s="267">
        <v>0</v>
      </c>
      <c r="H864" s="267">
        <v>0</v>
      </c>
      <c r="I864" s="267">
        <f t="shared" si="26"/>
        <v>0</v>
      </c>
      <c r="J864" s="268">
        <f t="shared" si="27"/>
        <v>0</v>
      </c>
    </row>
    <row r="865" spans="1:10" hidden="1" x14ac:dyDescent="0.2">
      <c r="A865" s="266">
        <v>243585</v>
      </c>
      <c r="B865" s="266" t="s">
        <v>683</v>
      </c>
      <c r="C865" s="267">
        <v>0</v>
      </c>
      <c r="D865" s="267">
        <v>0</v>
      </c>
      <c r="E865" s="267">
        <v>0</v>
      </c>
      <c r="F865" s="267">
        <v>350000</v>
      </c>
      <c r="G865" s="267">
        <v>0</v>
      </c>
      <c r="H865" s="267">
        <v>0</v>
      </c>
      <c r="I865" s="267">
        <f t="shared" si="26"/>
        <v>0</v>
      </c>
      <c r="J865" s="268">
        <f t="shared" si="27"/>
        <v>350000</v>
      </c>
    </row>
    <row r="866" spans="1:10" hidden="1" x14ac:dyDescent="0.2">
      <c r="A866" s="264">
        <v>244000</v>
      </c>
      <c r="B866" s="264" t="s">
        <v>684</v>
      </c>
      <c r="C866" s="265">
        <v>0</v>
      </c>
      <c r="D866" s="265">
        <v>0</v>
      </c>
      <c r="E866" s="265">
        <v>0</v>
      </c>
      <c r="F866" s="265">
        <v>0</v>
      </c>
      <c r="G866" s="265">
        <v>0</v>
      </c>
      <c r="H866" s="265">
        <v>0</v>
      </c>
      <c r="I866" s="265">
        <f t="shared" si="26"/>
        <v>0</v>
      </c>
      <c r="J866" s="268">
        <f t="shared" si="27"/>
        <v>0</v>
      </c>
    </row>
    <row r="867" spans="1:10" hidden="1" x14ac:dyDescent="0.2">
      <c r="A867" s="266">
        <v>244005</v>
      </c>
      <c r="B867" s="266" t="s">
        <v>473</v>
      </c>
      <c r="C867" s="267">
        <v>0</v>
      </c>
      <c r="D867" s="267">
        <v>0</v>
      </c>
      <c r="E867" s="267">
        <v>0</v>
      </c>
      <c r="F867" s="267">
        <v>0</v>
      </c>
      <c r="G867" s="267">
        <v>0</v>
      </c>
      <c r="H867" s="267">
        <v>0</v>
      </c>
      <c r="I867" s="267">
        <f t="shared" si="26"/>
        <v>0</v>
      </c>
      <c r="J867" s="268">
        <f t="shared" si="27"/>
        <v>0</v>
      </c>
    </row>
    <row r="868" spans="1:10" hidden="1" x14ac:dyDescent="0.2">
      <c r="A868" s="266">
        <v>244010</v>
      </c>
      <c r="B868" s="266" t="s">
        <v>685</v>
      </c>
      <c r="C868" s="267">
        <v>0</v>
      </c>
      <c r="D868" s="267">
        <v>0</v>
      </c>
      <c r="E868" s="267">
        <v>0</v>
      </c>
      <c r="F868" s="267">
        <v>0</v>
      </c>
      <c r="G868" s="267">
        <v>0</v>
      </c>
      <c r="H868" s="267">
        <v>0</v>
      </c>
      <c r="I868" s="267">
        <f t="shared" si="26"/>
        <v>0</v>
      </c>
      <c r="J868" s="268">
        <f t="shared" si="27"/>
        <v>0</v>
      </c>
    </row>
    <row r="869" spans="1:10" hidden="1" x14ac:dyDescent="0.2">
      <c r="A869" s="266">
        <v>244015</v>
      </c>
      <c r="B869" s="266" t="s">
        <v>686</v>
      </c>
      <c r="C869" s="267">
        <v>0</v>
      </c>
      <c r="D869" s="267">
        <v>0</v>
      </c>
      <c r="E869" s="267">
        <v>0</v>
      </c>
      <c r="F869" s="267">
        <v>0</v>
      </c>
      <c r="G869" s="267">
        <v>0</v>
      </c>
      <c r="H869" s="267">
        <v>0</v>
      </c>
      <c r="I869" s="267">
        <f t="shared" si="26"/>
        <v>0</v>
      </c>
      <c r="J869" s="268">
        <f t="shared" si="27"/>
        <v>0</v>
      </c>
    </row>
    <row r="870" spans="1:10" hidden="1" x14ac:dyDescent="0.2">
      <c r="A870" s="266">
        <v>244020</v>
      </c>
      <c r="B870" s="266" t="s">
        <v>687</v>
      </c>
      <c r="C870" s="267">
        <v>0</v>
      </c>
      <c r="D870" s="267">
        <v>0</v>
      </c>
      <c r="E870" s="267">
        <v>0</v>
      </c>
      <c r="F870" s="267">
        <v>0</v>
      </c>
      <c r="G870" s="267">
        <v>0</v>
      </c>
      <c r="H870" s="267">
        <v>0</v>
      </c>
      <c r="I870" s="267">
        <f t="shared" si="26"/>
        <v>0</v>
      </c>
      <c r="J870" s="268">
        <f t="shared" si="27"/>
        <v>0</v>
      </c>
    </row>
    <row r="871" spans="1:10" hidden="1" x14ac:dyDescent="0.2">
      <c r="A871" s="266">
        <v>244025</v>
      </c>
      <c r="B871" s="266" t="s">
        <v>688</v>
      </c>
      <c r="C871" s="267">
        <v>0</v>
      </c>
      <c r="D871" s="267">
        <v>0</v>
      </c>
      <c r="E871" s="267">
        <v>0</v>
      </c>
      <c r="F871" s="267">
        <v>0</v>
      </c>
      <c r="G871" s="267">
        <v>0</v>
      </c>
      <c r="H871" s="267">
        <v>0</v>
      </c>
      <c r="I871" s="267">
        <f t="shared" si="26"/>
        <v>0</v>
      </c>
      <c r="J871" s="268">
        <f t="shared" si="27"/>
        <v>0</v>
      </c>
    </row>
    <row r="872" spans="1:10" hidden="1" x14ac:dyDescent="0.2">
      <c r="A872" s="266">
        <v>244030</v>
      </c>
      <c r="B872" s="266" t="s">
        <v>640</v>
      </c>
      <c r="C872" s="267">
        <v>0</v>
      </c>
      <c r="D872" s="267">
        <v>0</v>
      </c>
      <c r="E872" s="267">
        <v>0</v>
      </c>
      <c r="F872" s="267">
        <v>0</v>
      </c>
      <c r="G872" s="267">
        <v>0</v>
      </c>
      <c r="H872" s="267">
        <v>0</v>
      </c>
      <c r="I872" s="267">
        <f t="shared" si="26"/>
        <v>0</v>
      </c>
      <c r="J872" s="268">
        <f t="shared" si="27"/>
        <v>0</v>
      </c>
    </row>
    <row r="873" spans="1:10" hidden="1" x14ac:dyDescent="0.2">
      <c r="A873" s="266">
        <v>244035</v>
      </c>
      <c r="B873" s="266" t="s">
        <v>689</v>
      </c>
      <c r="C873" s="267">
        <v>0</v>
      </c>
      <c r="D873" s="267">
        <v>0</v>
      </c>
      <c r="E873" s="267">
        <v>0</v>
      </c>
      <c r="F873" s="267">
        <v>0</v>
      </c>
      <c r="G873" s="267">
        <v>0</v>
      </c>
      <c r="H873" s="267">
        <v>0</v>
      </c>
      <c r="I873" s="267">
        <f t="shared" si="26"/>
        <v>0</v>
      </c>
      <c r="J873" s="268">
        <f t="shared" si="27"/>
        <v>0</v>
      </c>
    </row>
    <row r="874" spans="1:10" hidden="1" x14ac:dyDescent="0.2">
      <c r="A874" s="266">
        <v>244040</v>
      </c>
      <c r="B874" s="266" t="s">
        <v>690</v>
      </c>
      <c r="C874" s="267">
        <v>0</v>
      </c>
      <c r="D874" s="267">
        <v>0</v>
      </c>
      <c r="E874" s="267">
        <v>0</v>
      </c>
      <c r="F874" s="267">
        <v>0</v>
      </c>
      <c r="G874" s="267">
        <v>0</v>
      </c>
      <c r="H874" s="267">
        <v>0</v>
      </c>
      <c r="I874" s="267">
        <f t="shared" si="26"/>
        <v>0</v>
      </c>
      <c r="J874" s="268">
        <f t="shared" si="27"/>
        <v>0</v>
      </c>
    </row>
    <row r="875" spans="1:10" hidden="1" x14ac:dyDescent="0.2">
      <c r="A875" s="266">
        <v>244045</v>
      </c>
      <c r="B875" s="266" t="s">
        <v>691</v>
      </c>
      <c r="C875" s="267">
        <v>0</v>
      </c>
      <c r="D875" s="267">
        <v>0</v>
      </c>
      <c r="E875" s="267">
        <v>0</v>
      </c>
      <c r="F875" s="267">
        <v>0</v>
      </c>
      <c r="G875" s="267">
        <v>0</v>
      </c>
      <c r="H875" s="267">
        <v>0</v>
      </c>
      <c r="I875" s="267">
        <f t="shared" si="26"/>
        <v>0</v>
      </c>
      <c r="J875" s="268">
        <f t="shared" si="27"/>
        <v>0</v>
      </c>
    </row>
    <row r="876" spans="1:10" hidden="1" x14ac:dyDescent="0.2">
      <c r="A876" s="266">
        <v>244050</v>
      </c>
      <c r="B876" s="266" t="s">
        <v>692</v>
      </c>
      <c r="C876" s="267">
        <v>0</v>
      </c>
      <c r="D876" s="267">
        <v>0</v>
      </c>
      <c r="E876" s="267">
        <v>0</v>
      </c>
      <c r="F876" s="267">
        <v>0</v>
      </c>
      <c r="G876" s="267">
        <v>0</v>
      </c>
      <c r="H876" s="267">
        <v>0</v>
      </c>
      <c r="I876" s="267">
        <f t="shared" si="26"/>
        <v>0</v>
      </c>
      <c r="J876" s="268">
        <f t="shared" si="27"/>
        <v>0</v>
      </c>
    </row>
    <row r="877" spans="1:10" hidden="1" x14ac:dyDescent="0.2">
      <c r="A877" s="266">
        <v>244055</v>
      </c>
      <c r="B877" s="266" t="s">
        <v>693</v>
      </c>
      <c r="C877" s="267">
        <v>0</v>
      </c>
      <c r="D877" s="267">
        <v>0</v>
      </c>
      <c r="E877" s="267">
        <v>0</v>
      </c>
      <c r="F877" s="267">
        <v>0</v>
      </c>
      <c r="G877" s="267">
        <v>0</v>
      </c>
      <c r="H877" s="267">
        <v>0</v>
      </c>
      <c r="I877" s="267">
        <f t="shared" si="26"/>
        <v>0</v>
      </c>
      <c r="J877" s="268">
        <f t="shared" si="27"/>
        <v>0</v>
      </c>
    </row>
    <row r="878" spans="1:10" hidden="1" x14ac:dyDescent="0.2">
      <c r="A878" s="266">
        <v>244095</v>
      </c>
      <c r="B878" s="266" t="s">
        <v>441</v>
      </c>
      <c r="C878" s="267">
        <v>0</v>
      </c>
      <c r="D878" s="267">
        <v>0</v>
      </c>
      <c r="E878" s="267">
        <v>0</v>
      </c>
      <c r="F878" s="267">
        <v>0</v>
      </c>
      <c r="G878" s="267">
        <v>0</v>
      </c>
      <c r="H878" s="267">
        <v>0</v>
      </c>
      <c r="I878" s="267">
        <f t="shared" si="26"/>
        <v>0</v>
      </c>
      <c r="J878" s="268">
        <f t="shared" si="27"/>
        <v>0</v>
      </c>
    </row>
    <row r="879" spans="1:10" hidden="1" x14ac:dyDescent="0.2">
      <c r="A879" s="264">
        <v>244500</v>
      </c>
      <c r="B879" s="264" t="s">
        <v>694</v>
      </c>
      <c r="C879" s="265">
        <v>0</v>
      </c>
      <c r="D879" s="265">
        <v>517127</v>
      </c>
      <c r="E879" s="265">
        <v>0</v>
      </c>
      <c r="F879" s="265">
        <v>0</v>
      </c>
      <c r="G879" s="265">
        <v>0</v>
      </c>
      <c r="H879" s="265">
        <v>0</v>
      </c>
      <c r="I879" s="265">
        <f t="shared" si="26"/>
        <v>0</v>
      </c>
      <c r="J879" s="268">
        <f t="shared" si="27"/>
        <v>517127</v>
      </c>
    </row>
    <row r="880" spans="1:10" hidden="1" x14ac:dyDescent="0.2">
      <c r="A880" s="266">
        <v>244505</v>
      </c>
      <c r="B880" s="266" t="s">
        <v>695</v>
      </c>
      <c r="C880" s="267">
        <v>0</v>
      </c>
      <c r="D880" s="267">
        <v>0</v>
      </c>
      <c r="E880" s="267">
        <v>0</v>
      </c>
      <c r="F880" s="267">
        <v>0</v>
      </c>
      <c r="G880" s="267">
        <v>0</v>
      </c>
      <c r="H880" s="267">
        <v>0</v>
      </c>
      <c r="I880" s="267">
        <f t="shared" si="26"/>
        <v>0</v>
      </c>
      <c r="J880" s="268">
        <f t="shared" si="27"/>
        <v>0</v>
      </c>
    </row>
    <row r="881" spans="1:10" hidden="1" x14ac:dyDescent="0.2">
      <c r="A881" s="266">
        <v>244510</v>
      </c>
      <c r="B881" s="266" t="s">
        <v>696</v>
      </c>
      <c r="C881" s="267">
        <v>0</v>
      </c>
      <c r="D881" s="267">
        <v>517127</v>
      </c>
      <c r="E881" s="267">
        <v>0</v>
      </c>
      <c r="F881" s="267">
        <v>0</v>
      </c>
      <c r="G881" s="267">
        <v>0</v>
      </c>
      <c r="H881" s="267">
        <v>0</v>
      </c>
      <c r="I881" s="267">
        <f t="shared" si="26"/>
        <v>0</v>
      </c>
      <c r="J881" s="268">
        <f t="shared" si="27"/>
        <v>517127</v>
      </c>
    </row>
    <row r="882" spans="1:10" hidden="1" x14ac:dyDescent="0.2">
      <c r="A882" s="266">
        <v>244595</v>
      </c>
      <c r="B882" s="266" t="s">
        <v>441</v>
      </c>
      <c r="C882" s="267">
        <v>0</v>
      </c>
      <c r="D882" s="267">
        <v>0</v>
      </c>
      <c r="E882" s="267">
        <v>0</v>
      </c>
      <c r="F882" s="267">
        <v>0</v>
      </c>
      <c r="G882" s="267">
        <v>0</v>
      </c>
      <c r="H882" s="267">
        <v>0</v>
      </c>
      <c r="I882" s="267">
        <f t="shared" si="26"/>
        <v>0</v>
      </c>
      <c r="J882" s="268">
        <f t="shared" si="27"/>
        <v>0</v>
      </c>
    </row>
    <row r="883" spans="1:10" x14ac:dyDescent="0.2">
      <c r="A883" s="264">
        <v>245000</v>
      </c>
      <c r="B883" s="264" t="s">
        <v>697</v>
      </c>
      <c r="C883" s="265">
        <v>2647800</v>
      </c>
      <c r="D883" s="265">
        <v>3152800</v>
      </c>
      <c r="E883" s="265">
        <v>4293500</v>
      </c>
      <c r="F883" s="265">
        <v>3600900</v>
      </c>
      <c r="G883" s="265">
        <v>4230700</v>
      </c>
      <c r="H883" s="265">
        <v>4158400</v>
      </c>
      <c r="I883" s="265">
        <f t="shared" si="26"/>
        <v>5000000</v>
      </c>
      <c r="J883" s="268">
        <f t="shared" si="27"/>
        <v>5000000</v>
      </c>
    </row>
    <row r="884" spans="1:10" x14ac:dyDescent="0.2">
      <c r="A884" s="266">
        <v>245005</v>
      </c>
      <c r="B884" s="266" t="s">
        <v>698</v>
      </c>
      <c r="C884" s="267">
        <v>1105600</v>
      </c>
      <c r="D884" s="267">
        <v>1409900</v>
      </c>
      <c r="E884" s="267">
        <v>1871200</v>
      </c>
      <c r="F884" s="267">
        <v>1455000</v>
      </c>
      <c r="G884" s="267">
        <v>1671200</v>
      </c>
      <c r="H884" s="267">
        <v>1682500</v>
      </c>
      <c r="I884" s="267">
        <f t="shared" si="26"/>
        <v>2000000</v>
      </c>
      <c r="J884" s="268">
        <f t="shared" si="27"/>
        <v>2000000</v>
      </c>
    </row>
    <row r="885" spans="1:10" x14ac:dyDescent="0.2">
      <c r="A885" s="266">
        <v>245010</v>
      </c>
      <c r="B885" s="266" t="s">
        <v>699</v>
      </c>
      <c r="C885" s="267">
        <v>680600</v>
      </c>
      <c r="D885" s="267">
        <v>801100</v>
      </c>
      <c r="E885" s="267">
        <v>1108400</v>
      </c>
      <c r="F885" s="267">
        <v>1019700</v>
      </c>
      <c r="G885" s="267">
        <v>1274200</v>
      </c>
      <c r="H885" s="267">
        <v>1288800</v>
      </c>
      <c r="I885" s="267">
        <f t="shared" si="26"/>
        <v>2000000</v>
      </c>
      <c r="J885" s="268">
        <f t="shared" si="27"/>
        <v>2000000</v>
      </c>
    </row>
    <row r="886" spans="1:10" x14ac:dyDescent="0.2">
      <c r="A886" s="266">
        <v>245015</v>
      </c>
      <c r="B886" s="266" t="s">
        <v>700</v>
      </c>
      <c r="C886" s="267">
        <v>0</v>
      </c>
      <c r="D886" s="267">
        <v>0</v>
      </c>
      <c r="E886" s="267">
        <v>0</v>
      </c>
      <c r="F886" s="267">
        <v>0</v>
      </c>
      <c r="G886" s="267">
        <v>0</v>
      </c>
      <c r="H886" s="267">
        <v>65300</v>
      </c>
      <c r="I886" s="267">
        <f t="shared" si="26"/>
        <v>0</v>
      </c>
      <c r="J886" s="268">
        <f t="shared" si="27"/>
        <v>65300</v>
      </c>
    </row>
    <row r="887" spans="1:10" x14ac:dyDescent="0.2">
      <c r="A887" s="266">
        <v>245020</v>
      </c>
      <c r="B887" s="266" t="s">
        <v>701</v>
      </c>
      <c r="C887" s="267">
        <v>796700</v>
      </c>
      <c r="D887" s="267">
        <v>852100</v>
      </c>
      <c r="E887" s="267">
        <v>1226100</v>
      </c>
      <c r="F887" s="267">
        <v>1048300</v>
      </c>
      <c r="G887" s="267">
        <v>1204000</v>
      </c>
      <c r="H887" s="267">
        <v>1121800</v>
      </c>
      <c r="I887" s="267">
        <f t="shared" si="26"/>
        <v>2000000</v>
      </c>
      <c r="J887" s="268">
        <f t="shared" si="27"/>
        <v>2000000</v>
      </c>
    </row>
    <row r="888" spans="1:10" hidden="1" x14ac:dyDescent="0.2">
      <c r="A888" s="266">
        <v>245025</v>
      </c>
      <c r="B888" s="266" t="s">
        <v>702</v>
      </c>
      <c r="C888" s="267">
        <v>0</v>
      </c>
      <c r="D888" s="267">
        <v>0</v>
      </c>
      <c r="E888" s="267">
        <v>0</v>
      </c>
      <c r="F888" s="267">
        <v>0</v>
      </c>
      <c r="G888" s="267">
        <v>0</v>
      </c>
      <c r="H888" s="267">
        <v>0</v>
      </c>
      <c r="I888" s="267">
        <f t="shared" si="26"/>
        <v>0</v>
      </c>
      <c r="J888" s="268">
        <f t="shared" si="27"/>
        <v>0</v>
      </c>
    </row>
    <row r="889" spans="1:10" hidden="1" x14ac:dyDescent="0.2">
      <c r="A889" s="266">
        <v>245030</v>
      </c>
      <c r="B889" s="266" t="s">
        <v>703</v>
      </c>
      <c r="C889" s="267">
        <v>0</v>
      </c>
      <c r="D889" s="267">
        <v>0</v>
      </c>
      <c r="E889" s="267">
        <v>0</v>
      </c>
      <c r="F889" s="267">
        <v>0</v>
      </c>
      <c r="G889" s="267">
        <v>0</v>
      </c>
      <c r="H889" s="267">
        <v>0</v>
      </c>
      <c r="I889" s="267">
        <f t="shared" si="26"/>
        <v>0</v>
      </c>
      <c r="J889" s="268">
        <f t="shared" si="27"/>
        <v>0</v>
      </c>
    </row>
    <row r="890" spans="1:10" hidden="1" x14ac:dyDescent="0.2">
      <c r="A890" s="266">
        <v>245035</v>
      </c>
      <c r="B890" s="266" t="s">
        <v>704</v>
      </c>
      <c r="C890" s="267">
        <v>0</v>
      </c>
      <c r="D890" s="267">
        <v>0</v>
      </c>
      <c r="E890" s="267">
        <v>0</v>
      </c>
      <c r="F890" s="267">
        <v>0</v>
      </c>
      <c r="G890" s="267">
        <v>0</v>
      </c>
      <c r="H890" s="267">
        <v>0</v>
      </c>
      <c r="I890" s="267">
        <f t="shared" si="26"/>
        <v>0</v>
      </c>
      <c r="J890" s="268">
        <f t="shared" si="27"/>
        <v>0</v>
      </c>
    </row>
    <row r="891" spans="1:10" hidden="1" x14ac:dyDescent="0.2">
      <c r="A891" s="266">
        <v>245040</v>
      </c>
      <c r="B891" s="266" t="s">
        <v>705</v>
      </c>
      <c r="C891" s="267">
        <v>0</v>
      </c>
      <c r="D891" s="267">
        <v>0</v>
      </c>
      <c r="E891" s="267">
        <v>0</v>
      </c>
      <c r="F891" s="267">
        <v>0</v>
      </c>
      <c r="G891" s="267">
        <v>0</v>
      </c>
      <c r="H891" s="267">
        <v>0</v>
      </c>
      <c r="I891" s="267">
        <f t="shared" si="26"/>
        <v>0</v>
      </c>
      <c r="J891" s="268">
        <f t="shared" si="27"/>
        <v>0</v>
      </c>
    </row>
    <row r="892" spans="1:10" hidden="1" x14ac:dyDescent="0.2">
      <c r="A892" s="266">
        <v>245045</v>
      </c>
      <c r="B892" s="266" t="s">
        <v>706</v>
      </c>
      <c r="C892" s="267">
        <v>0</v>
      </c>
      <c r="D892" s="267">
        <v>0</v>
      </c>
      <c r="E892" s="267">
        <v>0</v>
      </c>
      <c r="F892" s="267">
        <v>0</v>
      </c>
      <c r="G892" s="267">
        <v>0</v>
      </c>
      <c r="H892" s="267">
        <v>0</v>
      </c>
      <c r="I892" s="267">
        <f t="shared" si="26"/>
        <v>0</v>
      </c>
      <c r="J892" s="268">
        <f t="shared" si="27"/>
        <v>0</v>
      </c>
    </row>
    <row r="893" spans="1:10" hidden="1" x14ac:dyDescent="0.2">
      <c r="A893" s="266">
        <v>245050</v>
      </c>
      <c r="B893" s="266" t="s">
        <v>707</v>
      </c>
      <c r="C893" s="267">
        <v>0</v>
      </c>
      <c r="D893" s="267">
        <v>0</v>
      </c>
      <c r="E893" s="267">
        <v>0</v>
      </c>
      <c r="F893" s="267">
        <v>0</v>
      </c>
      <c r="G893" s="267">
        <v>0</v>
      </c>
      <c r="H893" s="267">
        <v>0</v>
      </c>
      <c r="I893" s="267">
        <f t="shared" si="26"/>
        <v>0</v>
      </c>
      <c r="J893" s="268">
        <f t="shared" si="27"/>
        <v>0</v>
      </c>
    </row>
    <row r="894" spans="1:10" hidden="1" x14ac:dyDescent="0.2">
      <c r="A894" s="266">
        <v>245095</v>
      </c>
      <c r="B894" s="266" t="s">
        <v>683</v>
      </c>
      <c r="C894" s="267">
        <v>0</v>
      </c>
      <c r="D894" s="267">
        <v>0</v>
      </c>
      <c r="E894" s="267">
        <v>0</v>
      </c>
      <c r="F894" s="267">
        <v>0</v>
      </c>
      <c r="G894" s="267">
        <v>0</v>
      </c>
      <c r="H894" s="267">
        <v>0</v>
      </c>
      <c r="I894" s="267">
        <f t="shared" si="26"/>
        <v>0</v>
      </c>
      <c r="J894" s="268">
        <f t="shared" si="27"/>
        <v>0</v>
      </c>
    </row>
    <row r="895" spans="1:10" hidden="1" x14ac:dyDescent="0.2">
      <c r="A895" s="264">
        <v>245500</v>
      </c>
      <c r="B895" s="264" t="s">
        <v>708</v>
      </c>
      <c r="C895" s="265">
        <v>0</v>
      </c>
      <c r="D895" s="265">
        <v>0</v>
      </c>
      <c r="E895" s="265">
        <v>0</v>
      </c>
      <c r="F895" s="265">
        <v>0</v>
      </c>
      <c r="G895" s="265">
        <v>0</v>
      </c>
      <c r="H895" s="265">
        <v>0</v>
      </c>
      <c r="I895" s="265">
        <f t="shared" si="26"/>
        <v>0</v>
      </c>
      <c r="J895" s="268">
        <f t="shared" si="27"/>
        <v>0</v>
      </c>
    </row>
    <row r="896" spans="1:10" hidden="1" x14ac:dyDescent="0.2">
      <c r="A896" s="266">
        <v>245505</v>
      </c>
      <c r="B896" s="266" t="s">
        <v>709</v>
      </c>
      <c r="C896" s="267">
        <v>0</v>
      </c>
      <c r="D896" s="267">
        <v>0</v>
      </c>
      <c r="E896" s="267">
        <v>0</v>
      </c>
      <c r="F896" s="267">
        <v>0</v>
      </c>
      <c r="G896" s="267">
        <v>0</v>
      </c>
      <c r="H896" s="267">
        <v>0</v>
      </c>
      <c r="I896" s="267">
        <f t="shared" si="26"/>
        <v>0</v>
      </c>
      <c r="J896" s="268">
        <f t="shared" si="27"/>
        <v>0</v>
      </c>
    </row>
    <row r="897" spans="1:10" hidden="1" x14ac:dyDescent="0.2">
      <c r="A897" s="266">
        <v>245510</v>
      </c>
      <c r="B897" s="266" t="s">
        <v>710</v>
      </c>
      <c r="C897" s="267">
        <v>0</v>
      </c>
      <c r="D897" s="267">
        <v>0</v>
      </c>
      <c r="E897" s="267">
        <v>0</v>
      </c>
      <c r="F897" s="267">
        <v>0</v>
      </c>
      <c r="G897" s="267">
        <v>0</v>
      </c>
      <c r="H897" s="267">
        <v>0</v>
      </c>
      <c r="I897" s="267">
        <f t="shared" si="26"/>
        <v>0</v>
      </c>
      <c r="J897" s="268">
        <f t="shared" si="27"/>
        <v>0</v>
      </c>
    </row>
    <row r="898" spans="1:10" hidden="1" x14ac:dyDescent="0.2">
      <c r="A898" s="266">
        <v>245515</v>
      </c>
      <c r="B898" s="266" t="s">
        <v>711</v>
      </c>
      <c r="C898" s="267">
        <v>0</v>
      </c>
      <c r="D898" s="267">
        <v>0</v>
      </c>
      <c r="E898" s="267">
        <v>0</v>
      </c>
      <c r="F898" s="267">
        <v>0</v>
      </c>
      <c r="G898" s="267">
        <v>0</v>
      </c>
      <c r="H898" s="267">
        <v>0</v>
      </c>
      <c r="I898" s="267">
        <f t="shared" si="26"/>
        <v>0</v>
      </c>
      <c r="J898" s="268">
        <f t="shared" si="27"/>
        <v>0</v>
      </c>
    </row>
    <row r="899" spans="1:10" hidden="1" x14ac:dyDescent="0.2">
      <c r="A899" s="266">
        <v>245520</v>
      </c>
      <c r="B899" s="266" t="s">
        <v>712</v>
      </c>
      <c r="C899" s="267">
        <v>0</v>
      </c>
      <c r="D899" s="267">
        <v>0</v>
      </c>
      <c r="E899" s="267">
        <v>0</v>
      </c>
      <c r="F899" s="267">
        <v>0</v>
      </c>
      <c r="G899" s="267">
        <v>0</v>
      </c>
      <c r="H899" s="267">
        <v>0</v>
      </c>
      <c r="I899" s="267">
        <f t="shared" ref="I899:I924" si="28">IFERROR(CEILING(+H899*(1+((+H899/G899-1)/3)),1000000),0)</f>
        <v>0</v>
      </c>
      <c r="J899" s="268">
        <f t="shared" ref="J899:J962" si="29">+MAX(C899:I899)</f>
        <v>0</v>
      </c>
    </row>
    <row r="900" spans="1:10" hidden="1" x14ac:dyDescent="0.2">
      <c r="A900" s="266">
        <v>245525</v>
      </c>
      <c r="B900" s="266" t="s">
        <v>713</v>
      </c>
      <c r="C900" s="267">
        <v>0</v>
      </c>
      <c r="D900" s="267">
        <v>0</v>
      </c>
      <c r="E900" s="267">
        <v>0</v>
      </c>
      <c r="F900" s="267">
        <v>0</v>
      </c>
      <c r="G900" s="267">
        <v>0</v>
      </c>
      <c r="H900" s="267">
        <v>0</v>
      </c>
      <c r="I900" s="267">
        <f t="shared" si="28"/>
        <v>0</v>
      </c>
      <c r="J900" s="268">
        <f t="shared" si="29"/>
        <v>0</v>
      </c>
    </row>
    <row r="901" spans="1:10" hidden="1" x14ac:dyDescent="0.2">
      <c r="A901" s="266">
        <v>245530</v>
      </c>
      <c r="B901" s="266" t="s">
        <v>714</v>
      </c>
      <c r="C901" s="267">
        <v>0</v>
      </c>
      <c r="D901" s="267">
        <v>0</v>
      </c>
      <c r="E901" s="267">
        <v>0</v>
      </c>
      <c r="F901" s="267">
        <v>0</v>
      </c>
      <c r="G901" s="267">
        <v>0</v>
      </c>
      <c r="H901" s="267">
        <v>0</v>
      </c>
      <c r="I901" s="267">
        <f t="shared" si="28"/>
        <v>0</v>
      </c>
      <c r="J901" s="268">
        <f t="shared" si="29"/>
        <v>0</v>
      </c>
    </row>
    <row r="902" spans="1:10" hidden="1" x14ac:dyDescent="0.2">
      <c r="A902" s="266">
        <v>245535</v>
      </c>
      <c r="B902" s="266" t="s">
        <v>715</v>
      </c>
      <c r="C902" s="267">
        <v>0</v>
      </c>
      <c r="D902" s="267">
        <v>0</v>
      </c>
      <c r="E902" s="267">
        <v>0</v>
      </c>
      <c r="F902" s="267">
        <v>0</v>
      </c>
      <c r="G902" s="267">
        <v>0</v>
      </c>
      <c r="H902" s="267">
        <v>0</v>
      </c>
      <c r="I902" s="267">
        <f t="shared" si="28"/>
        <v>0</v>
      </c>
      <c r="J902" s="268">
        <f t="shared" si="29"/>
        <v>0</v>
      </c>
    </row>
    <row r="903" spans="1:10" hidden="1" x14ac:dyDescent="0.2">
      <c r="A903" s="266">
        <v>245595</v>
      </c>
      <c r="B903" s="266" t="s">
        <v>441</v>
      </c>
      <c r="C903" s="267">
        <v>0</v>
      </c>
      <c r="D903" s="267">
        <v>0</v>
      </c>
      <c r="E903" s="267">
        <v>0</v>
      </c>
      <c r="F903" s="267">
        <v>0</v>
      </c>
      <c r="G903" s="267">
        <v>0</v>
      </c>
      <c r="H903" s="267">
        <v>0</v>
      </c>
      <c r="I903" s="267">
        <f t="shared" si="28"/>
        <v>0</v>
      </c>
      <c r="J903" s="268">
        <f t="shared" si="29"/>
        <v>0</v>
      </c>
    </row>
    <row r="904" spans="1:10" hidden="1" x14ac:dyDescent="0.2">
      <c r="A904" s="264">
        <v>246000</v>
      </c>
      <c r="B904" s="264" t="s">
        <v>716</v>
      </c>
      <c r="C904" s="265">
        <v>0</v>
      </c>
      <c r="D904" s="265">
        <v>0</v>
      </c>
      <c r="E904" s="265">
        <v>0</v>
      </c>
      <c r="F904" s="265">
        <v>0</v>
      </c>
      <c r="G904" s="265">
        <v>0</v>
      </c>
      <c r="H904" s="265">
        <v>0</v>
      </c>
      <c r="I904" s="265">
        <f t="shared" si="28"/>
        <v>0</v>
      </c>
      <c r="J904" s="268">
        <f t="shared" si="29"/>
        <v>0</v>
      </c>
    </row>
    <row r="905" spans="1:10" hidden="1" x14ac:dyDescent="0.2">
      <c r="A905" s="266">
        <v>246005</v>
      </c>
      <c r="B905" s="266" t="s">
        <v>717</v>
      </c>
      <c r="C905" s="267">
        <v>0</v>
      </c>
      <c r="D905" s="267">
        <v>0</v>
      </c>
      <c r="E905" s="267">
        <v>0</v>
      </c>
      <c r="F905" s="267">
        <v>0</v>
      </c>
      <c r="G905" s="267">
        <v>0</v>
      </c>
      <c r="H905" s="267">
        <v>0</v>
      </c>
      <c r="I905" s="267">
        <f t="shared" si="28"/>
        <v>0</v>
      </c>
      <c r="J905" s="268">
        <f t="shared" si="29"/>
        <v>0</v>
      </c>
    </row>
    <row r="906" spans="1:10" hidden="1" x14ac:dyDescent="0.2">
      <c r="A906" s="266">
        <v>246010</v>
      </c>
      <c r="B906" s="266" t="s">
        <v>718</v>
      </c>
      <c r="C906" s="267">
        <v>0</v>
      </c>
      <c r="D906" s="267">
        <v>0</v>
      </c>
      <c r="E906" s="267">
        <v>0</v>
      </c>
      <c r="F906" s="267">
        <v>0</v>
      </c>
      <c r="G906" s="267">
        <v>0</v>
      </c>
      <c r="H906" s="267">
        <v>0</v>
      </c>
      <c r="I906" s="267">
        <f t="shared" si="28"/>
        <v>0</v>
      </c>
      <c r="J906" s="268">
        <f t="shared" si="29"/>
        <v>0</v>
      </c>
    </row>
    <row r="907" spans="1:10" hidden="1" x14ac:dyDescent="0.2">
      <c r="A907" s="266">
        <v>246015</v>
      </c>
      <c r="B907" s="266" t="s">
        <v>719</v>
      </c>
      <c r="C907" s="267">
        <v>0</v>
      </c>
      <c r="D907" s="267">
        <v>0</v>
      </c>
      <c r="E907" s="267">
        <v>0</v>
      </c>
      <c r="F907" s="267">
        <v>0</v>
      </c>
      <c r="G907" s="267">
        <v>0</v>
      </c>
      <c r="H907" s="267">
        <v>0</v>
      </c>
      <c r="I907" s="267">
        <f t="shared" si="28"/>
        <v>0</v>
      </c>
      <c r="J907" s="268">
        <f t="shared" si="29"/>
        <v>0</v>
      </c>
    </row>
    <row r="908" spans="1:10" hidden="1" x14ac:dyDescent="0.2">
      <c r="A908" s="266">
        <v>246020</v>
      </c>
      <c r="B908" s="266" t="s">
        <v>720</v>
      </c>
      <c r="C908" s="267">
        <v>0</v>
      </c>
      <c r="D908" s="267">
        <v>0</v>
      </c>
      <c r="E908" s="267">
        <v>0</v>
      </c>
      <c r="F908" s="267">
        <v>0</v>
      </c>
      <c r="G908" s="267">
        <v>0</v>
      </c>
      <c r="H908" s="267">
        <v>0</v>
      </c>
      <c r="I908" s="267">
        <f t="shared" si="28"/>
        <v>0</v>
      </c>
      <c r="J908" s="268">
        <f t="shared" si="29"/>
        <v>0</v>
      </c>
    </row>
    <row r="909" spans="1:10" hidden="1" x14ac:dyDescent="0.2">
      <c r="A909" s="266">
        <v>246025</v>
      </c>
      <c r="B909" s="266" t="s">
        <v>721</v>
      </c>
      <c r="C909" s="267">
        <v>0</v>
      </c>
      <c r="D909" s="267">
        <v>0</v>
      </c>
      <c r="E909" s="267">
        <v>0</v>
      </c>
      <c r="F909" s="267">
        <v>0</v>
      </c>
      <c r="G909" s="267">
        <v>0</v>
      </c>
      <c r="H909" s="267">
        <v>0</v>
      </c>
      <c r="I909" s="267">
        <f t="shared" si="28"/>
        <v>0</v>
      </c>
      <c r="J909" s="268">
        <f t="shared" si="29"/>
        <v>0</v>
      </c>
    </row>
    <row r="910" spans="1:10" hidden="1" x14ac:dyDescent="0.2">
      <c r="A910" s="266">
        <v>246030</v>
      </c>
      <c r="B910" s="266" t="s">
        <v>722</v>
      </c>
      <c r="C910" s="267">
        <v>0</v>
      </c>
      <c r="D910" s="267">
        <v>0</v>
      </c>
      <c r="E910" s="267">
        <v>0</v>
      </c>
      <c r="F910" s="267">
        <v>0</v>
      </c>
      <c r="G910" s="267">
        <v>0</v>
      </c>
      <c r="H910" s="267">
        <v>0</v>
      </c>
      <c r="I910" s="267">
        <f t="shared" si="28"/>
        <v>0</v>
      </c>
      <c r="J910" s="268">
        <f t="shared" si="29"/>
        <v>0</v>
      </c>
    </row>
    <row r="911" spans="1:10" hidden="1" x14ac:dyDescent="0.2">
      <c r="A911" s="266">
        <v>246035</v>
      </c>
      <c r="B911" s="266" t="s">
        <v>723</v>
      </c>
      <c r="C911" s="267">
        <v>0</v>
      </c>
      <c r="D911" s="267">
        <v>0</v>
      </c>
      <c r="E911" s="267">
        <v>0</v>
      </c>
      <c r="F911" s="267">
        <v>0</v>
      </c>
      <c r="G911" s="267">
        <v>0</v>
      </c>
      <c r="H911" s="267">
        <v>0</v>
      </c>
      <c r="I911" s="267">
        <f t="shared" si="28"/>
        <v>0</v>
      </c>
      <c r="J911" s="268">
        <f t="shared" si="29"/>
        <v>0</v>
      </c>
    </row>
    <row r="912" spans="1:10" hidden="1" x14ac:dyDescent="0.2">
      <c r="A912" s="266">
        <v>246095</v>
      </c>
      <c r="B912" s="266" t="s">
        <v>441</v>
      </c>
      <c r="C912" s="267">
        <v>0</v>
      </c>
      <c r="D912" s="267">
        <v>0</v>
      </c>
      <c r="E912" s="267">
        <v>0</v>
      </c>
      <c r="F912" s="267">
        <v>0</v>
      </c>
      <c r="G912" s="267">
        <v>0</v>
      </c>
      <c r="H912" s="267">
        <v>0</v>
      </c>
      <c r="I912" s="267">
        <f t="shared" si="28"/>
        <v>0</v>
      </c>
      <c r="J912" s="268">
        <f t="shared" si="29"/>
        <v>0</v>
      </c>
    </row>
    <row r="913" spans="1:10" x14ac:dyDescent="0.2">
      <c r="A913" s="264">
        <v>246500</v>
      </c>
      <c r="B913" s="264" t="s">
        <v>724</v>
      </c>
      <c r="C913" s="265">
        <v>22597102</v>
      </c>
      <c r="D913" s="265">
        <v>9259097</v>
      </c>
      <c r="E913" s="265">
        <v>31519365</v>
      </c>
      <c r="F913" s="265">
        <v>47723127</v>
      </c>
      <c r="G913" s="265">
        <v>40285873</v>
      </c>
      <c r="H913" s="265">
        <v>57061315</v>
      </c>
      <c r="I913" s="265">
        <f t="shared" si="28"/>
        <v>65000000</v>
      </c>
      <c r="J913" s="268">
        <f t="shared" si="29"/>
        <v>65000000</v>
      </c>
    </row>
    <row r="914" spans="1:10" x14ac:dyDescent="0.2">
      <c r="A914" s="266">
        <v>246505</v>
      </c>
      <c r="B914" s="266" t="s">
        <v>725</v>
      </c>
      <c r="C914" s="267">
        <v>22597102</v>
      </c>
      <c r="D914" s="267">
        <v>9259097</v>
      </c>
      <c r="E914" s="267">
        <v>31519365</v>
      </c>
      <c r="F914" s="267">
        <v>47723127</v>
      </c>
      <c r="G914" s="267">
        <v>40285873</v>
      </c>
      <c r="H914" s="267">
        <v>57061315</v>
      </c>
      <c r="I914" s="267">
        <f t="shared" si="28"/>
        <v>65000000</v>
      </c>
      <c r="J914" s="268">
        <f t="shared" si="29"/>
        <v>65000000</v>
      </c>
    </row>
    <row r="915" spans="1:10" hidden="1" x14ac:dyDescent="0.2">
      <c r="A915" s="266">
        <v>246510</v>
      </c>
      <c r="B915" s="266" t="s">
        <v>726</v>
      </c>
      <c r="C915" s="267">
        <v>0</v>
      </c>
      <c r="D915" s="267">
        <v>0</v>
      </c>
      <c r="E915" s="267">
        <v>0</v>
      </c>
      <c r="F915" s="267">
        <v>0</v>
      </c>
      <c r="G915" s="267">
        <v>0</v>
      </c>
      <c r="H915" s="267">
        <v>0</v>
      </c>
      <c r="I915" s="267">
        <f t="shared" si="28"/>
        <v>0</v>
      </c>
      <c r="J915" s="268">
        <f t="shared" si="29"/>
        <v>0</v>
      </c>
    </row>
    <row r="916" spans="1:10" hidden="1" x14ac:dyDescent="0.2">
      <c r="A916" s="266">
        <v>246515</v>
      </c>
      <c r="B916" s="266" t="s">
        <v>727</v>
      </c>
      <c r="C916" s="267">
        <v>0</v>
      </c>
      <c r="D916" s="267">
        <v>0</v>
      </c>
      <c r="E916" s="267">
        <v>0</v>
      </c>
      <c r="F916" s="267">
        <v>0</v>
      </c>
      <c r="G916" s="267">
        <v>0</v>
      </c>
      <c r="H916" s="267">
        <v>0</v>
      </c>
      <c r="I916" s="267">
        <f t="shared" si="28"/>
        <v>0</v>
      </c>
      <c r="J916" s="268">
        <f t="shared" si="29"/>
        <v>0</v>
      </c>
    </row>
    <row r="917" spans="1:10" hidden="1" x14ac:dyDescent="0.2">
      <c r="A917" s="266">
        <v>246595</v>
      </c>
      <c r="B917" s="266" t="s">
        <v>441</v>
      </c>
      <c r="C917" s="267">
        <v>0</v>
      </c>
      <c r="D917" s="267">
        <v>0</v>
      </c>
      <c r="E917" s="267">
        <v>0</v>
      </c>
      <c r="F917" s="267">
        <v>0</v>
      </c>
      <c r="G917" s="267">
        <v>0</v>
      </c>
      <c r="H917" s="267">
        <v>0</v>
      </c>
      <c r="I917" s="267">
        <f t="shared" si="28"/>
        <v>0</v>
      </c>
      <c r="J917" s="268">
        <f t="shared" si="29"/>
        <v>0</v>
      </c>
    </row>
    <row r="918" spans="1:10" hidden="1" x14ac:dyDescent="0.2">
      <c r="A918" s="264">
        <v>247000</v>
      </c>
      <c r="B918" s="264" t="s">
        <v>728</v>
      </c>
      <c r="C918" s="265">
        <v>0</v>
      </c>
      <c r="D918" s="265">
        <v>0</v>
      </c>
      <c r="E918" s="265">
        <v>0</v>
      </c>
      <c r="F918" s="265">
        <v>0</v>
      </c>
      <c r="G918" s="265">
        <v>0</v>
      </c>
      <c r="H918" s="265">
        <v>0</v>
      </c>
      <c r="I918" s="265">
        <f t="shared" si="28"/>
        <v>0</v>
      </c>
      <c r="J918" s="268">
        <f t="shared" si="29"/>
        <v>0</v>
      </c>
    </row>
    <row r="919" spans="1:10" hidden="1" x14ac:dyDescent="0.2">
      <c r="A919" s="264">
        <v>247500</v>
      </c>
      <c r="B919" s="264" t="s">
        <v>468</v>
      </c>
      <c r="C919" s="265">
        <v>0</v>
      </c>
      <c r="D919" s="265">
        <v>0</v>
      </c>
      <c r="E919" s="265">
        <v>0</v>
      </c>
      <c r="F919" s="265">
        <v>0</v>
      </c>
      <c r="G919" s="265">
        <v>0</v>
      </c>
      <c r="H919" s="265">
        <v>0</v>
      </c>
      <c r="I919" s="265">
        <f t="shared" si="28"/>
        <v>0</v>
      </c>
      <c r="J919" s="268">
        <f t="shared" si="29"/>
        <v>0</v>
      </c>
    </row>
    <row r="920" spans="1:10" hidden="1" x14ac:dyDescent="0.2">
      <c r="A920" s="264">
        <v>248000</v>
      </c>
      <c r="B920" s="264" t="s">
        <v>729</v>
      </c>
      <c r="C920" s="265">
        <v>0</v>
      </c>
      <c r="D920" s="265">
        <v>0</v>
      </c>
      <c r="E920" s="265">
        <v>0</v>
      </c>
      <c r="F920" s="265">
        <v>0</v>
      </c>
      <c r="G920" s="265">
        <v>0</v>
      </c>
      <c r="H920" s="265">
        <v>0</v>
      </c>
      <c r="I920" s="265">
        <f t="shared" si="28"/>
        <v>0</v>
      </c>
      <c r="J920" s="268">
        <f t="shared" si="29"/>
        <v>0</v>
      </c>
    </row>
    <row r="921" spans="1:10" hidden="1" x14ac:dyDescent="0.2">
      <c r="A921" s="264">
        <v>248500</v>
      </c>
      <c r="B921" s="264" t="s">
        <v>730</v>
      </c>
      <c r="C921" s="265">
        <v>0</v>
      </c>
      <c r="D921" s="265">
        <v>0</v>
      </c>
      <c r="E921" s="265">
        <v>0</v>
      </c>
      <c r="F921" s="265">
        <v>0</v>
      </c>
      <c r="G921" s="265">
        <v>0</v>
      </c>
      <c r="H921" s="265">
        <v>0</v>
      </c>
      <c r="I921" s="265">
        <f t="shared" si="28"/>
        <v>0</v>
      </c>
      <c r="J921" s="268">
        <f t="shared" si="29"/>
        <v>0</v>
      </c>
    </row>
    <row r="922" spans="1:10" hidden="1" x14ac:dyDescent="0.2">
      <c r="A922" s="264">
        <v>249500</v>
      </c>
      <c r="B922" s="264" t="s">
        <v>731</v>
      </c>
      <c r="C922" s="265">
        <v>0</v>
      </c>
      <c r="D922" s="265">
        <v>0</v>
      </c>
      <c r="E922" s="265">
        <v>0</v>
      </c>
      <c r="F922" s="265">
        <v>0</v>
      </c>
      <c r="G922" s="265">
        <v>0</v>
      </c>
      <c r="H922" s="265">
        <v>0</v>
      </c>
      <c r="I922" s="265">
        <f t="shared" si="28"/>
        <v>0</v>
      </c>
      <c r="J922" s="268">
        <f t="shared" si="29"/>
        <v>0</v>
      </c>
    </row>
    <row r="923" spans="1:10" hidden="1" x14ac:dyDescent="0.2">
      <c r="A923" s="264">
        <v>249900</v>
      </c>
      <c r="B923" s="264" t="s">
        <v>732</v>
      </c>
      <c r="C923" s="265">
        <v>0</v>
      </c>
      <c r="D923" s="265">
        <v>0</v>
      </c>
      <c r="E923" s="265">
        <v>0</v>
      </c>
      <c r="F923" s="265">
        <v>0</v>
      </c>
      <c r="G923" s="265">
        <v>0</v>
      </c>
      <c r="H923" s="265">
        <v>0</v>
      </c>
      <c r="I923" s="265">
        <f t="shared" si="28"/>
        <v>0</v>
      </c>
      <c r="J923" s="268">
        <f t="shared" si="29"/>
        <v>0</v>
      </c>
    </row>
    <row r="924" spans="1:10" hidden="1" x14ac:dyDescent="0.2">
      <c r="A924" s="262">
        <v>250000</v>
      </c>
      <c r="B924" s="262" t="s">
        <v>733</v>
      </c>
      <c r="C924" s="263">
        <v>0</v>
      </c>
      <c r="D924" s="263">
        <v>0</v>
      </c>
      <c r="E924" s="263">
        <v>0</v>
      </c>
      <c r="F924" s="263">
        <v>0</v>
      </c>
      <c r="G924" s="263">
        <v>0</v>
      </c>
      <c r="H924" s="263">
        <v>0</v>
      </c>
      <c r="I924" s="263">
        <f t="shared" si="28"/>
        <v>0</v>
      </c>
      <c r="J924" s="268">
        <f t="shared" si="29"/>
        <v>0</v>
      </c>
    </row>
    <row r="925" spans="1:10" x14ac:dyDescent="0.2">
      <c r="A925" s="262">
        <v>260000</v>
      </c>
      <c r="B925" s="262" t="s">
        <v>734</v>
      </c>
      <c r="C925" s="263">
        <v>263281172.46000001</v>
      </c>
      <c r="D925" s="263">
        <v>347075525.69</v>
      </c>
      <c r="E925" s="263">
        <v>421337580</v>
      </c>
      <c r="F925" s="263">
        <v>366366047.45999998</v>
      </c>
      <c r="G925" s="263">
        <v>255382168.46000001</v>
      </c>
      <c r="H925" s="263">
        <v>445016591.44</v>
      </c>
      <c r="I925" s="263">
        <f>+I931+I934</f>
        <v>296330585.09500003</v>
      </c>
      <c r="J925" s="268">
        <f t="shared" si="29"/>
        <v>445016591.44</v>
      </c>
    </row>
    <row r="926" spans="1:10" hidden="1" x14ac:dyDescent="0.2">
      <c r="A926" s="264">
        <v>260500</v>
      </c>
      <c r="B926" s="264" t="s">
        <v>735</v>
      </c>
      <c r="C926" s="265">
        <v>0</v>
      </c>
      <c r="D926" s="265">
        <v>0</v>
      </c>
      <c r="E926" s="265">
        <v>0</v>
      </c>
      <c r="F926" s="265">
        <v>0</v>
      </c>
      <c r="G926" s="265">
        <v>0</v>
      </c>
      <c r="H926" s="265">
        <v>0</v>
      </c>
      <c r="I926" s="265">
        <f>IFERROR(CEILING(+H926*(1+((+H926/G926-1)/3)),1000000),0)</f>
        <v>0</v>
      </c>
      <c r="J926" s="268">
        <f t="shared" si="29"/>
        <v>0</v>
      </c>
    </row>
    <row r="927" spans="1:10" hidden="1" x14ac:dyDescent="0.2">
      <c r="A927" s="264">
        <v>261000</v>
      </c>
      <c r="B927" s="264" t="s">
        <v>736</v>
      </c>
      <c r="C927" s="265">
        <v>0</v>
      </c>
      <c r="D927" s="265">
        <v>0</v>
      </c>
      <c r="E927" s="265">
        <v>0</v>
      </c>
      <c r="F927" s="265">
        <v>0</v>
      </c>
      <c r="G927" s="265">
        <v>0</v>
      </c>
      <c r="H927" s="265">
        <v>0</v>
      </c>
      <c r="I927" s="265">
        <f>IFERROR(CEILING(+H927*(1+((+H927/G927-1)/3)),1000000),0)</f>
        <v>0</v>
      </c>
      <c r="J927" s="268">
        <f t="shared" si="29"/>
        <v>0</v>
      </c>
    </row>
    <row r="928" spans="1:10" hidden="1" x14ac:dyDescent="0.2">
      <c r="A928" s="264">
        <v>261200</v>
      </c>
      <c r="B928" s="264" t="s">
        <v>737</v>
      </c>
      <c r="C928" s="265">
        <v>0</v>
      </c>
      <c r="D928" s="265">
        <v>0</v>
      </c>
      <c r="E928" s="265">
        <v>0</v>
      </c>
      <c r="F928" s="265">
        <v>0</v>
      </c>
      <c r="G928" s="265">
        <v>0</v>
      </c>
      <c r="H928" s="265">
        <v>0</v>
      </c>
      <c r="I928" s="265">
        <f>IFERROR(CEILING(+H928*(1+((+H928/G928-1)/3)),1000000),0)</f>
        <v>0</v>
      </c>
      <c r="J928" s="268">
        <f t="shared" si="29"/>
        <v>0</v>
      </c>
    </row>
    <row r="929" spans="1:10" hidden="1" x14ac:dyDescent="0.2">
      <c r="A929" s="264">
        <v>261500</v>
      </c>
      <c r="B929" s="264" t="s">
        <v>738</v>
      </c>
      <c r="C929" s="265">
        <v>0</v>
      </c>
      <c r="D929" s="265">
        <v>0</v>
      </c>
      <c r="E929" s="265">
        <v>0</v>
      </c>
      <c r="F929" s="265">
        <v>0</v>
      </c>
      <c r="G929" s="265">
        <v>0</v>
      </c>
      <c r="H929" s="265">
        <v>0</v>
      </c>
      <c r="I929" s="265">
        <f>IFERROR(CEILING(+H929*(1+((+H929/G929-1)/3)),1000000),0)</f>
        <v>0</v>
      </c>
      <c r="J929" s="268">
        <f t="shared" si="29"/>
        <v>0</v>
      </c>
    </row>
    <row r="930" spans="1:10" hidden="1" x14ac:dyDescent="0.2">
      <c r="A930" s="264">
        <v>262000</v>
      </c>
      <c r="B930" s="264" t="s">
        <v>739</v>
      </c>
      <c r="C930" s="265">
        <v>0</v>
      </c>
      <c r="D930" s="265">
        <v>0</v>
      </c>
      <c r="E930" s="265">
        <v>0</v>
      </c>
      <c r="F930" s="265">
        <v>0</v>
      </c>
      <c r="G930" s="265">
        <v>0</v>
      </c>
      <c r="H930" s="265">
        <v>0</v>
      </c>
      <c r="I930" s="265">
        <f>IFERROR(CEILING(+H930*(1+((+H930/G930-1)/3)),1000000),0)</f>
        <v>0</v>
      </c>
      <c r="J930" s="268">
        <f t="shared" si="29"/>
        <v>0</v>
      </c>
    </row>
    <row r="931" spans="1:10" x14ac:dyDescent="0.2">
      <c r="A931" s="264">
        <v>262500</v>
      </c>
      <c r="B931" s="264" t="s">
        <v>740</v>
      </c>
      <c r="C931" s="265">
        <v>54421214.380000003</v>
      </c>
      <c r="D931" s="265">
        <v>88335035.25</v>
      </c>
      <c r="E931" s="265">
        <v>113831779</v>
      </c>
      <c r="F931" s="265">
        <v>93403566.579999998</v>
      </c>
      <c r="G931" s="265">
        <v>130042587.58</v>
      </c>
      <c r="H931" s="265">
        <v>210818530.69</v>
      </c>
      <c r="I931" s="265">
        <f>+H931/2</f>
        <v>105409265.345</v>
      </c>
      <c r="J931" s="268">
        <f t="shared" si="29"/>
        <v>210818530.69</v>
      </c>
    </row>
    <row r="932" spans="1:10" hidden="1" x14ac:dyDescent="0.2">
      <c r="A932" s="264">
        <v>264800</v>
      </c>
      <c r="B932" s="264" t="s">
        <v>741</v>
      </c>
      <c r="C932" s="265">
        <v>0</v>
      </c>
      <c r="D932" s="265">
        <v>0</v>
      </c>
      <c r="E932" s="265">
        <v>0</v>
      </c>
      <c r="F932" s="265">
        <v>0</v>
      </c>
      <c r="G932" s="265">
        <v>0</v>
      </c>
      <c r="H932" s="265">
        <v>0</v>
      </c>
      <c r="I932" s="265">
        <f>IFERROR(CEILING(+H932*(1+((+H932/G932-1)/3)),1000000),0)</f>
        <v>0</v>
      </c>
      <c r="J932" s="268">
        <f t="shared" si="29"/>
        <v>0</v>
      </c>
    </row>
    <row r="933" spans="1:10" hidden="1" x14ac:dyDescent="0.2">
      <c r="A933" s="264">
        <v>265000</v>
      </c>
      <c r="B933" s="264" t="s">
        <v>742</v>
      </c>
      <c r="C933" s="265">
        <v>0</v>
      </c>
      <c r="D933" s="265">
        <v>0</v>
      </c>
      <c r="E933" s="265">
        <v>0</v>
      </c>
      <c r="F933" s="265">
        <v>0</v>
      </c>
      <c r="G933" s="265">
        <v>0</v>
      </c>
      <c r="H933" s="265">
        <v>0</v>
      </c>
      <c r="I933" s="265">
        <f>IFERROR(CEILING(+H933*(1+((+H933/G933-1)/3)),1000000),0)</f>
        <v>0</v>
      </c>
      <c r="J933" s="268">
        <f t="shared" si="29"/>
        <v>0</v>
      </c>
    </row>
    <row r="934" spans="1:10" x14ac:dyDescent="0.2">
      <c r="A934" s="264">
        <v>265200</v>
      </c>
      <c r="B934" s="264" t="s">
        <v>743</v>
      </c>
      <c r="C934" s="265">
        <v>168075195.08000001</v>
      </c>
      <c r="D934" s="265">
        <v>200185455.44</v>
      </c>
      <c r="E934" s="265">
        <v>225152694</v>
      </c>
      <c r="F934" s="265">
        <v>272962480.88</v>
      </c>
      <c r="G934" s="265">
        <v>125339580.88</v>
      </c>
      <c r="H934" s="265">
        <v>190921319.75</v>
      </c>
      <c r="I934" s="265">
        <f>+H934</f>
        <v>190921319.75</v>
      </c>
      <c r="J934" s="268">
        <f t="shared" si="29"/>
        <v>272962480.88</v>
      </c>
    </row>
    <row r="935" spans="1:10" hidden="1" x14ac:dyDescent="0.2">
      <c r="A935" s="264">
        <v>265500</v>
      </c>
      <c r="B935" s="264" t="s">
        <v>744</v>
      </c>
      <c r="C935" s="265">
        <v>0</v>
      </c>
      <c r="D935" s="265">
        <v>0</v>
      </c>
      <c r="E935" s="265">
        <v>0</v>
      </c>
      <c r="F935" s="265">
        <v>0</v>
      </c>
      <c r="G935" s="265">
        <v>0</v>
      </c>
      <c r="H935" s="265">
        <v>0</v>
      </c>
      <c r="I935" s="265">
        <f t="shared" ref="I935:I966" si="30">IFERROR(CEILING(+H935*(1+((+H935/G935-1)/3)),1000000),0)</f>
        <v>0</v>
      </c>
      <c r="J935" s="268">
        <f t="shared" si="29"/>
        <v>0</v>
      </c>
    </row>
    <row r="936" spans="1:10" hidden="1" x14ac:dyDescent="0.2">
      <c r="A936" s="264">
        <v>265800</v>
      </c>
      <c r="B936" s="264" t="s">
        <v>745</v>
      </c>
      <c r="C936" s="265">
        <v>0</v>
      </c>
      <c r="D936" s="265">
        <v>0</v>
      </c>
      <c r="E936" s="265">
        <v>0</v>
      </c>
      <c r="F936" s="265">
        <v>0</v>
      </c>
      <c r="G936" s="265">
        <v>0</v>
      </c>
      <c r="H936" s="265">
        <v>0</v>
      </c>
      <c r="I936" s="265">
        <f t="shared" si="30"/>
        <v>0</v>
      </c>
      <c r="J936" s="268">
        <f t="shared" si="29"/>
        <v>0</v>
      </c>
    </row>
    <row r="937" spans="1:10" hidden="1" x14ac:dyDescent="0.2">
      <c r="A937" s="264">
        <v>266000</v>
      </c>
      <c r="B937" s="264" t="s">
        <v>746</v>
      </c>
      <c r="C937" s="265">
        <v>0</v>
      </c>
      <c r="D937" s="265">
        <v>0</v>
      </c>
      <c r="E937" s="265">
        <v>0</v>
      </c>
      <c r="F937" s="265">
        <v>0</v>
      </c>
      <c r="G937" s="265">
        <v>0</v>
      </c>
      <c r="H937" s="265">
        <v>0</v>
      </c>
      <c r="I937" s="265">
        <f t="shared" si="30"/>
        <v>0</v>
      </c>
      <c r="J937" s="268">
        <f t="shared" si="29"/>
        <v>0</v>
      </c>
    </row>
    <row r="938" spans="1:10" x14ac:dyDescent="0.2">
      <c r="A938" s="264">
        <v>269500</v>
      </c>
      <c r="B938" s="264" t="s">
        <v>747</v>
      </c>
      <c r="C938" s="265">
        <v>40784763</v>
      </c>
      <c r="D938" s="265">
        <v>58555035</v>
      </c>
      <c r="E938" s="265">
        <v>82353107</v>
      </c>
      <c r="F938" s="265">
        <v>0</v>
      </c>
      <c r="G938" s="265">
        <v>0</v>
      </c>
      <c r="H938" s="265">
        <v>43276741</v>
      </c>
      <c r="I938" s="265">
        <f t="shared" si="30"/>
        <v>0</v>
      </c>
      <c r="J938" s="268">
        <f t="shared" si="29"/>
        <v>82353107</v>
      </c>
    </row>
    <row r="939" spans="1:10" x14ac:dyDescent="0.2">
      <c r="A939" s="262">
        <v>270000</v>
      </c>
      <c r="B939" s="262" t="s">
        <v>748</v>
      </c>
      <c r="C939" s="263">
        <v>80320447</v>
      </c>
      <c r="D939" s="263">
        <v>79881764</v>
      </c>
      <c r="E939" s="263">
        <v>85928379</v>
      </c>
      <c r="F939" s="263">
        <v>231307505.84999999</v>
      </c>
      <c r="G939" s="263">
        <v>120652677</v>
      </c>
      <c r="H939" s="263">
        <v>141291222</v>
      </c>
      <c r="I939" s="263">
        <f t="shared" si="30"/>
        <v>150000000</v>
      </c>
      <c r="J939" s="268">
        <f t="shared" si="29"/>
        <v>231307505.84999999</v>
      </c>
    </row>
    <row r="940" spans="1:10" hidden="1" x14ac:dyDescent="0.2">
      <c r="A940" s="264">
        <v>270500</v>
      </c>
      <c r="B940" s="264" t="s">
        <v>548</v>
      </c>
      <c r="C940" s="265">
        <v>0</v>
      </c>
      <c r="D940" s="265">
        <v>0</v>
      </c>
      <c r="E940" s="265">
        <v>0</v>
      </c>
      <c r="F940" s="265">
        <v>0</v>
      </c>
      <c r="G940" s="265">
        <v>0</v>
      </c>
      <c r="H940" s="265">
        <v>0</v>
      </c>
      <c r="I940" s="265">
        <f t="shared" si="30"/>
        <v>0</v>
      </c>
      <c r="J940" s="268">
        <f t="shared" si="29"/>
        <v>0</v>
      </c>
    </row>
    <row r="941" spans="1:10" hidden="1" x14ac:dyDescent="0.2">
      <c r="A941" s="266">
        <v>270505</v>
      </c>
      <c r="B941" s="266" t="s">
        <v>749</v>
      </c>
      <c r="C941" s="267">
        <v>0</v>
      </c>
      <c r="D941" s="267">
        <v>0</v>
      </c>
      <c r="E941" s="267">
        <v>0</v>
      </c>
      <c r="F941" s="267">
        <v>0</v>
      </c>
      <c r="G941" s="267">
        <v>0</v>
      </c>
      <c r="H941" s="267">
        <v>0</v>
      </c>
      <c r="I941" s="267">
        <f t="shared" si="30"/>
        <v>0</v>
      </c>
      <c r="J941" s="268">
        <f t="shared" si="29"/>
        <v>0</v>
      </c>
    </row>
    <row r="942" spans="1:10" hidden="1" x14ac:dyDescent="0.2">
      <c r="A942" s="266">
        <v>270510</v>
      </c>
      <c r="B942" s="266" t="s">
        <v>750</v>
      </c>
      <c r="C942" s="267">
        <v>0</v>
      </c>
      <c r="D942" s="267">
        <v>0</v>
      </c>
      <c r="E942" s="267">
        <v>0</v>
      </c>
      <c r="F942" s="267">
        <v>0</v>
      </c>
      <c r="G942" s="267">
        <v>0</v>
      </c>
      <c r="H942" s="267">
        <v>0</v>
      </c>
      <c r="I942" s="267">
        <f t="shared" si="30"/>
        <v>0</v>
      </c>
      <c r="J942" s="268">
        <f t="shared" si="29"/>
        <v>0</v>
      </c>
    </row>
    <row r="943" spans="1:10" hidden="1" x14ac:dyDescent="0.2">
      <c r="A943" s="266">
        <v>270525</v>
      </c>
      <c r="B943" s="266" t="s">
        <v>751</v>
      </c>
      <c r="C943" s="267">
        <v>0</v>
      </c>
      <c r="D943" s="267">
        <v>0</v>
      </c>
      <c r="E943" s="267">
        <v>0</v>
      </c>
      <c r="F943" s="267">
        <v>0</v>
      </c>
      <c r="G943" s="267">
        <v>0</v>
      </c>
      <c r="H943" s="267">
        <v>0</v>
      </c>
      <c r="I943" s="267">
        <f t="shared" si="30"/>
        <v>0</v>
      </c>
      <c r="J943" s="268">
        <f t="shared" si="29"/>
        <v>0</v>
      </c>
    </row>
    <row r="944" spans="1:10" hidden="1" x14ac:dyDescent="0.2">
      <c r="A944" s="266">
        <v>270530</v>
      </c>
      <c r="B944" s="266" t="s">
        <v>752</v>
      </c>
      <c r="C944" s="267">
        <v>0</v>
      </c>
      <c r="D944" s="267">
        <v>0</v>
      </c>
      <c r="E944" s="267">
        <v>0</v>
      </c>
      <c r="F944" s="267">
        <v>0</v>
      </c>
      <c r="G944" s="267">
        <v>0</v>
      </c>
      <c r="H944" s="267">
        <v>0</v>
      </c>
      <c r="I944" s="267">
        <f t="shared" si="30"/>
        <v>0</v>
      </c>
      <c r="J944" s="268">
        <f t="shared" si="29"/>
        <v>0</v>
      </c>
    </row>
    <row r="945" spans="1:10" hidden="1" x14ac:dyDescent="0.2">
      <c r="A945" s="266">
        <v>270535</v>
      </c>
      <c r="B945" s="266" t="s">
        <v>753</v>
      </c>
      <c r="C945" s="267">
        <v>0</v>
      </c>
      <c r="D945" s="267">
        <v>0</v>
      </c>
      <c r="E945" s="267">
        <v>0</v>
      </c>
      <c r="F945" s="267">
        <v>0</v>
      </c>
      <c r="G945" s="267">
        <v>0</v>
      </c>
      <c r="H945" s="267">
        <v>0</v>
      </c>
      <c r="I945" s="267">
        <f t="shared" si="30"/>
        <v>0</v>
      </c>
      <c r="J945" s="268">
        <f t="shared" si="29"/>
        <v>0</v>
      </c>
    </row>
    <row r="946" spans="1:10" hidden="1" x14ac:dyDescent="0.2">
      <c r="A946" s="266">
        <v>270540</v>
      </c>
      <c r="B946" s="266" t="s">
        <v>754</v>
      </c>
      <c r="C946" s="267">
        <v>0</v>
      </c>
      <c r="D946" s="267">
        <v>0</v>
      </c>
      <c r="E946" s="267">
        <v>0</v>
      </c>
      <c r="F946" s="267">
        <v>0</v>
      </c>
      <c r="G946" s="267">
        <v>0</v>
      </c>
      <c r="H946" s="267">
        <v>0</v>
      </c>
      <c r="I946" s="267">
        <f t="shared" si="30"/>
        <v>0</v>
      </c>
      <c r="J946" s="268">
        <f t="shared" si="29"/>
        <v>0</v>
      </c>
    </row>
    <row r="947" spans="1:10" hidden="1" x14ac:dyDescent="0.2">
      <c r="A947" s="266">
        <v>270545</v>
      </c>
      <c r="B947" s="266" t="s">
        <v>755</v>
      </c>
      <c r="C947" s="267">
        <v>0</v>
      </c>
      <c r="D947" s="267">
        <v>0</v>
      </c>
      <c r="E947" s="267">
        <v>0</v>
      </c>
      <c r="F947" s="267">
        <v>0</v>
      </c>
      <c r="G947" s="267">
        <v>0</v>
      </c>
      <c r="H947" s="267">
        <v>0</v>
      </c>
      <c r="I947" s="267">
        <f t="shared" si="30"/>
        <v>0</v>
      </c>
      <c r="J947" s="268">
        <f t="shared" si="29"/>
        <v>0</v>
      </c>
    </row>
    <row r="948" spans="1:10" hidden="1" x14ac:dyDescent="0.2">
      <c r="A948" s="266">
        <v>270550</v>
      </c>
      <c r="B948" s="266" t="s">
        <v>756</v>
      </c>
      <c r="C948" s="267">
        <v>0</v>
      </c>
      <c r="D948" s="267">
        <v>0</v>
      </c>
      <c r="E948" s="267">
        <v>0</v>
      </c>
      <c r="F948" s="267">
        <v>0</v>
      </c>
      <c r="G948" s="267">
        <v>0</v>
      </c>
      <c r="H948" s="267">
        <v>0</v>
      </c>
      <c r="I948" s="267">
        <f t="shared" si="30"/>
        <v>0</v>
      </c>
      <c r="J948" s="268">
        <f t="shared" si="29"/>
        <v>0</v>
      </c>
    </row>
    <row r="949" spans="1:10" hidden="1" x14ac:dyDescent="0.2">
      <c r="A949" s="266">
        <v>270595</v>
      </c>
      <c r="B949" s="266" t="s">
        <v>557</v>
      </c>
      <c r="C949" s="267">
        <v>0</v>
      </c>
      <c r="D949" s="267">
        <v>0</v>
      </c>
      <c r="E949" s="267">
        <v>0</v>
      </c>
      <c r="F949" s="267">
        <v>0</v>
      </c>
      <c r="G949" s="267">
        <v>0</v>
      </c>
      <c r="H949" s="267">
        <v>0</v>
      </c>
      <c r="I949" s="267">
        <f t="shared" si="30"/>
        <v>0</v>
      </c>
      <c r="J949" s="268">
        <f t="shared" si="29"/>
        <v>0</v>
      </c>
    </row>
    <row r="950" spans="1:10" x14ac:dyDescent="0.2">
      <c r="A950" s="264">
        <v>271000</v>
      </c>
      <c r="B950" s="264" t="s">
        <v>757</v>
      </c>
      <c r="C950" s="265">
        <v>6111994</v>
      </c>
      <c r="D950" s="265">
        <v>9295914</v>
      </c>
      <c r="E950" s="265">
        <v>12278168</v>
      </c>
      <c r="F950" s="265">
        <v>20017178</v>
      </c>
      <c r="G950" s="265">
        <v>16447947</v>
      </c>
      <c r="H950" s="265">
        <v>38659264</v>
      </c>
      <c r="I950" s="265">
        <f t="shared" si="30"/>
        <v>57000000</v>
      </c>
      <c r="J950" s="268">
        <f t="shared" si="29"/>
        <v>57000000</v>
      </c>
    </row>
    <row r="951" spans="1:10" x14ac:dyDescent="0.2">
      <c r="A951" s="266">
        <v>271005</v>
      </c>
      <c r="B951" s="266" t="s">
        <v>758</v>
      </c>
      <c r="C951" s="267">
        <v>6111994</v>
      </c>
      <c r="D951" s="267">
        <v>9295914</v>
      </c>
      <c r="E951" s="267">
        <v>12278168</v>
      </c>
      <c r="F951" s="267">
        <v>20017178</v>
      </c>
      <c r="G951" s="267">
        <v>16447947</v>
      </c>
      <c r="H951" s="267">
        <v>38659264</v>
      </c>
      <c r="I951" s="267">
        <f t="shared" si="30"/>
        <v>57000000</v>
      </c>
      <c r="J951" s="268">
        <f t="shared" si="29"/>
        <v>57000000</v>
      </c>
    </row>
    <row r="952" spans="1:10" hidden="1" x14ac:dyDescent="0.2">
      <c r="A952" s="266">
        <v>271020</v>
      </c>
      <c r="B952" s="266" t="s">
        <v>759</v>
      </c>
      <c r="C952" s="267">
        <v>0</v>
      </c>
      <c r="D952" s="267">
        <v>0</v>
      </c>
      <c r="E952" s="267">
        <v>0</v>
      </c>
      <c r="F952" s="267">
        <v>0</v>
      </c>
      <c r="G952" s="267">
        <v>0</v>
      </c>
      <c r="H952" s="267">
        <v>0</v>
      </c>
      <c r="I952" s="267">
        <f t="shared" si="30"/>
        <v>0</v>
      </c>
      <c r="J952" s="268">
        <f t="shared" si="29"/>
        <v>0</v>
      </c>
    </row>
    <row r="953" spans="1:10" hidden="1" x14ac:dyDescent="0.2">
      <c r="A953" s="264">
        <v>271500</v>
      </c>
      <c r="B953" s="264" t="s">
        <v>760</v>
      </c>
      <c r="C953" s="265">
        <v>0</v>
      </c>
      <c r="D953" s="265">
        <v>0</v>
      </c>
      <c r="E953" s="265">
        <v>0</v>
      </c>
      <c r="F953" s="265">
        <v>0</v>
      </c>
      <c r="G953" s="265">
        <v>0</v>
      </c>
      <c r="H953" s="265">
        <v>0</v>
      </c>
      <c r="I953" s="265">
        <f t="shared" si="30"/>
        <v>0</v>
      </c>
      <c r="J953" s="268">
        <f t="shared" si="29"/>
        <v>0</v>
      </c>
    </row>
    <row r="954" spans="1:10" hidden="1" x14ac:dyDescent="0.2">
      <c r="A954" s="266">
        <v>271510</v>
      </c>
      <c r="B954" s="266" t="s">
        <v>761</v>
      </c>
      <c r="C954" s="267">
        <v>0</v>
      </c>
      <c r="D954" s="267">
        <v>0</v>
      </c>
      <c r="E954" s="267">
        <v>0</v>
      </c>
      <c r="F954" s="267">
        <v>0</v>
      </c>
      <c r="G954" s="267">
        <v>0</v>
      </c>
      <c r="H954" s="267">
        <v>0</v>
      </c>
      <c r="I954" s="267">
        <f t="shared" si="30"/>
        <v>0</v>
      </c>
      <c r="J954" s="268">
        <f t="shared" si="29"/>
        <v>0</v>
      </c>
    </row>
    <row r="955" spans="1:10" hidden="1" x14ac:dyDescent="0.2">
      <c r="A955" s="266">
        <v>271515</v>
      </c>
      <c r="B955" s="266" t="s">
        <v>762</v>
      </c>
      <c r="C955" s="267">
        <v>0</v>
      </c>
      <c r="D955" s="267">
        <v>0</v>
      </c>
      <c r="E955" s="267">
        <v>0</v>
      </c>
      <c r="F955" s="267">
        <v>0</v>
      </c>
      <c r="G955" s="267">
        <v>0</v>
      </c>
      <c r="H955" s="267">
        <v>0</v>
      </c>
      <c r="I955" s="267">
        <f t="shared" si="30"/>
        <v>0</v>
      </c>
      <c r="J955" s="268">
        <f t="shared" si="29"/>
        <v>0</v>
      </c>
    </row>
    <row r="956" spans="1:10" hidden="1" x14ac:dyDescent="0.2">
      <c r="A956" s="266">
        <v>271520</v>
      </c>
      <c r="B956" s="266" t="s">
        <v>763</v>
      </c>
      <c r="C956" s="267">
        <v>0</v>
      </c>
      <c r="D956" s="267">
        <v>0</v>
      </c>
      <c r="E956" s="267">
        <v>0</v>
      </c>
      <c r="F956" s="267">
        <v>0</v>
      </c>
      <c r="G956" s="267">
        <v>0</v>
      </c>
      <c r="H956" s="267">
        <v>0</v>
      </c>
      <c r="I956" s="267">
        <f t="shared" si="30"/>
        <v>0</v>
      </c>
      <c r="J956" s="268">
        <f t="shared" si="29"/>
        <v>0</v>
      </c>
    </row>
    <row r="957" spans="1:10" hidden="1" x14ac:dyDescent="0.2">
      <c r="A957" s="266">
        <v>271525</v>
      </c>
      <c r="B957" s="266" t="s">
        <v>764</v>
      </c>
      <c r="C957" s="267">
        <v>0</v>
      </c>
      <c r="D957" s="267">
        <v>0</v>
      </c>
      <c r="E957" s="267">
        <v>0</v>
      </c>
      <c r="F957" s="267">
        <v>0</v>
      </c>
      <c r="G957" s="267">
        <v>0</v>
      </c>
      <c r="H957" s="267">
        <v>0</v>
      </c>
      <c r="I957" s="267">
        <f t="shared" si="30"/>
        <v>0</v>
      </c>
      <c r="J957" s="268">
        <f t="shared" si="29"/>
        <v>0</v>
      </c>
    </row>
    <row r="958" spans="1:10" hidden="1" x14ac:dyDescent="0.2">
      <c r="A958" s="266">
        <v>271530</v>
      </c>
      <c r="B958" s="266" t="s">
        <v>765</v>
      </c>
      <c r="C958" s="267">
        <v>0</v>
      </c>
      <c r="D958" s="267">
        <v>0</v>
      </c>
      <c r="E958" s="267">
        <v>0</v>
      </c>
      <c r="F958" s="267">
        <v>0</v>
      </c>
      <c r="G958" s="267">
        <v>0</v>
      </c>
      <c r="H958" s="267">
        <v>0</v>
      </c>
      <c r="I958" s="267">
        <f t="shared" si="30"/>
        <v>0</v>
      </c>
      <c r="J958" s="268">
        <f t="shared" si="29"/>
        <v>0</v>
      </c>
    </row>
    <row r="959" spans="1:10" hidden="1" x14ac:dyDescent="0.2">
      <c r="A959" s="266">
        <v>271535</v>
      </c>
      <c r="B959" s="266" t="s">
        <v>766</v>
      </c>
      <c r="C959" s="267">
        <v>0</v>
      </c>
      <c r="D959" s="267">
        <v>0</v>
      </c>
      <c r="E959" s="267">
        <v>0</v>
      </c>
      <c r="F959" s="267">
        <v>0</v>
      </c>
      <c r="G959" s="267">
        <v>0</v>
      </c>
      <c r="H959" s="267">
        <v>0</v>
      </c>
      <c r="I959" s="267">
        <f t="shared" si="30"/>
        <v>0</v>
      </c>
      <c r="J959" s="268">
        <f t="shared" si="29"/>
        <v>0</v>
      </c>
    </row>
    <row r="960" spans="1:10" hidden="1" x14ac:dyDescent="0.2">
      <c r="A960" s="266">
        <v>271540</v>
      </c>
      <c r="B960" s="266" t="s">
        <v>767</v>
      </c>
      <c r="C960" s="267">
        <v>0</v>
      </c>
      <c r="D960" s="267">
        <v>0</v>
      </c>
      <c r="E960" s="267">
        <v>0</v>
      </c>
      <c r="F960" s="267">
        <v>0</v>
      </c>
      <c r="G960" s="267">
        <v>0</v>
      </c>
      <c r="H960" s="267">
        <v>0</v>
      </c>
      <c r="I960" s="267">
        <f t="shared" si="30"/>
        <v>0</v>
      </c>
      <c r="J960" s="268">
        <f t="shared" si="29"/>
        <v>0</v>
      </c>
    </row>
    <row r="961" spans="1:10" hidden="1" x14ac:dyDescent="0.2">
      <c r="A961" s="266">
        <v>271545</v>
      </c>
      <c r="B961" s="266" t="s">
        <v>768</v>
      </c>
      <c r="C961" s="267">
        <v>0</v>
      </c>
      <c r="D961" s="267">
        <v>0</v>
      </c>
      <c r="E961" s="267">
        <v>0</v>
      </c>
      <c r="F961" s="267">
        <v>0</v>
      </c>
      <c r="G961" s="267">
        <v>0</v>
      </c>
      <c r="H961" s="267">
        <v>0</v>
      </c>
      <c r="I961" s="267">
        <f t="shared" si="30"/>
        <v>0</v>
      </c>
      <c r="J961" s="268">
        <f t="shared" si="29"/>
        <v>0</v>
      </c>
    </row>
    <row r="962" spans="1:10" hidden="1" x14ac:dyDescent="0.2">
      <c r="A962" s="266">
        <v>271595</v>
      </c>
      <c r="B962" s="266" t="s">
        <v>644</v>
      </c>
      <c r="C962" s="267">
        <v>0</v>
      </c>
      <c r="D962" s="267">
        <v>0</v>
      </c>
      <c r="E962" s="267">
        <v>0</v>
      </c>
      <c r="F962" s="267">
        <v>0</v>
      </c>
      <c r="G962" s="267">
        <v>0</v>
      </c>
      <c r="H962" s="267">
        <v>0</v>
      </c>
      <c r="I962" s="267">
        <f t="shared" si="30"/>
        <v>0</v>
      </c>
      <c r="J962" s="268">
        <f t="shared" si="29"/>
        <v>0</v>
      </c>
    </row>
    <row r="963" spans="1:10" hidden="1" x14ac:dyDescent="0.2">
      <c r="A963" s="264">
        <v>272000</v>
      </c>
      <c r="B963" s="264" t="s">
        <v>769</v>
      </c>
      <c r="C963" s="265">
        <v>0</v>
      </c>
      <c r="D963" s="265">
        <v>0</v>
      </c>
      <c r="E963" s="265">
        <v>0</v>
      </c>
      <c r="F963" s="265">
        <v>0</v>
      </c>
      <c r="G963" s="265">
        <v>0</v>
      </c>
      <c r="H963" s="265">
        <v>0</v>
      </c>
      <c r="I963" s="265">
        <f t="shared" si="30"/>
        <v>0</v>
      </c>
      <c r="J963" s="268">
        <f t="shared" ref="J963:J1026" si="31">+MAX(C963:I963)</f>
        <v>0</v>
      </c>
    </row>
    <row r="964" spans="1:10" hidden="1" x14ac:dyDescent="0.2">
      <c r="A964" s="266">
        <v>272005</v>
      </c>
      <c r="B964" s="266" t="s">
        <v>559</v>
      </c>
      <c r="C964" s="267">
        <v>0</v>
      </c>
      <c r="D964" s="267">
        <v>0</v>
      </c>
      <c r="E964" s="267">
        <v>0</v>
      </c>
      <c r="F964" s="267">
        <v>0</v>
      </c>
      <c r="G964" s="267">
        <v>0</v>
      </c>
      <c r="H964" s="267">
        <v>0</v>
      </c>
      <c r="I964" s="267">
        <f t="shared" si="30"/>
        <v>0</v>
      </c>
      <c r="J964" s="268">
        <f t="shared" si="31"/>
        <v>0</v>
      </c>
    </row>
    <row r="965" spans="1:10" hidden="1" x14ac:dyDescent="0.2">
      <c r="A965" s="266">
        <v>272010</v>
      </c>
      <c r="B965" s="266" t="s">
        <v>495</v>
      </c>
      <c r="C965" s="267">
        <v>0</v>
      </c>
      <c r="D965" s="267">
        <v>0</v>
      </c>
      <c r="E965" s="267">
        <v>0</v>
      </c>
      <c r="F965" s="267">
        <v>0</v>
      </c>
      <c r="G965" s="267">
        <v>0</v>
      </c>
      <c r="H965" s="267">
        <v>0</v>
      </c>
      <c r="I965" s="267">
        <f t="shared" si="30"/>
        <v>0</v>
      </c>
      <c r="J965" s="268">
        <f t="shared" si="31"/>
        <v>0</v>
      </c>
    </row>
    <row r="966" spans="1:10" hidden="1" x14ac:dyDescent="0.2">
      <c r="A966" s="266">
        <v>272015</v>
      </c>
      <c r="B966" s="266" t="s">
        <v>561</v>
      </c>
      <c r="C966" s="267">
        <v>0</v>
      </c>
      <c r="D966" s="267">
        <v>0</v>
      </c>
      <c r="E966" s="267">
        <v>0</v>
      </c>
      <c r="F966" s="267">
        <v>0</v>
      </c>
      <c r="G966" s="267">
        <v>0</v>
      </c>
      <c r="H966" s="267">
        <v>0</v>
      </c>
      <c r="I966" s="267">
        <f t="shared" si="30"/>
        <v>0</v>
      </c>
      <c r="J966" s="268">
        <f t="shared" si="31"/>
        <v>0</v>
      </c>
    </row>
    <row r="967" spans="1:10" hidden="1" x14ac:dyDescent="0.2">
      <c r="A967" s="266">
        <v>272020</v>
      </c>
      <c r="B967" s="266" t="s">
        <v>494</v>
      </c>
      <c r="C967" s="267">
        <v>0</v>
      </c>
      <c r="D967" s="267">
        <v>0</v>
      </c>
      <c r="E967" s="267">
        <v>0</v>
      </c>
      <c r="F967" s="267">
        <v>0</v>
      </c>
      <c r="G967" s="267">
        <v>0</v>
      </c>
      <c r="H967" s="267">
        <v>0</v>
      </c>
      <c r="I967" s="267">
        <f t="shared" ref="I967:I998" si="32">IFERROR(CEILING(+H967*(1+((+H967/G967-1)/3)),1000000),0)</f>
        <v>0</v>
      </c>
      <c r="J967" s="268">
        <f t="shared" si="31"/>
        <v>0</v>
      </c>
    </row>
    <row r="968" spans="1:10" hidden="1" x14ac:dyDescent="0.2">
      <c r="A968" s="266">
        <v>272025</v>
      </c>
      <c r="B968" s="266" t="s">
        <v>770</v>
      </c>
      <c r="C968" s="267">
        <v>0</v>
      </c>
      <c r="D968" s="267">
        <v>0</v>
      </c>
      <c r="E968" s="267">
        <v>0</v>
      </c>
      <c r="F968" s="267">
        <v>0</v>
      </c>
      <c r="G968" s="267">
        <v>0</v>
      </c>
      <c r="H968" s="267">
        <v>0</v>
      </c>
      <c r="I968" s="267">
        <f t="shared" si="32"/>
        <v>0</v>
      </c>
      <c r="J968" s="268">
        <f t="shared" si="31"/>
        <v>0</v>
      </c>
    </row>
    <row r="969" spans="1:10" hidden="1" x14ac:dyDescent="0.2">
      <c r="A969" s="266">
        <v>272030</v>
      </c>
      <c r="B969" s="266" t="s">
        <v>771</v>
      </c>
      <c r="C969" s="267">
        <v>0</v>
      </c>
      <c r="D969" s="267">
        <v>0</v>
      </c>
      <c r="E969" s="267">
        <v>0</v>
      </c>
      <c r="F969" s="267">
        <v>0</v>
      </c>
      <c r="G969" s="267">
        <v>0</v>
      </c>
      <c r="H969" s="267">
        <v>0</v>
      </c>
      <c r="I969" s="267">
        <f t="shared" si="32"/>
        <v>0</v>
      </c>
      <c r="J969" s="268">
        <f t="shared" si="31"/>
        <v>0</v>
      </c>
    </row>
    <row r="970" spans="1:10" hidden="1" x14ac:dyDescent="0.2">
      <c r="A970" s="266">
        <v>272035</v>
      </c>
      <c r="B970" s="266" t="s">
        <v>772</v>
      </c>
      <c r="C970" s="267">
        <v>0</v>
      </c>
      <c r="D970" s="267">
        <v>0</v>
      </c>
      <c r="E970" s="267">
        <v>0</v>
      </c>
      <c r="F970" s="267">
        <v>0</v>
      </c>
      <c r="G970" s="267">
        <v>0</v>
      </c>
      <c r="H970" s="267">
        <v>0</v>
      </c>
      <c r="I970" s="267">
        <f t="shared" si="32"/>
        <v>0</v>
      </c>
      <c r="J970" s="268">
        <f t="shared" si="31"/>
        <v>0</v>
      </c>
    </row>
    <row r="971" spans="1:10" hidden="1" x14ac:dyDescent="0.2">
      <c r="A971" s="266">
        <v>272095</v>
      </c>
      <c r="B971" s="266" t="s">
        <v>441</v>
      </c>
      <c r="C971" s="267">
        <v>0</v>
      </c>
      <c r="D971" s="267">
        <v>0</v>
      </c>
      <c r="E971" s="267">
        <v>0</v>
      </c>
      <c r="F971" s="267">
        <v>0</v>
      </c>
      <c r="G971" s="267">
        <v>0</v>
      </c>
      <c r="H971" s="267">
        <v>0</v>
      </c>
      <c r="I971" s="267">
        <f t="shared" si="32"/>
        <v>0</v>
      </c>
      <c r="J971" s="268">
        <f t="shared" si="31"/>
        <v>0</v>
      </c>
    </row>
    <row r="972" spans="1:10" hidden="1" x14ac:dyDescent="0.2">
      <c r="A972" s="264">
        <v>272500</v>
      </c>
      <c r="B972" s="264" t="s">
        <v>773</v>
      </c>
      <c r="C972" s="265">
        <v>0</v>
      </c>
      <c r="D972" s="265">
        <v>0</v>
      </c>
      <c r="E972" s="265">
        <v>0</v>
      </c>
      <c r="F972" s="265">
        <v>0</v>
      </c>
      <c r="G972" s="265">
        <v>0</v>
      </c>
      <c r="H972" s="265">
        <v>0</v>
      </c>
      <c r="I972" s="265">
        <f t="shared" si="32"/>
        <v>0</v>
      </c>
      <c r="J972" s="268">
        <f t="shared" si="31"/>
        <v>0</v>
      </c>
    </row>
    <row r="973" spans="1:10" hidden="1" x14ac:dyDescent="0.2">
      <c r="A973" s="266">
        <v>272505</v>
      </c>
      <c r="B973" s="266" t="s">
        <v>774</v>
      </c>
      <c r="C973" s="267">
        <v>0</v>
      </c>
      <c r="D973" s="267">
        <v>0</v>
      </c>
      <c r="E973" s="267">
        <v>0</v>
      </c>
      <c r="F973" s="267">
        <v>0</v>
      </c>
      <c r="G973" s="267">
        <v>0</v>
      </c>
      <c r="H973" s="267">
        <v>0</v>
      </c>
      <c r="I973" s="267">
        <f t="shared" si="32"/>
        <v>0</v>
      </c>
      <c r="J973" s="268">
        <f t="shared" si="31"/>
        <v>0</v>
      </c>
    </row>
    <row r="974" spans="1:10" hidden="1" x14ac:dyDescent="0.2">
      <c r="A974" s="266">
        <v>272510</v>
      </c>
      <c r="B974" s="266" t="s">
        <v>775</v>
      </c>
      <c r="C974" s="267">
        <v>0</v>
      </c>
      <c r="D974" s="267">
        <v>0</v>
      </c>
      <c r="E974" s="267">
        <v>0</v>
      </c>
      <c r="F974" s="267">
        <v>0</v>
      </c>
      <c r="G974" s="267">
        <v>0</v>
      </c>
      <c r="H974" s="267">
        <v>0</v>
      </c>
      <c r="I974" s="267">
        <f t="shared" si="32"/>
        <v>0</v>
      </c>
      <c r="J974" s="268">
        <f t="shared" si="31"/>
        <v>0</v>
      </c>
    </row>
    <row r="975" spans="1:10" hidden="1" x14ac:dyDescent="0.2">
      <c r="A975" s="264">
        <v>273000</v>
      </c>
      <c r="B975" s="264" t="s">
        <v>776</v>
      </c>
      <c r="C975" s="265">
        <v>0</v>
      </c>
      <c r="D975" s="265">
        <v>0</v>
      </c>
      <c r="E975" s="265">
        <v>0</v>
      </c>
      <c r="F975" s="265">
        <v>0</v>
      </c>
      <c r="G975" s="265">
        <v>0</v>
      </c>
      <c r="H975" s="265">
        <v>0</v>
      </c>
      <c r="I975" s="265">
        <f t="shared" si="32"/>
        <v>0</v>
      </c>
      <c r="J975" s="268">
        <f t="shared" si="31"/>
        <v>0</v>
      </c>
    </row>
    <row r="976" spans="1:10" x14ac:dyDescent="0.2">
      <c r="A976" s="264">
        <v>273500</v>
      </c>
      <c r="B976" s="264" t="s">
        <v>777</v>
      </c>
      <c r="C976" s="265">
        <v>74208453</v>
      </c>
      <c r="D976" s="265">
        <v>70585850</v>
      </c>
      <c r="E976" s="265">
        <v>73650211</v>
      </c>
      <c r="F976" s="265">
        <v>92158953</v>
      </c>
      <c r="G976" s="265">
        <v>104204730</v>
      </c>
      <c r="H976" s="265">
        <v>102631958</v>
      </c>
      <c r="I976" s="265">
        <f t="shared" si="32"/>
        <v>103000000</v>
      </c>
      <c r="J976" s="268">
        <f t="shared" si="31"/>
        <v>104204730</v>
      </c>
    </row>
    <row r="977" spans="1:10" hidden="1" x14ac:dyDescent="0.2">
      <c r="A977" s="264">
        <v>274000</v>
      </c>
      <c r="B977" s="264" t="s">
        <v>778</v>
      </c>
      <c r="C977" s="265">
        <v>0</v>
      </c>
      <c r="D977" s="265">
        <v>0</v>
      </c>
      <c r="E977" s="265">
        <v>0</v>
      </c>
      <c r="F977" s="265">
        <v>0</v>
      </c>
      <c r="G977" s="265">
        <v>0</v>
      </c>
      <c r="H977" s="265">
        <v>0</v>
      </c>
      <c r="I977" s="265">
        <f t="shared" si="32"/>
        <v>0</v>
      </c>
      <c r="J977" s="268">
        <f t="shared" si="31"/>
        <v>0</v>
      </c>
    </row>
    <row r="978" spans="1:10" hidden="1" x14ac:dyDescent="0.2">
      <c r="A978" s="264">
        <v>274500</v>
      </c>
      <c r="B978" s="264" t="s">
        <v>779</v>
      </c>
      <c r="C978" s="265">
        <v>0</v>
      </c>
      <c r="D978" s="265">
        <v>0</v>
      </c>
      <c r="E978" s="265">
        <v>0</v>
      </c>
      <c r="F978" s="265">
        <v>0</v>
      </c>
      <c r="G978" s="265">
        <v>0</v>
      </c>
      <c r="H978" s="265">
        <v>0</v>
      </c>
      <c r="I978" s="265">
        <f t="shared" si="32"/>
        <v>0</v>
      </c>
      <c r="J978" s="268">
        <f t="shared" si="31"/>
        <v>0</v>
      </c>
    </row>
    <row r="979" spans="1:10" hidden="1" x14ac:dyDescent="0.2">
      <c r="A979" s="266">
        <v>274505</v>
      </c>
      <c r="B979" s="266" t="s">
        <v>780</v>
      </c>
      <c r="C979" s="267">
        <v>0</v>
      </c>
      <c r="D979" s="267">
        <v>0</v>
      </c>
      <c r="E979" s="267">
        <v>0</v>
      </c>
      <c r="F979" s="267">
        <v>0</v>
      </c>
      <c r="G979" s="267">
        <v>0</v>
      </c>
      <c r="H979" s="267">
        <v>0</v>
      </c>
      <c r="I979" s="267">
        <f t="shared" si="32"/>
        <v>0</v>
      </c>
      <c r="J979" s="268">
        <f t="shared" si="31"/>
        <v>0</v>
      </c>
    </row>
    <row r="980" spans="1:10" hidden="1" x14ac:dyDescent="0.2">
      <c r="A980" s="266">
        <v>274510</v>
      </c>
      <c r="B980" s="266" t="s">
        <v>781</v>
      </c>
      <c r="C980" s="267">
        <v>0</v>
      </c>
      <c r="D980" s="267">
        <v>0</v>
      </c>
      <c r="E980" s="267">
        <v>0</v>
      </c>
      <c r="F980" s="267">
        <v>0</v>
      </c>
      <c r="G980" s="267">
        <v>0</v>
      </c>
      <c r="H980" s="267">
        <v>0</v>
      </c>
      <c r="I980" s="267">
        <f t="shared" si="32"/>
        <v>0</v>
      </c>
      <c r="J980" s="268">
        <f t="shared" si="31"/>
        <v>0</v>
      </c>
    </row>
    <row r="981" spans="1:10" hidden="1" x14ac:dyDescent="0.2">
      <c r="A981" s="266">
        <v>274515</v>
      </c>
      <c r="B981" s="266" t="s">
        <v>782</v>
      </c>
      <c r="C981" s="267">
        <v>0</v>
      </c>
      <c r="D981" s="267">
        <v>0</v>
      </c>
      <c r="E981" s="267">
        <v>0</v>
      </c>
      <c r="F981" s="267">
        <v>0</v>
      </c>
      <c r="G981" s="267">
        <v>0</v>
      </c>
      <c r="H981" s="267">
        <v>0</v>
      </c>
      <c r="I981" s="267">
        <f t="shared" si="32"/>
        <v>0</v>
      </c>
      <c r="J981" s="268">
        <f t="shared" si="31"/>
        <v>0</v>
      </c>
    </row>
    <row r="982" spans="1:10" hidden="1" x14ac:dyDescent="0.2">
      <c r="A982" s="266">
        <v>274520</v>
      </c>
      <c r="B982" s="266" t="s">
        <v>783</v>
      </c>
      <c r="C982" s="267">
        <v>0</v>
      </c>
      <c r="D982" s="267">
        <v>0</v>
      </c>
      <c r="E982" s="267">
        <v>0</v>
      </c>
      <c r="F982" s="267">
        <v>0</v>
      </c>
      <c r="G982" s="267">
        <v>0</v>
      </c>
      <c r="H982" s="267">
        <v>0</v>
      </c>
      <c r="I982" s="267">
        <f t="shared" si="32"/>
        <v>0</v>
      </c>
      <c r="J982" s="268">
        <f t="shared" si="31"/>
        <v>0</v>
      </c>
    </row>
    <row r="983" spans="1:10" hidden="1" x14ac:dyDescent="0.2">
      <c r="A983" s="266">
        <v>274525</v>
      </c>
      <c r="B983" s="266" t="s">
        <v>784</v>
      </c>
      <c r="C983" s="267">
        <v>0</v>
      </c>
      <c r="D983" s="267">
        <v>0</v>
      </c>
      <c r="E983" s="267">
        <v>0</v>
      </c>
      <c r="F983" s="267">
        <v>0</v>
      </c>
      <c r="G983" s="267">
        <v>0</v>
      </c>
      <c r="H983" s="267">
        <v>0</v>
      </c>
      <c r="I983" s="267">
        <f t="shared" si="32"/>
        <v>0</v>
      </c>
      <c r="J983" s="268">
        <f t="shared" si="31"/>
        <v>0</v>
      </c>
    </row>
    <row r="984" spans="1:10" hidden="1" x14ac:dyDescent="0.2">
      <c r="A984" s="266">
        <v>274530</v>
      </c>
      <c r="B984" s="266" t="s">
        <v>785</v>
      </c>
      <c r="C984" s="267">
        <v>0</v>
      </c>
      <c r="D984" s="267">
        <v>0</v>
      </c>
      <c r="E984" s="267">
        <v>0</v>
      </c>
      <c r="F984" s="267">
        <v>0</v>
      </c>
      <c r="G984" s="267">
        <v>0</v>
      </c>
      <c r="H984" s="267">
        <v>0</v>
      </c>
      <c r="I984" s="267">
        <f t="shared" si="32"/>
        <v>0</v>
      </c>
      <c r="J984" s="268">
        <f t="shared" si="31"/>
        <v>0</v>
      </c>
    </row>
    <row r="985" spans="1:10" hidden="1" x14ac:dyDescent="0.2">
      <c r="A985" s="266">
        <v>274535</v>
      </c>
      <c r="B985" s="266" t="s">
        <v>786</v>
      </c>
      <c r="C985" s="267">
        <v>0</v>
      </c>
      <c r="D985" s="267">
        <v>0</v>
      </c>
      <c r="E985" s="267">
        <v>0</v>
      </c>
      <c r="F985" s="267">
        <v>0</v>
      </c>
      <c r="G985" s="267">
        <v>0</v>
      </c>
      <c r="H985" s="267">
        <v>0</v>
      </c>
      <c r="I985" s="267">
        <f t="shared" si="32"/>
        <v>0</v>
      </c>
      <c r="J985" s="268">
        <f t="shared" si="31"/>
        <v>0</v>
      </c>
    </row>
    <row r="986" spans="1:10" hidden="1" x14ac:dyDescent="0.2">
      <c r="A986" s="266">
        <v>274540</v>
      </c>
      <c r="B986" s="266" t="s">
        <v>787</v>
      </c>
      <c r="C986" s="267">
        <v>0</v>
      </c>
      <c r="D986" s="267">
        <v>0</v>
      </c>
      <c r="E986" s="267">
        <v>0</v>
      </c>
      <c r="F986" s="267">
        <v>0</v>
      </c>
      <c r="G986" s="267">
        <v>0</v>
      </c>
      <c r="H986" s="267">
        <v>0</v>
      </c>
      <c r="I986" s="267">
        <f t="shared" si="32"/>
        <v>0</v>
      </c>
      <c r="J986" s="268">
        <f t="shared" si="31"/>
        <v>0</v>
      </c>
    </row>
    <row r="987" spans="1:10" hidden="1" x14ac:dyDescent="0.2">
      <c r="A987" s="266">
        <v>274545</v>
      </c>
      <c r="B987" s="266" t="s">
        <v>788</v>
      </c>
      <c r="C987" s="267">
        <v>0</v>
      </c>
      <c r="D987" s="267">
        <v>0</v>
      </c>
      <c r="E987" s="267">
        <v>0</v>
      </c>
      <c r="F987" s="267">
        <v>0</v>
      </c>
      <c r="G987" s="267">
        <v>0</v>
      </c>
      <c r="H987" s="267">
        <v>0</v>
      </c>
      <c r="I987" s="267">
        <f t="shared" si="32"/>
        <v>0</v>
      </c>
      <c r="J987" s="268">
        <f t="shared" si="31"/>
        <v>0</v>
      </c>
    </row>
    <row r="988" spans="1:10" hidden="1" x14ac:dyDescent="0.2">
      <c r="A988" s="266">
        <v>274550</v>
      </c>
      <c r="B988" s="266" t="s">
        <v>789</v>
      </c>
      <c r="C988" s="267">
        <v>0</v>
      </c>
      <c r="D988" s="267">
        <v>0</v>
      </c>
      <c r="E988" s="267">
        <v>0</v>
      </c>
      <c r="F988" s="267">
        <v>0</v>
      </c>
      <c r="G988" s="267">
        <v>0</v>
      </c>
      <c r="H988" s="267">
        <v>0</v>
      </c>
      <c r="I988" s="267">
        <f t="shared" si="32"/>
        <v>0</v>
      </c>
      <c r="J988" s="268">
        <f t="shared" si="31"/>
        <v>0</v>
      </c>
    </row>
    <row r="989" spans="1:10" hidden="1" x14ac:dyDescent="0.2">
      <c r="A989" s="264">
        <v>275000</v>
      </c>
      <c r="B989" s="264" t="s">
        <v>790</v>
      </c>
      <c r="C989" s="265">
        <v>0</v>
      </c>
      <c r="D989" s="265">
        <v>0</v>
      </c>
      <c r="E989" s="265">
        <v>0</v>
      </c>
      <c r="F989" s="265">
        <v>0</v>
      </c>
      <c r="G989" s="265">
        <v>0</v>
      </c>
      <c r="H989" s="265">
        <v>0</v>
      </c>
      <c r="I989" s="265">
        <f t="shared" si="32"/>
        <v>0</v>
      </c>
      <c r="J989" s="268">
        <f t="shared" si="31"/>
        <v>0</v>
      </c>
    </row>
    <row r="990" spans="1:10" hidden="1" x14ac:dyDescent="0.2">
      <c r="A990" s="266">
        <v>275005</v>
      </c>
      <c r="B990" s="266" t="s">
        <v>780</v>
      </c>
      <c r="C990" s="267">
        <v>0</v>
      </c>
      <c r="D990" s="267">
        <v>0</v>
      </c>
      <c r="E990" s="267">
        <v>0</v>
      </c>
      <c r="F990" s="267">
        <v>0</v>
      </c>
      <c r="G990" s="267">
        <v>0</v>
      </c>
      <c r="H990" s="267">
        <v>0</v>
      </c>
      <c r="I990" s="267">
        <f t="shared" si="32"/>
        <v>0</v>
      </c>
      <c r="J990" s="268">
        <f t="shared" si="31"/>
        <v>0</v>
      </c>
    </row>
    <row r="991" spans="1:10" hidden="1" x14ac:dyDescent="0.2">
      <c r="A991" s="266">
        <v>275010</v>
      </c>
      <c r="B991" s="266" t="s">
        <v>781</v>
      </c>
      <c r="C991" s="267">
        <v>0</v>
      </c>
      <c r="D991" s="267">
        <v>0</v>
      </c>
      <c r="E991" s="267">
        <v>0</v>
      </c>
      <c r="F991" s="267">
        <v>0</v>
      </c>
      <c r="G991" s="267">
        <v>0</v>
      </c>
      <c r="H991" s="267">
        <v>0</v>
      </c>
      <c r="I991" s="267">
        <f t="shared" si="32"/>
        <v>0</v>
      </c>
      <c r="J991" s="268">
        <f t="shared" si="31"/>
        <v>0</v>
      </c>
    </row>
    <row r="992" spans="1:10" hidden="1" x14ac:dyDescent="0.2">
      <c r="A992" s="266">
        <v>275015</v>
      </c>
      <c r="B992" s="266" t="s">
        <v>782</v>
      </c>
      <c r="C992" s="267">
        <v>0</v>
      </c>
      <c r="D992" s="267">
        <v>0</v>
      </c>
      <c r="E992" s="267">
        <v>0</v>
      </c>
      <c r="F992" s="267">
        <v>0</v>
      </c>
      <c r="G992" s="267">
        <v>0</v>
      </c>
      <c r="H992" s="267">
        <v>0</v>
      </c>
      <c r="I992" s="267">
        <f t="shared" si="32"/>
        <v>0</v>
      </c>
      <c r="J992" s="268">
        <f t="shared" si="31"/>
        <v>0</v>
      </c>
    </row>
    <row r="993" spans="1:10" hidden="1" x14ac:dyDescent="0.2">
      <c r="A993" s="266">
        <v>275020</v>
      </c>
      <c r="B993" s="266" t="s">
        <v>783</v>
      </c>
      <c r="C993" s="267">
        <v>0</v>
      </c>
      <c r="D993" s="267">
        <v>0</v>
      </c>
      <c r="E993" s="267">
        <v>0</v>
      </c>
      <c r="F993" s="267">
        <v>0</v>
      </c>
      <c r="G993" s="267">
        <v>0</v>
      </c>
      <c r="H993" s="267">
        <v>0</v>
      </c>
      <c r="I993" s="267">
        <f t="shared" si="32"/>
        <v>0</v>
      </c>
      <c r="J993" s="268">
        <f t="shared" si="31"/>
        <v>0</v>
      </c>
    </row>
    <row r="994" spans="1:10" hidden="1" x14ac:dyDescent="0.2">
      <c r="A994" s="266">
        <v>275025</v>
      </c>
      <c r="B994" s="266" t="s">
        <v>784</v>
      </c>
      <c r="C994" s="267">
        <v>0</v>
      </c>
      <c r="D994" s="267">
        <v>0</v>
      </c>
      <c r="E994" s="267">
        <v>0</v>
      </c>
      <c r="F994" s="267">
        <v>0</v>
      </c>
      <c r="G994" s="267">
        <v>0</v>
      </c>
      <c r="H994" s="267">
        <v>0</v>
      </c>
      <c r="I994" s="267">
        <f t="shared" si="32"/>
        <v>0</v>
      </c>
      <c r="J994" s="268">
        <f t="shared" si="31"/>
        <v>0</v>
      </c>
    </row>
    <row r="995" spans="1:10" hidden="1" x14ac:dyDescent="0.2">
      <c r="A995" s="266">
        <v>275030</v>
      </c>
      <c r="B995" s="266" t="s">
        <v>785</v>
      </c>
      <c r="C995" s="267">
        <v>0</v>
      </c>
      <c r="D995" s="267">
        <v>0</v>
      </c>
      <c r="E995" s="267">
        <v>0</v>
      </c>
      <c r="F995" s="267">
        <v>0</v>
      </c>
      <c r="G995" s="267">
        <v>0</v>
      </c>
      <c r="H995" s="267">
        <v>0</v>
      </c>
      <c r="I995" s="267">
        <f t="shared" si="32"/>
        <v>0</v>
      </c>
      <c r="J995" s="268">
        <f t="shared" si="31"/>
        <v>0</v>
      </c>
    </row>
    <row r="996" spans="1:10" hidden="1" x14ac:dyDescent="0.2">
      <c r="A996" s="266">
        <v>275035</v>
      </c>
      <c r="B996" s="266" t="s">
        <v>786</v>
      </c>
      <c r="C996" s="267">
        <v>0</v>
      </c>
      <c r="D996" s="267">
        <v>0</v>
      </c>
      <c r="E996" s="267">
        <v>0</v>
      </c>
      <c r="F996" s="267">
        <v>0</v>
      </c>
      <c r="G996" s="267">
        <v>0</v>
      </c>
      <c r="H996" s="267">
        <v>0</v>
      </c>
      <c r="I996" s="267">
        <f t="shared" si="32"/>
        <v>0</v>
      </c>
      <c r="J996" s="268">
        <f t="shared" si="31"/>
        <v>0</v>
      </c>
    </row>
    <row r="997" spans="1:10" hidden="1" x14ac:dyDescent="0.2">
      <c r="A997" s="266">
        <v>275040</v>
      </c>
      <c r="B997" s="266" t="s">
        <v>787</v>
      </c>
      <c r="C997" s="267">
        <v>0</v>
      </c>
      <c r="D997" s="267">
        <v>0</v>
      </c>
      <c r="E997" s="267">
        <v>0</v>
      </c>
      <c r="F997" s="267">
        <v>0</v>
      </c>
      <c r="G997" s="267">
        <v>0</v>
      </c>
      <c r="H997" s="267">
        <v>0</v>
      </c>
      <c r="I997" s="267">
        <f t="shared" si="32"/>
        <v>0</v>
      </c>
      <c r="J997" s="268">
        <f t="shared" si="31"/>
        <v>0</v>
      </c>
    </row>
    <row r="998" spans="1:10" hidden="1" x14ac:dyDescent="0.2">
      <c r="A998" s="266">
        <v>275045</v>
      </c>
      <c r="B998" s="266" t="s">
        <v>788</v>
      </c>
      <c r="C998" s="267">
        <v>0</v>
      </c>
      <c r="D998" s="267">
        <v>0</v>
      </c>
      <c r="E998" s="267">
        <v>0</v>
      </c>
      <c r="F998" s="267">
        <v>0</v>
      </c>
      <c r="G998" s="267">
        <v>0</v>
      </c>
      <c r="H998" s="267">
        <v>0</v>
      </c>
      <c r="I998" s="267">
        <f t="shared" si="32"/>
        <v>0</v>
      </c>
      <c r="J998" s="268">
        <f t="shared" si="31"/>
        <v>0</v>
      </c>
    </row>
    <row r="999" spans="1:10" hidden="1" x14ac:dyDescent="0.2">
      <c r="A999" s="266">
        <v>275050</v>
      </c>
      <c r="B999" s="266" t="s">
        <v>789</v>
      </c>
      <c r="C999" s="267">
        <v>0</v>
      </c>
      <c r="D999" s="267">
        <v>0</v>
      </c>
      <c r="E999" s="267">
        <v>0</v>
      </c>
      <c r="F999" s="267">
        <v>0</v>
      </c>
      <c r="G999" s="267">
        <v>0</v>
      </c>
      <c r="H999" s="267">
        <v>0</v>
      </c>
      <c r="I999" s="267">
        <f t="shared" ref="I999:I1030" si="33">IFERROR(CEILING(+H999*(1+((+H999/G999-1)/3)),1000000),0)</f>
        <v>0</v>
      </c>
      <c r="J999" s="268">
        <f t="shared" si="31"/>
        <v>0</v>
      </c>
    </row>
    <row r="1000" spans="1:10" hidden="1" x14ac:dyDescent="0.2">
      <c r="A1000" s="264">
        <v>275500</v>
      </c>
      <c r="B1000" s="264" t="s">
        <v>791</v>
      </c>
      <c r="C1000" s="265">
        <v>0</v>
      </c>
      <c r="D1000" s="265">
        <v>0</v>
      </c>
      <c r="E1000" s="265">
        <v>0</v>
      </c>
      <c r="F1000" s="265">
        <v>0</v>
      </c>
      <c r="G1000" s="265">
        <v>0</v>
      </c>
      <c r="H1000" s="265">
        <v>0</v>
      </c>
      <c r="I1000" s="265">
        <f t="shared" si="33"/>
        <v>0</v>
      </c>
      <c r="J1000" s="268">
        <f t="shared" si="31"/>
        <v>0</v>
      </c>
    </row>
    <row r="1001" spans="1:10" hidden="1" x14ac:dyDescent="0.2">
      <c r="A1001" s="266">
        <v>275505</v>
      </c>
      <c r="B1001" s="266" t="s">
        <v>780</v>
      </c>
      <c r="C1001" s="267">
        <v>0</v>
      </c>
      <c r="D1001" s="267">
        <v>0</v>
      </c>
      <c r="E1001" s="267">
        <v>0</v>
      </c>
      <c r="F1001" s="267">
        <v>0</v>
      </c>
      <c r="G1001" s="267">
        <v>0</v>
      </c>
      <c r="H1001" s="267">
        <v>0</v>
      </c>
      <c r="I1001" s="267">
        <f t="shared" si="33"/>
        <v>0</v>
      </c>
      <c r="J1001" s="268">
        <f t="shared" si="31"/>
        <v>0</v>
      </c>
    </row>
    <row r="1002" spans="1:10" hidden="1" x14ac:dyDescent="0.2">
      <c r="A1002" s="266">
        <v>275510</v>
      </c>
      <c r="B1002" s="266" t="s">
        <v>781</v>
      </c>
      <c r="C1002" s="267">
        <v>0</v>
      </c>
      <c r="D1002" s="267">
        <v>0</v>
      </c>
      <c r="E1002" s="267">
        <v>0</v>
      </c>
      <c r="F1002" s="267">
        <v>0</v>
      </c>
      <c r="G1002" s="267">
        <v>0</v>
      </c>
      <c r="H1002" s="267">
        <v>0</v>
      </c>
      <c r="I1002" s="267">
        <f t="shared" si="33"/>
        <v>0</v>
      </c>
      <c r="J1002" s="268">
        <f t="shared" si="31"/>
        <v>0</v>
      </c>
    </row>
    <row r="1003" spans="1:10" hidden="1" x14ac:dyDescent="0.2">
      <c r="A1003" s="266">
        <v>275515</v>
      </c>
      <c r="B1003" s="266" t="s">
        <v>782</v>
      </c>
      <c r="C1003" s="267">
        <v>0</v>
      </c>
      <c r="D1003" s="267">
        <v>0</v>
      </c>
      <c r="E1003" s="267">
        <v>0</v>
      </c>
      <c r="F1003" s="267">
        <v>0</v>
      </c>
      <c r="G1003" s="267">
        <v>0</v>
      </c>
      <c r="H1003" s="267">
        <v>0</v>
      </c>
      <c r="I1003" s="267">
        <f t="shared" si="33"/>
        <v>0</v>
      </c>
      <c r="J1003" s="268">
        <f t="shared" si="31"/>
        <v>0</v>
      </c>
    </row>
    <row r="1004" spans="1:10" hidden="1" x14ac:dyDescent="0.2">
      <c r="A1004" s="266">
        <v>275520</v>
      </c>
      <c r="B1004" s="266" t="s">
        <v>783</v>
      </c>
      <c r="C1004" s="267">
        <v>0</v>
      </c>
      <c r="D1004" s="267">
        <v>0</v>
      </c>
      <c r="E1004" s="267">
        <v>0</v>
      </c>
      <c r="F1004" s="267">
        <v>0</v>
      </c>
      <c r="G1004" s="267">
        <v>0</v>
      </c>
      <c r="H1004" s="267">
        <v>0</v>
      </c>
      <c r="I1004" s="267">
        <f t="shared" si="33"/>
        <v>0</v>
      </c>
      <c r="J1004" s="268">
        <f t="shared" si="31"/>
        <v>0</v>
      </c>
    </row>
    <row r="1005" spans="1:10" hidden="1" x14ac:dyDescent="0.2">
      <c r="A1005" s="266">
        <v>275525</v>
      </c>
      <c r="B1005" s="266" t="s">
        <v>784</v>
      </c>
      <c r="C1005" s="267">
        <v>0</v>
      </c>
      <c r="D1005" s="267">
        <v>0</v>
      </c>
      <c r="E1005" s="267">
        <v>0</v>
      </c>
      <c r="F1005" s="267">
        <v>0</v>
      </c>
      <c r="G1005" s="267">
        <v>0</v>
      </c>
      <c r="H1005" s="267">
        <v>0</v>
      </c>
      <c r="I1005" s="267">
        <f t="shared" si="33"/>
        <v>0</v>
      </c>
      <c r="J1005" s="268">
        <f t="shared" si="31"/>
        <v>0</v>
      </c>
    </row>
    <row r="1006" spans="1:10" hidden="1" x14ac:dyDescent="0.2">
      <c r="A1006" s="266">
        <v>275530</v>
      </c>
      <c r="B1006" s="266" t="s">
        <v>785</v>
      </c>
      <c r="C1006" s="267">
        <v>0</v>
      </c>
      <c r="D1006" s="267">
        <v>0</v>
      </c>
      <c r="E1006" s="267">
        <v>0</v>
      </c>
      <c r="F1006" s="267">
        <v>0</v>
      </c>
      <c r="G1006" s="267">
        <v>0</v>
      </c>
      <c r="H1006" s="267">
        <v>0</v>
      </c>
      <c r="I1006" s="267">
        <f t="shared" si="33"/>
        <v>0</v>
      </c>
      <c r="J1006" s="268">
        <f t="shared" si="31"/>
        <v>0</v>
      </c>
    </row>
    <row r="1007" spans="1:10" hidden="1" x14ac:dyDescent="0.2">
      <c r="A1007" s="266">
        <v>275535</v>
      </c>
      <c r="B1007" s="266" t="s">
        <v>786</v>
      </c>
      <c r="C1007" s="267">
        <v>0</v>
      </c>
      <c r="D1007" s="267">
        <v>0</v>
      </c>
      <c r="E1007" s="267">
        <v>0</v>
      </c>
      <c r="F1007" s="267">
        <v>0</v>
      </c>
      <c r="G1007" s="267">
        <v>0</v>
      </c>
      <c r="H1007" s="267">
        <v>0</v>
      </c>
      <c r="I1007" s="267">
        <f t="shared" si="33"/>
        <v>0</v>
      </c>
      <c r="J1007" s="268">
        <f t="shared" si="31"/>
        <v>0</v>
      </c>
    </row>
    <row r="1008" spans="1:10" hidden="1" x14ac:dyDescent="0.2">
      <c r="A1008" s="266">
        <v>275540</v>
      </c>
      <c r="B1008" s="266" t="s">
        <v>787</v>
      </c>
      <c r="C1008" s="267">
        <v>0</v>
      </c>
      <c r="D1008" s="267">
        <v>0</v>
      </c>
      <c r="E1008" s="267">
        <v>0</v>
      </c>
      <c r="F1008" s="267">
        <v>0</v>
      </c>
      <c r="G1008" s="267">
        <v>0</v>
      </c>
      <c r="H1008" s="267">
        <v>0</v>
      </c>
      <c r="I1008" s="267">
        <f t="shared" si="33"/>
        <v>0</v>
      </c>
      <c r="J1008" s="268">
        <f t="shared" si="31"/>
        <v>0</v>
      </c>
    </row>
    <row r="1009" spans="1:10" hidden="1" x14ac:dyDescent="0.2">
      <c r="A1009" s="266">
        <v>275545</v>
      </c>
      <c r="B1009" s="266" t="s">
        <v>788</v>
      </c>
      <c r="C1009" s="267">
        <v>0</v>
      </c>
      <c r="D1009" s="267">
        <v>0</v>
      </c>
      <c r="E1009" s="267">
        <v>0</v>
      </c>
      <c r="F1009" s="267">
        <v>0</v>
      </c>
      <c r="G1009" s="267">
        <v>0</v>
      </c>
      <c r="H1009" s="267">
        <v>0</v>
      </c>
      <c r="I1009" s="267">
        <f t="shared" si="33"/>
        <v>0</v>
      </c>
      <c r="J1009" s="268">
        <f t="shared" si="31"/>
        <v>0</v>
      </c>
    </row>
    <row r="1010" spans="1:10" hidden="1" x14ac:dyDescent="0.2">
      <c r="A1010" s="266">
        <v>275550</v>
      </c>
      <c r="B1010" s="266" t="s">
        <v>789</v>
      </c>
      <c r="C1010" s="267">
        <v>0</v>
      </c>
      <c r="D1010" s="267">
        <v>0</v>
      </c>
      <c r="E1010" s="267">
        <v>0</v>
      </c>
      <c r="F1010" s="267">
        <v>0</v>
      </c>
      <c r="G1010" s="267">
        <v>0</v>
      </c>
      <c r="H1010" s="267">
        <v>0</v>
      </c>
      <c r="I1010" s="267">
        <f t="shared" si="33"/>
        <v>0</v>
      </c>
      <c r="J1010" s="268">
        <f t="shared" si="31"/>
        <v>0</v>
      </c>
    </row>
    <row r="1011" spans="1:10" hidden="1" x14ac:dyDescent="0.2">
      <c r="A1011" s="264">
        <v>276000</v>
      </c>
      <c r="B1011" s="264" t="s">
        <v>792</v>
      </c>
      <c r="C1011" s="265">
        <v>0</v>
      </c>
      <c r="D1011" s="265">
        <v>0</v>
      </c>
      <c r="E1011" s="265">
        <v>0</v>
      </c>
      <c r="F1011" s="265">
        <v>119131374.84999999</v>
      </c>
      <c r="G1011" s="265">
        <v>0</v>
      </c>
      <c r="H1011" s="265">
        <v>0</v>
      </c>
      <c r="I1011" s="265">
        <f t="shared" si="33"/>
        <v>0</v>
      </c>
      <c r="J1011" s="268">
        <f t="shared" si="31"/>
        <v>119131374.84999999</v>
      </c>
    </row>
    <row r="1012" spans="1:10" hidden="1" x14ac:dyDescent="0.2">
      <c r="A1012" s="266">
        <v>276005</v>
      </c>
      <c r="B1012" s="266" t="s">
        <v>793</v>
      </c>
      <c r="C1012" s="267">
        <v>0</v>
      </c>
      <c r="D1012" s="267">
        <v>0</v>
      </c>
      <c r="E1012" s="267">
        <v>0</v>
      </c>
      <c r="F1012" s="267">
        <v>0</v>
      </c>
      <c r="G1012" s="267">
        <v>0</v>
      </c>
      <c r="H1012" s="267">
        <v>0</v>
      </c>
      <c r="I1012" s="267">
        <f t="shared" si="33"/>
        <v>0</v>
      </c>
      <c r="J1012" s="268">
        <f t="shared" si="31"/>
        <v>0</v>
      </c>
    </row>
    <row r="1013" spans="1:10" hidden="1" x14ac:dyDescent="0.2">
      <c r="A1013" s="266">
        <v>276015</v>
      </c>
      <c r="B1013" s="266" t="s">
        <v>794</v>
      </c>
      <c r="C1013" s="267">
        <v>0</v>
      </c>
      <c r="D1013" s="267">
        <v>0</v>
      </c>
      <c r="E1013" s="267">
        <v>0</v>
      </c>
      <c r="F1013" s="267">
        <v>119131374.84999999</v>
      </c>
      <c r="G1013" s="267">
        <v>0</v>
      </c>
      <c r="H1013" s="267">
        <v>0</v>
      </c>
      <c r="I1013" s="267">
        <f t="shared" si="33"/>
        <v>0</v>
      </c>
      <c r="J1013" s="268">
        <f t="shared" si="31"/>
        <v>119131374.84999999</v>
      </c>
    </row>
    <row r="1014" spans="1:10" hidden="1" x14ac:dyDescent="0.2">
      <c r="A1014" s="266">
        <v>276020</v>
      </c>
      <c r="B1014" s="266" t="s">
        <v>795</v>
      </c>
      <c r="C1014" s="267">
        <v>0</v>
      </c>
      <c r="D1014" s="267">
        <v>0</v>
      </c>
      <c r="E1014" s="267">
        <v>0</v>
      </c>
      <c r="F1014" s="267">
        <v>0</v>
      </c>
      <c r="G1014" s="267">
        <v>0</v>
      </c>
      <c r="H1014" s="267">
        <v>0</v>
      </c>
      <c r="I1014" s="267">
        <f t="shared" si="33"/>
        <v>0</v>
      </c>
      <c r="J1014" s="268">
        <f t="shared" si="31"/>
        <v>0</v>
      </c>
    </row>
    <row r="1015" spans="1:10" hidden="1" x14ac:dyDescent="0.2">
      <c r="A1015" s="264">
        <v>276500</v>
      </c>
      <c r="B1015" s="264" t="s">
        <v>796</v>
      </c>
      <c r="C1015" s="265">
        <v>0</v>
      </c>
      <c r="D1015" s="265">
        <v>0</v>
      </c>
      <c r="E1015" s="265">
        <v>0</v>
      </c>
      <c r="F1015" s="265">
        <v>0</v>
      </c>
      <c r="G1015" s="265">
        <v>0</v>
      </c>
      <c r="H1015" s="265">
        <v>0</v>
      </c>
      <c r="I1015" s="265">
        <f t="shared" si="33"/>
        <v>0</v>
      </c>
      <c r="J1015" s="268">
        <f t="shared" si="31"/>
        <v>0</v>
      </c>
    </row>
    <row r="1016" spans="1:10" hidden="1" x14ac:dyDescent="0.2">
      <c r="A1016" s="266">
        <v>276505</v>
      </c>
      <c r="B1016" s="266" t="s">
        <v>771</v>
      </c>
      <c r="C1016" s="267">
        <v>0</v>
      </c>
      <c r="D1016" s="267">
        <v>0</v>
      </c>
      <c r="E1016" s="267">
        <v>0</v>
      </c>
      <c r="F1016" s="267">
        <v>0</v>
      </c>
      <c r="G1016" s="267">
        <v>0</v>
      </c>
      <c r="H1016" s="267">
        <v>0</v>
      </c>
      <c r="I1016" s="267">
        <f t="shared" si="33"/>
        <v>0</v>
      </c>
      <c r="J1016" s="268">
        <f t="shared" si="31"/>
        <v>0</v>
      </c>
    </row>
    <row r="1017" spans="1:10" hidden="1" x14ac:dyDescent="0.2">
      <c r="A1017" s="266">
        <v>276510</v>
      </c>
      <c r="B1017" s="266" t="s">
        <v>797</v>
      </c>
      <c r="C1017" s="267">
        <v>0</v>
      </c>
      <c r="D1017" s="267">
        <v>0</v>
      </c>
      <c r="E1017" s="267">
        <v>0</v>
      </c>
      <c r="F1017" s="267">
        <v>0</v>
      </c>
      <c r="G1017" s="267">
        <v>0</v>
      </c>
      <c r="H1017" s="267">
        <v>0</v>
      </c>
      <c r="I1017" s="267">
        <f t="shared" si="33"/>
        <v>0</v>
      </c>
      <c r="J1017" s="268">
        <f t="shared" si="31"/>
        <v>0</v>
      </c>
    </row>
    <row r="1018" spans="1:10" hidden="1" x14ac:dyDescent="0.2">
      <c r="A1018" s="266">
        <v>276515</v>
      </c>
      <c r="B1018" s="266" t="s">
        <v>798</v>
      </c>
      <c r="C1018" s="267">
        <v>0</v>
      </c>
      <c r="D1018" s="267">
        <v>0</v>
      </c>
      <c r="E1018" s="267">
        <v>0</v>
      </c>
      <c r="F1018" s="267">
        <v>0</v>
      </c>
      <c r="G1018" s="267">
        <v>0</v>
      </c>
      <c r="H1018" s="267">
        <v>0</v>
      </c>
      <c r="I1018" s="267">
        <f t="shared" si="33"/>
        <v>0</v>
      </c>
      <c r="J1018" s="268">
        <f t="shared" si="31"/>
        <v>0</v>
      </c>
    </row>
    <row r="1019" spans="1:10" hidden="1" x14ac:dyDescent="0.2">
      <c r="A1019" s="266">
        <v>276520</v>
      </c>
      <c r="B1019" s="266" t="s">
        <v>799</v>
      </c>
      <c r="C1019" s="267">
        <v>0</v>
      </c>
      <c r="D1019" s="267">
        <v>0</v>
      </c>
      <c r="E1019" s="267">
        <v>0</v>
      </c>
      <c r="F1019" s="267">
        <v>0</v>
      </c>
      <c r="G1019" s="267">
        <v>0</v>
      </c>
      <c r="H1019" s="267">
        <v>0</v>
      </c>
      <c r="I1019" s="267">
        <f t="shared" si="33"/>
        <v>0</v>
      </c>
      <c r="J1019" s="268">
        <f t="shared" si="31"/>
        <v>0</v>
      </c>
    </row>
    <row r="1020" spans="1:10" hidden="1" x14ac:dyDescent="0.2">
      <c r="A1020" s="266">
        <v>276525</v>
      </c>
      <c r="B1020" s="266" t="s">
        <v>800</v>
      </c>
      <c r="C1020" s="267">
        <v>0</v>
      </c>
      <c r="D1020" s="267">
        <v>0</v>
      </c>
      <c r="E1020" s="267">
        <v>0</v>
      </c>
      <c r="F1020" s="267">
        <v>0</v>
      </c>
      <c r="G1020" s="267">
        <v>0</v>
      </c>
      <c r="H1020" s="267">
        <v>0</v>
      </c>
      <c r="I1020" s="267">
        <f t="shared" si="33"/>
        <v>0</v>
      </c>
      <c r="J1020" s="268">
        <f t="shared" si="31"/>
        <v>0</v>
      </c>
    </row>
    <row r="1021" spans="1:10" hidden="1" x14ac:dyDescent="0.2">
      <c r="A1021" s="262">
        <v>280000</v>
      </c>
      <c r="B1021" s="262" t="s">
        <v>801</v>
      </c>
      <c r="C1021" s="263">
        <v>0</v>
      </c>
      <c r="D1021" s="263">
        <v>0</v>
      </c>
      <c r="E1021" s="263">
        <v>0</v>
      </c>
      <c r="F1021" s="263">
        <v>0</v>
      </c>
      <c r="G1021" s="263">
        <v>0</v>
      </c>
      <c r="H1021" s="263">
        <v>0</v>
      </c>
      <c r="I1021" s="263">
        <f t="shared" si="33"/>
        <v>0</v>
      </c>
      <c r="J1021" s="268">
        <f t="shared" si="31"/>
        <v>0</v>
      </c>
    </row>
    <row r="1022" spans="1:10" hidden="1" x14ac:dyDescent="0.2">
      <c r="A1022" s="264">
        <v>280500</v>
      </c>
      <c r="B1022" s="264" t="s">
        <v>802</v>
      </c>
      <c r="C1022" s="265">
        <v>0</v>
      </c>
      <c r="D1022" s="265">
        <v>0</v>
      </c>
      <c r="E1022" s="265">
        <v>0</v>
      </c>
      <c r="F1022" s="265">
        <v>0</v>
      </c>
      <c r="G1022" s="265">
        <v>0</v>
      </c>
      <c r="H1022" s="265">
        <v>0</v>
      </c>
      <c r="I1022" s="265">
        <f t="shared" si="33"/>
        <v>0</v>
      </c>
      <c r="J1022" s="268">
        <f t="shared" si="31"/>
        <v>0</v>
      </c>
    </row>
    <row r="1023" spans="1:10" hidden="1" x14ac:dyDescent="0.2">
      <c r="A1023" s="264">
        <v>281000</v>
      </c>
      <c r="B1023" s="264" t="s">
        <v>803</v>
      </c>
      <c r="C1023" s="265">
        <v>0</v>
      </c>
      <c r="D1023" s="265">
        <v>0</v>
      </c>
      <c r="E1023" s="265">
        <v>0</v>
      </c>
      <c r="F1023" s="265">
        <v>0</v>
      </c>
      <c r="G1023" s="265">
        <v>0</v>
      </c>
      <c r="H1023" s="265">
        <v>0</v>
      </c>
      <c r="I1023" s="265">
        <f t="shared" si="33"/>
        <v>0</v>
      </c>
      <c r="J1023" s="268">
        <f t="shared" si="31"/>
        <v>0</v>
      </c>
    </row>
    <row r="1024" spans="1:10" hidden="1" x14ac:dyDescent="0.2">
      <c r="A1024" s="264">
        <v>281500</v>
      </c>
      <c r="B1024" s="264" t="s">
        <v>804</v>
      </c>
      <c r="C1024" s="265">
        <v>0</v>
      </c>
      <c r="D1024" s="265">
        <v>0</v>
      </c>
      <c r="E1024" s="265">
        <v>0</v>
      </c>
      <c r="F1024" s="265">
        <v>0</v>
      </c>
      <c r="G1024" s="265">
        <v>0</v>
      </c>
      <c r="H1024" s="265">
        <v>0</v>
      </c>
      <c r="I1024" s="265">
        <f t="shared" si="33"/>
        <v>0</v>
      </c>
      <c r="J1024" s="268">
        <f t="shared" si="31"/>
        <v>0</v>
      </c>
    </row>
    <row r="1025" spans="1:11" hidden="1" x14ac:dyDescent="0.2">
      <c r="A1025" s="264">
        <v>282000</v>
      </c>
      <c r="B1025" s="264" t="s">
        <v>805</v>
      </c>
      <c r="C1025" s="265">
        <v>0</v>
      </c>
      <c r="D1025" s="265">
        <v>0</v>
      </c>
      <c r="E1025" s="265">
        <v>0</v>
      </c>
      <c r="F1025" s="265">
        <v>0</v>
      </c>
      <c r="G1025" s="265">
        <v>0</v>
      </c>
      <c r="H1025" s="265">
        <v>0</v>
      </c>
      <c r="I1025" s="265">
        <f t="shared" si="33"/>
        <v>0</v>
      </c>
      <c r="J1025" s="268">
        <f t="shared" si="31"/>
        <v>0</v>
      </c>
    </row>
    <row r="1026" spans="1:11" hidden="1" x14ac:dyDescent="0.2">
      <c r="A1026" s="264">
        <v>282500</v>
      </c>
      <c r="B1026" s="264" t="s">
        <v>806</v>
      </c>
      <c r="C1026" s="265">
        <v>0</v>
      </c>
      <c r="D1026" s="265">
        <v>0</v>
      </c>
      <c r="E1026" s="265">
        <v>0</v>
      </c>
      <c r="F1026" s="265">
        <v>0</v>
      </c>
      <c r="G1026" s="265">
        <v>0</v>
      </c>
      <c r="H1026" s="265">
        <v>0</v>
      </c>
      <c r="I1026" s="265">
        <f t="shared" si="33"/>
        <v>0</v>
      </c>
      <c r="J1026" s="268">
        <f t="shared" si="31"/>
        <v>0</v>
      </c>
    </row>
    <row r="1027" spans="1:11" hidden="1" x14ac:dyDescent="0.2">
      <c r="A1027" s="264">
        <v>283000</v>
      </c>
      <c r="B1027" s="264" t="s">
        <v>807</v>
      </c>
      <c r="C1027" s="265">
        <v>0</v>
      </c>
      <c r="D1027" s="265">
        <v>0</v>
      </c>
      <c r="E1027" s="265">
        <v>0</v>
      </c>
      <c r="F1027" s="265">
        <v>0</v>
      </c>
      <c r="G1027" s="265">
        <v>0</v>
      </c>
      <c r="H1027" s="265">
        <v>0</v>
      </c>
      <c r="I1027" s="265">
        <f t="shared" si="33"/>
        <v>0</v>
      </c>
      <c r="J1027" s="268">
        <f t="shared" ref="J1027:J1090" si="34">+MAX(C1027:I1027)</f>
        <v>0</v>
      </c>
    </row>
    <row r="1028" spans="1:11" hidden="1" x14ac:dyDescent="0.2">
      <c r="A1028" s="264">
        <v>283100</v>
      </c>
      <c r="B1028" s="264" t="s">
        <v>808</v>
      </c>
      <c r="C1028" s="265">
        <v>0</v>
      </c>
      <c r="D1028" s="265">
        <v>0</v>
      </c>
      <c r="E1028" s="265">
        <v>0</v>
      </c>
      <c r="F1028" s="265">
        <v>0</v>
      </c>
      <c r="G1028" s="265">
        <v>0</v>
      </c>
      <c r="H1028" s="265">
        <v>0</v>
      </c>
      <c r="I1028" s="265">
        <f t="shared" si="33"/>
        <v>0</v>
      </c>
      <c r="J1028" s="268">
        <f t="shared" si="34"/>
        <v>0</v>
      </c>
    </row>
    <row r="1029" spans="1:11" hidden="1" x14ac:dyDescent="0.2">
      <c r="A1029" s="264">
        <v>283200</v>
      </c>
      <c r="B1029" s="264" t="s">
        <v>809</v>
      </c>
      <c r="C1029" s="265">
        <v>0</v>
      </c>
      <c r="D1029" s="265">
        <v>0</v>
      </c>
      <c r="E1029" s="265">
        <v>0</v>
      </c>
      <c r="F1029" s="265">
        <v>0</v>
      </c>
      <c r="G1029" s="265">
        <v>0</v>
      </c>
      <c r="H1029" s="265">
        <v>0</v>
      </c>
      <c r="I1029" s="265">
        <f t="shared" si="33"/>
        <v>0</v>
      </c>
      <c r="J1029" s="268">
        <f t="shared" si="34"/>
        <v>0</v>
      </c>
    </row>
    <row r="1030" spans="1:11" hidden="1" x14ac:dyDescent="0.2">
      <c r="A1030" s="264">
        <v>283300</v>
      </c>
      <c r="B1030" s="264" t="s">
        <v>810</v>
      </c>
      <c r="C1030" s="265">
        <v>0</v>
      </c>
      <c r="D1030" s="265">
        <v>0</v>
      </c>
      <c r="E1030" s="265">
        <v>0</v>
      </c>
      <c r="F1030" s="265">
        <v>0</v>
      </c>
      <c r="G1030" s="265">
        <v>0</v>
      </c>
      <c r="H1030" s="265">
        <v>0</v>
      </c>
      <c r="I1030" s="265">
        <f t="shared" si="33"/>
        <v>0</v>
      </c>
      <c r="J1030" s="268">
        <f t="shared" si="34"/>
        <v>0</v>
      </c>
    </row>
    <row r="1031" spans="1:11" hidden="1" x14ac:dyDescent="0.2">
      <c r="A1031" s="264">
        <v>283500</v>
      </c>
      <c r="B1031" s="264" t="s">
        <v>811</v>
      </c>
      <c r="C1031" s="265">
        <v>0</v>
      </c>
      <c r="D1031" s="265">
        <v>0</v>
      </c>
      <c r="E1031" s="265">
        <v>0</v>
      </c>
      <c r="F1031" s="265">
        <v>0</v>
      </c>
      <c r="G1031" s="265">
        <v>0</v>
      </c>
      <c r="H1031" s="265">
        <v>0</v>
      </c>
      <c r="I1031" s="265">
        <f t="shared" ref="I1031:I1032" si="35">IFERROR(CEILING(+H1031*(1+((+H1031/G1031-1)/3)),1000000),0)</f>
        <v>0</v>
      </c>
      <c r="J1031" s="268">
        <f t="shared" si="34"/>
        <v>0</v>
      </c>
    </row>
    <row r="1032" spans="1:11" hidden="1" x14ac:dyDescent="0.2">
      <c r="A1032" s="262">
        <v>290000</v>
      </c>
      <c r="B1032" s="262" t="s">
        <v>812</v>
      </c>
      <c r="C1032" s="263">
        <v>0</v>
      </c>
      <c r="D1032" s="263">
        <v>0</v>
      </c>
      <c r="E1032" s="263">
        <v>0</v>
      </c>
      <c r="F1032" s="263">
        <v>0</v>
      </c>
      <c r="G1032" s="263">
        <v>0</v>
      </c>
      <c r="H1032" s="263">
        <v>0</v>
      </c>
      <c r="I1032" s="263">
        <f t="shared" si="35"/>
        <v>0</v>
      </c>
      <c r="J1032" s="268">
        <f t="shared" si="34"/>
        <v>0</v>
      </c>
    </row>
    <row r="1033" spans="1:11" x14ac:dyDescent="0.2">
      <c r="A1033" s="260">
        <v>300000</v>
      </c>
      <c r="B1033" s="260" t="s">
        <v>813</v>
      </c>
      <c r="C1033" s="261">
        <v>4620253138.7799997</v>
      </c>
      <c r="D1033" s="261">
        <v>5116778740.6599998</v>
      </c>
      <c r="E1033" s="261">
        <v>5725155608</v>
      </c>
      <c r="F1033" s="261">
        <v>6562312850.8500004</v>
      </c>
      <c r="G1033" s="261">
        <v>7689186819.3500004</v>
      </c>
      <c r="H1033" s="261">
        <v>8104986557.1899996</v>
      </c>
      <c r="I1033" s="261">
        <f>+I1034+I1044+I1053+I1062+I1064</f>
        <v>8353237823.7600002</v>
      </c>
      <c r="J1033" s="268">
        <f t="shared" si="34"/>
        <v>8353237823.7600002</v>
      </c>
      <c r="K1033" s="272"/>
    </row>
    <row r="1034" spans="1:11" x14ac:dyDescent="0.2">
      <c r="A1034" s="262">
        <v>310000</v>
      </c>
      <c r="B1034" s="262" t="s">
        <v>814</v>
      </c>
      <c r="C1034" s="263">
        <v>3261173334.1999998</v>
      </c>
      <c r="D1034" s="263">
        <v>3647009662.4699998</v>
      </c>
      <c r="E1034" s="263">
        <v>4071345736</v>
      </c>
      <c r="F1034" s="263">
        <v>4769148425</v>
      </c>
      <c r="G1034" s="263">
        <v>5459221807</v>
      </c>
      <c r="H1034" s="263">
        <v>5821799570</v>
      </c>
      <c r="I1034" s="263">
        <f t="shared" ref="I1034:I1063" si="36">IFERROR(CEILING(+H1034*(1+((+H1034/G1034-1)/3)),1000000),0)</f>
        <v>5951000000</v>
      </c>
      <c r="J1034" s="268">
        <f t="shared" si="34"/>
        <v>5951000000</v>
      </c>
      <c r="K1034" s="272"/>
    </row>
    <row r="1035" spans="1:11" x14ac:dyDescent="0.2">
      <c r="A1035" s="264">
        <v>310500</v>
      </c>
      <c r="B1035" s="264" t="s">
        <v>815</v>
      </c>
      <c r="C1035" s="265">
        <v>3039858234.1999998</v>
      </c>
      <c r="D1035" s="265">
        <v>3412637062.4699998</v>
      </c>
      <c r="E1035" s="265">
        <v>3822910936</v>
      </c>
      <c r="F1035" s="265">
        <v>4505807525</v>
      </c>
      <c r="G1035" s="265">
        <v>5186664007</v>
      </c>
      <c r="H1035" s="265">
        <v>5521799570</v>
      </c>
      <c r="I1035" s="265">
        <f t="shared" si="36"/>
        <v>5641000000</v>
      </c>
      <c r="J1035" s="268">
        <f t="shared" si="34"/>
        <v>5641000000</v>
      </c>
    </row>
    <row r="1036" spans="1:11" x14ac:dyDescent="0.2">
      <c r="A1036" s="266">
        <v>310505</v>
      </c>
      <c r="B1036" s="266" t="s">
        <v>816</v>
      </c>
      <c r="C1036" s="267">
        <v>3039858234.1999998</v>
      </c>
      <c r="D1036" s="267">
        <v>3412637062.4699998</v>
      </c>
      <c r="E1036" s="267">
        <v>3822910936</v>
      </c>
      <c r="F1036" s="267">
        <v>4505807525</v>
      </c>
      <c r="G1036" s="267">
        <v>5186664007</v>
      </c>
      <c r="H1036" s="267">
        <v>5521799570</v>
      </c>
      <c r="I1036" s="267">
        <f t="shared" si="36"/>
        <v>5641000000</v>
      </c>
      <c r="J1036" s="268">
        <f t="shared" si="34"/>
        <v>5641000000</v>
      </c>
    </row>
    <row r="1037" spans="1:11" hidden="1" x14ac:dyDescent="0.2">
      <c r="A1037" s="266">
        <v>310510</v>
      </c>
      <c r="B1037" s="266" t="s">
        <v>817</v>
      </c>
      <c r="C1037" s="267">
        <v>0</v>
      </c>
      <c r="D1037" s="267">
        <v>0</v>
      </c>
      <c r="E1037" s="267">
        <v>0</v>
      </c>
      <c r="F1037" s="267">
        <v>0</v>
      </c>
      <c r="G1037" s="267">
        <v>0</v>
      </c>
      <c r="H1037" s="267">
        <v>0</v>
      </c>
      <c r="I1037" s="267">
        <f t="shared" si="36"/>
        <v>0</v>
      </c>
      <c r="J1037" s="268">
        <f t="shared" si="34"/>
        <v>0</v>
      </c>
    </row>
    <row r="1038" spans="1:11" x14ac:dyDescent="0.2">
      <c r="A1038" s="264">
        <v>311000</v>
      </c>
      <c r="B1038" s="264" t="s">
        <v>818</v>
      </c>
      <c r="C1038" s="265">
        <v>221315100</v>
      </c>
      <c r="D1038" s="265">
        <v>234372600</v>
      </c>
      <c r="E1038" s="265">
        <v>248434800</v>
      </c>
      <c r="F1038" s="265">
        <v>263340900</v>
      </c>
      <c r="G1038" s="265">
        <v>272557800</v>
      </c>
      <c r="H1038" s="265">
        <v>300000000</v>
      </c>
      <c r="I1038" s="265">
        <f t="shared" si="36"/>
        <v>311000000</v>
      </c>
      <c r="J1038" s="268">
        <f t="shared" si="34"/>
        <v>311000000</v>
      </c>
    </row>
    <row r="1039" spans="1:11" x14ac:dyDescent="0.2">
      <c r="A1039" s="266">
        <v>311005</v>
      </c>
      <c r="B1039" s="266" t="s">
        <v>816</v>
      </c>
      <c r="C1039" s="267">
        <v>221315100</v>
      </c>
      <c r="D1039" s="267">
        <v>234372600</v>
      </c>
      <c r="E1039" s="267">
        <v>248434800</v>
      </c>
      <c r="F1039" s="267">
        <v>263340900</v>
      </c>
      <c r="G1039" s="267">
        <v>272557800</v>
      </c>
      <c r="H1039" s="267">
        <v>300000000</v>
      </c>
      <c r="I1039" s="267">
        <f t="shared" si="36"/>
        <v>311000000</v>
      </c>
      <c r="J1039" s="268">
        <f t="shared" si="34"/>
        <v>311000000</v>
      </c>
    </row>
    <row r="1040" spans="1:11" hidden="1" x14ac:dyDescent="0.2">
      <c r="A1040" s="266">
        <v>311010</v>
      </c>
      <c r="B1040" s="266" t="s">
        <v>819</v>
      </c>
      <c r="C1040" s="267">
        <v>0</v>
      </c>
      <c r="D1040" s="267">
        <v>0</v>
      </c>
      <c r="E1040" s="267">
        <v>0</v>
      </c>
      <c r="F1040" s="267">
        <v>0</v>
      </c>
      <c r="G1040" s="267">
        <v>0</v>
      </c>
      <c r="H1040" s="267">
        <v>0</v>
      </c>
      <c r="I1040" s="267">
        <f t="shared" si="36"/>
        <v>0</v>
      </c>
      <c r="J1040" s="268">
        <f t="shared" si="34"/>
        <v>0</v>
      </c>
    </row>
    <row r="1041" spans="1:10" hidden="1" x14ac:dyDescent="0.2">
      <c r="A1041" s="264">
        <v>311500</v>
      </c>
      <c r="B1041" s="264" t="s">
        <v>820</v>
      </c>
      <c r="C1041" s="265">
        <v>0</v>
      </c>
      <c r="D1041" s="265">
        <v>0</v>
      </c>
      <c r="E1041" s="265">
        <v>0</v>
      </c>
      <c r="F1041" s="265">
        <v>0</v>
      </c>
      <c r="G1041" s="265">
        <v>0</v>
      </c>
      <c r="H1041" s="265">
        <v>0</v>
      </c>
      <c r="I1041" s="265">
        <f t="shared" si="36"/>
        <v>0</v>
      </c>
      <c r="J1041" s="268">
        <f t="shared" si="34"/>
        <v>0</v>
      </c>
    </row>
    <row r="1042" spans="1:10" hidden="1" x14ac:dyDescent="0.2">
      <c r="A1042" s="266">
        <v>311505</v>
      </c>
      <c r="B1042" s="266" t="s">
        <v>821</v>
      </c>
      <c r="C1042" s="267">
        <v>0</v>
      </c>
      <c r="D1042" s="267">
        <v>0</v>
      </c>
      <c r="E1042" s="267">
        <v>0</v>
      </c>
      <c r="F1042" s="267">
        <v>0</v>
      </c>
      <c r="G1042" s="267">
        <v>0</v>
      </c>
      <c r="H1042" s="267">
        <v>0</v>
      </c>
      <c r="I1042" s="267">
        <f t="shared" si="36"/>
        <v>0</v>
      </c>
      <c r="J1042" s="268">
        <f t="shared" si="34"/>
        <v>0</v>
      </c>
    </row>
    <row r="1043" spans="1:10" hidden="1" x14ac:dyDescent="0.2">
      <c r="A1043" s="266">
        <v>311510</v>
      </c>
      <c r="B1043" s="266" t="s">
        <v>822</v>
      </c>
      <c r="C1043" s="267">
        <v>0</v>
      </c>
      <c r="D1043" s="267">
        <v>0</v>
      </c>
      <c r="E1043" s="267">
        <v>0</v>
      </c>
      <c r="F1043" s="267">
        <v>0</v>
      </c>
      <c r="G1043" s="267">
        <v>0</v>
      </c>
      <c r="H1043" s="267">
        <v>0</v>
      </c>
      <c r="I1043" s="267">
        <f t="shared" si="36"/>
        <v>0</v>
      </c>
      <c r="J1043" s="268">
        <f t="shared" si="34"/>
        <v>0</v>
      </c>
    </row>
    <row r="1044" spans="1:10" x14ac:dyDescent="0.2">
      <c r="A1044" s="262">
        <v>320000</v>
      </c>
      <c r="B1044" s="262" t="s">
        <v>823</v>
      </c>
      <c r="C1044" s="263">
        <v>592140793.25</v>
      </c>
      <c r="D1044" s="263">
        <v>656361313.96000004</v>
      </c>
      <c r="E1044" s="263">
        <v>729875591</v>
      </c>
      <c r="F1044" s="263">
        <v>823557015.85000002</v>
      </c>
      <c r="G1044" s="263">
        <v>928311215.85000002</v>
      </c>
      <c r="H1044" s="263">
        <v>1061412843.59</v>
      </c>
      <c r="I1044" s="263">
        <f t="shared" si="36"/>
        <v>1113000000</v>
      </c>
      <c r="J1044" s="268">
        <f t="shared" si="34"/>
        <v>1113000000</v>
      </c>
    </row>
    <row r="1045" spans="1:10" x14ac:dyDescent="0.2">
      <c r="A1045" s="264">
        <v>320500</v>
      </c>
      <c r="B1045" s="264" t="s">
        <v>824</v>
      </c>
      <c r="C1045" s="265">
        <v>587922805.25</v>
      </c>
      <c r="D1045" s="265">
        <v>652143325.96000004</v>
      </c>
      <c r="E1045" s="265">
        <v>725657603</v>
      </c>
      <c r="F1045" s="265">
        <v>819339027.85000002</v>
      </c>
      <c r="G1045" s="265">
        <v>924093227.85000002</v>
      </c>
      <c r="H1045" s="265">
        <v>1057194855.59</v>
      </c>
      <c r="I1045" s="265">
        <f t="shared" si="36"/>
        <v>1108000000</v>
      </c>
      <c r="J1045" s="268">
        <f t="shared" si="34"/>
        <v>1108000000</v>
      </c>
    </row>
    <row r="1046" spans="1:10" hidden="1" x14ac:dyDescent="0.2">
      <c r="A1046" s="264">
        <v>321000</v>
      </c>
      <c r="B1046" s="264" t="s">
        <v>825</v>
      </c>
      <c r="C1046" s="265">
        <v>0</v>
      </c>
      <c r="D1046" s="265">
        <v>0</v>
      </c>
      <c r="E1046" s="265">
        <v>0</v>
      </c>
      <c r="F1046" s="265">
        <v>0</v>
      </c>
      <c r="G1046" s="265">
        <v>0</v>
      </c>
      <c r="H1046" s="265">
        <v>0</v>
      </c>
      <c r="I1046" s="265">
        <f t="shared" si="36"/>
        <v>0</v>
      </c>
      <c r="J1046" s="268">
        <f t="shared" si="34"/>
        <v>0</v>
      </c>
    </row>
    <row r="1047" spans="1:10" hidden="1" x14ac:dyDescent="0.2">
      <c r="A1047" s="264">
        <v>321500</v>
      </c>
      <c r="B1047" s="264" t="s">
        <v>826</v>
      </c>
      <c r="C1047" s="265">
        <v>0</v>
      </c>
      <c r="D1047" s="265">
        <v>0</v>
      </c>
      <c r="E1047" s="265">
        <v>0</v>
      </c>
      <c r="F1047" s="265">
        <v>0</v>
      </c>
      <c r="G1047" s="265">
        <v>0</v>
      </c>
      <c r="H1047" s="265">
        <v>0</v>
      </c>
      <c r="I1047" s="265">
        <f t="shared" si="36"/>
        <v>0</v>
      </c>
      <c r="J1047" s="268">
        <f t="shared" si="34"/>
        <v>0</v>
      </c>
    </row>
    <row r="1048" spans="1:10" x14ac:dyDescent="0.2">
      <c r="A1048" s="264">
        <v>322000</v>
      </c>
      <c r="B1048" s="264" t="s">
        <v>827</v>
      </c>
      <c r="C1048" s="265">
        <v>4217988</v>
      </c>
      <c r="D1048" s="265">
        <v>4217988</v>
      </c>
      <c r="E1048" s="265">
        <v>4217988</v>
      </c>
      <c r="F1048" s="265">
        <v>4217988</v>
      </c>
      <c r="G1048" s="265">
        <v>4217988</v>
      </c>
      <c r="H1048" s="265">
        <v>4217988</v>
      </c>
      <c r="I1048" s="265">
        <f t="shared" si="36"/>
        <v>5000000</v>
      </c>
      <c r="J1048" s="268">
        <f t="shared" si="34"/>
        <v>5000000</v>
      </c>
    </row>
    <row r="1049" spans="1:10" hidden="1" x14ac:dyDescent="0.2">
      <c r="A1049" s="264">
        <v>322500</v>
      </c>
      <c r="B1049" s="264" t="s">
        <v>828</v>
      </c>
      <c r="C1049" s="265">
        <v>0</v>
      </c>
      <c r="D1049" s="265">
        <v>0</v>
      </c>
      <c r="E1049" s="265">
        <v>0</v>
      </c>
      <c r="F1049" s="265">
        <v>0</v>
      </c>
      <c r="G1049" s="265">
        <v>0</v>
      </c>
      <c r="H1049" s="265">
        <v>0</v>
      </c>
      <c r="I1049" s="265">
        <f t="shared" si="36"/>
        <v>0</v>
      </c>
      <c r="J1049" s="268">
        <f t="shared" si="34"/>
        <v>0</v>
      </c>
    </row>
    <row r="1050" spans="1:10" hidden="1" x14ac:dyDescent="0.2">
      <c r="A1050" s="264">
        <v>323000</v>
      </c>
      <c r="B1050" s="264" t="s">
        <v>829</v>
      </c>
      <c r="C1050" s="265">
        <v>0</v>
      </c>
      <c r="D1050" s="265">
        <v>0</v>
      </c>
      <c r="E1050" s="265">
        <v>0</v>
      </c>
      <c r="F1050" s="265">
        <v>0</v>
      </c>
      <c r="G1050" s="265">
        <v>0</v>
      </c>
      <c r="H1050" s="265">
        <v>0</v>
      </c>
      <c r="I1050" s="265">
        <f t="shared" si="36"/>
        <v>0</v>
      </c>
      <c r="J1050" s="268">
        <f t="shared" si="34"/>
        <v>0</v>
      </c>
    </row>
    <row r="1051" spans="1:10" hidden="1" x14ac:dyDescent="0.2">
      <c r="A1051" s="264">
        <v>323500</v>
      </c>
      <c r="B1051" s="264" t="s">
        <v>830</v>
      </c>
      <c r="C1051" s="265">
        <v>0</v>
      </c>
      <c r="D1051" s="265">
        <v>0</v>
      </c>
      <c r="E1051" s="265">
        <v>0</v>
      </c>
      <c r="F1051" s="265">
        <v>0</v>
      </c>
      <c r="G1051" s="265">
        <v>0</v>
      </c>
      <c r="H1051" s="265">
        <v>0</v>
      </c>
      <c r="I1051" s="265">
        <f t="shared" si="36"/>
        <v>0</v>
      </c>
      <c r="J1051" s="268">
        <f t="shared" si="34"/>
        <v>0</v>
      </c>
    </row>
    <row r="1052" spans="1:10" hidden="1" x14ac:dyDescent="0.2">
      <c r="A1052" s="264">
        <v>328000</v>
      </c>
      <c r="B1052" s="264" t="s">
        <v>831</v>
      </c>
      <c r="C1052" s="265">
        <v>0</v>
      </c>
      <c r="D1052" s="265">
        <v>0</v>
      </c>
      <c r="E1052" s="265">
        <v>0</v>
      </c>
      <c r="F1052" s="265">
        <v>0</v>
      </c>
      <c r="G1052" s="265">
        <v>0</v>
      </c>
      <c r="H1052" s="265">
        <v>0</v>
      </c>
      <c r="I1052" s="265">
        <f t="shared" si="36"/>
        <v>0</v>
      </c>
      <c r="J1052" s="268">
        <f t="shared" si="34"/>
        <v>0</v>
      </c>
    </row>
    <row r="1053" spans="1:10" x14ac:dyDescent="0.2">
      <c r="A1053" s="262">
        <v>330000</v>
      </c>
      <c r="B1053" s="262" t="s">
        <v>832</v>
      </c>
      <c r="C1053" s="263">
        <v>314490968.77999997</v>
      </c>
      <c r="D1053" s="263">
        <v>314490968.77999997</v>
      </c>
      <c r="E1053" s="263">
        <v>314490969</v>
      </c>
      <c r="F1053" s="263">
        <v>314490968.77999997</v>
      </c>
      <c r="G1053" s="263">
        <v>514490968.77999997</v>
      </c>
      <c r="H1053" s="263">
        <v>514490968.77999997</v>
      </c>
      <c r="I1053" s="263">
        <f t="shared" si="36"/>
        <v>515000000</v>
      </c>
      <c r="J1053" s="268">
        <f t="shared" si="34"/>
        <v>515000000</v>
      </c>
    </row>
    <row r="1054" spans="1:10" x14ac:dyDescent="0.2">
      <c r="A1054" s="264">
        <v>330500</v>
      </c>
      <c r="B1054" s="264" t="s">
        <v>833</v>
      </c>
      <c r="C1054" s="265">
        <v>314490968.77999997</v>
      </c>
      <c r="D1054" s="265">
        <v>314490968.77999997</v>
      </c>
      <c r="E1054" s="265">
        <v>314490969</v>
      </c>
      <c r="F1054" s="265">
        <v>314490968.77999997</v>
      </c>
      <c r="G1054" s="265">
        <v>314490968.77999997</v>
      </c>
      <c r="H1054" s="265">
        <v>314490968.77999997</v>
      </c>
      <c r="I1054" s="265">
        <f t="shared" si="36"/>
        <v>315000000</v>
      </c>
      <c r="J1054" s="268">
        <f t="shared" si="34"/>
        <v>315000000</v>
      </c>
    </row>
    <row r="1055" spans="1:10" hidden="1" x14ac:dyDescent="0.2">
      <c r="A1055" s="264">
        <v>331000</v>
      </c>
      <c r="B1055" s="264" t="s">
        <v>834</v>
      </c>
      <c r="C1055" s="265">
        <v>0</v>
      </c>
      <c r="D1055" s="265">
        <v>0</v>
      </c>
      <c r="E1055" s="265">
        <v>0</v>
      </c>
      <c r="F1055" s="265">
        <v>0</v>
      </c>
      <c r="G1055" s="265">
        <v>0</v>
      </c>
      <c r="H1055" s="265">
        <v>0</v>
      </c>
      <c r="I1055" s="265">
        <f t="shared" si="36"/>
        <v>0</v>
      </c>
      <c r="J1055" s="268">
        <f t="shared" si="34"/>
        <v>0</v>
      </c>
    </row>
    <row r="1056" spans="1:10" hidden="1" x14ac:dyDescent="0.2">
      <c r="A1056" s="264">
        <v>332000</v>
      </c>
      <c r="B1056" s="264" t="s">
        <v>835</v>
      </c>
      <c r="C1056" s="265">
        <v>0</v>
      </c>
      <c r="D1056" s="265">
        <v>0</v>
      </c>
      <c r="E1056" s="265">
        <v>0</v>
      </c>
      <c r="F1056" s="265">
        <v>0</v>
      </c>
      <c r="G1056" s="265">
        <v>0</v>
      </c>
      <c r="H1056" s="265">
        <v>0</v>
      </c>
      <c r="I1056" s="265">
        <f t="shared" si="36"/>
        <v>0</v>
      </c>
      <c r="J1056" s="268">
        <f t="shared" si="34"/>
        <v>0</v>
      </c>
    </row>
    <row r="1057" spans="1:10" hidden="1" x14ac:dyDescent="0.2">
      <c r="A1057" s="264">
        <v>332500</v>
      </c>
      <c r="B1057" s="264" t="s">
        <v>836</v>
      </c>
      <c r="C1057" s="265">
        <v>0</v>
      </c>
      <c r="D1057" s="265">
        <v>0</v>
      </c>
      <c r="E1057" s="265">
        <v>0</v>
      </c>
      <c r="F1057" s="265">
        <v>0</v>
      </c>
      <c r="G1057" s="265">
        <v>0</v>
      </c>
      <c r="H1057" s="265">
        <v>0</v>
      </c>
      <c r="I1057" s="265">
        <f t="shared" si="36"/>
        <v>0</v>
      </c>
      <c r="J1057" s="268">
        <f t="shared" si="34"/>
        <v>0</v>
      </c>
    </row>
    <row r="1058" spans="1:10" hidden="1" x14ac:dyDescent="0.2">
      <c r="A1058" s="264">
        <v>333000</v>
      </c>
      <c r="B1058" s="264" t="s">
        <v>837</v>
      </c>
      <c r="C1058" s="265">
        <v>0</v>
      </c>
      <c r="D1058" s="265">
        <v>0</v>
      </c>
      <c r="E1058" s="265">
        <v>0</v>
      </c>
      <c r="F1058" s="265">
        <v>0</v>
      </c>
      <c r="G1058" s="265">
        <v>0</v>
      </c>
      <c r="H1058" s="265">
        <v>0</v>
      </c>
      <c r="I1058" s="265">
        <f t="shared" si="36"/>
        <v>0</v>
      </c>
      <c r="J1058" s="268">
        <f t="shared" si="34"/>
        <v>0</v>
      </c>
    </row>
    <row r="1059" spans="1:10" hidden="1" x14ac:dyDescent="0.2">
      <c r="A1059" s="264">
        <v>333500</v>
      </c>
      <c r="B1059" s="264" t="s">
        <v>838</v>
      </c>
      <c r="C1059" s="265">
        <v>0</v>
      </c>
      <c r="D1059" s="265">
        <v>0</v>
      </c>
      <c r="E1059" s="265">
        <v>0</v>
      </c>
      <c r="F1059" s="265">
        <v>0</v>
      </c>
      <c r="G1059" s="265">
        <v>0</v>
      </c>
      <c r="H1059" s="265">
        <v>0</v>
      </c>
      <c r="I1059" s="265">
        <f t="shared" si="36"/>
        <v>0</v>
      </c>
      <c r="J1059" s="268">
        <f t="shared" si="34"/>
        <v>0</v>
      </c>
    </row>
    <row r="1060" spans="1:10" x14ac:dyDescent="0.2">
      <c r="A1060" s="264">
        <v>334000</v>
      </c>
      <c r="B1060" s="264" t="s">
        <v>743</v>
      </c>
      <c r="C1060" s="265">
        <v>0</v>
      </c>
      <c r="D1060" s="265">
        <v>0</v>
      </c>
      <c r="E1060" s="265">
        <v>0</v>
      </c>
      <c r="F1060" s="265">
        <v>0</v>
      </c>
      <c r="G1060" s="265">
        <v>200000000</v>
      </c>
      <c r="H1060" s="265">
        <v>200000000</v>
      </c>
      <c r="I1060" s="265">
        <f t="shared" si="36"/>
        <v>200000000</v>
      </c>
      <c r="J1060" s="268">
        <f t="shared" si="34"/>
        <v>200000000</v>
      </c>
    </row>
    <row r="1061" spans="1:10" hidden="1" x14ac:dyDescent="0.2">
      <c r="A1061" s="264">
        <v>339500</v>
      </c>
      <c r="B1061" s="264" t="s">
        <v>839</v>
      </c>
      <c r="C1061" s="265">
        <v>0</v>
      </c>
      <c r="D1061" s="265">
        <v>0</v>
      </c>
      <c r="E1061" s="265">
        <v>0</v>
      </c>
      <c r="F1061" s="265">
        <v>0</v>
      </c>
      <c r="G1061" s="265">
        <v>0</v>
      </c>
      <c r="H1061" s="265">
        <v>0</v>
      </c>
      <c r="I1061" s="265">
        <f t="shared" si="36"/>
        <v>0</v>
      </c>
      <c r="J1061" s="268">
        <f t="shared" si="34"/>
        <v>0</v>
      </c>
    </row>
    <row r="1062" spans="1:10" x14ac:dyDescent="0.2">
      <c r="A1062" s="262">
        <v>340000</v>
      </c>
      <c r="B1062" s="262" t="s">
        <v>840</v>
      </c>
      <c r="C1062" s="263">
        <v>90131539</v>
      </c>
      <c r="D1062" s="263">
        <v>90131539</v>
      </c>
      <c r="E1062" s="263">
        <v>90131539</v>
      </c>
      <c r="F1062" s="263">
        <v>90131539</v>
      </c>
      <c r="G1062" s="263">
        <v>90131539</v>
      </c>
      <c r="H1062" s="263">
        <v>90131539</v>
      </c>
      <c r="I1062" s="263">
        <f t="shared" si="36"/>
        <v>91000000</v>
      </c>
      <c r="J1062" s="268">
        <f t="shared" si="34"/>
        <v>91000000</v>
      </c>
    </row>
    <row r="1063" spans="1:10" x14ac:dyDescent="0.2">
      <c r="A1063" s="264">
        <v>340500</v>
      </c>
      <c r="B1063" s="264" t="s">
        <v>841</v>
      </c>
      <c r="C1063" s="265">
        <v>90131539</v>
      </c>
      <c r="D1063" s="265">
        <v>90131539</v>
      </c>
      <c r="E1063" s="265">
        <v>90131539</v>
      </c>
      <c r="F1063" s="265">
        <v>90131539</v>
      </c>
      <c r="G1063" s="265">
        <v>90131539</v>
      </c>
      <c r="H1063" s="265">
        <v>90131539</v>
      </c>
      <c r="I1063" s="265">
        <f t="shared" si="36"/>
        <v>91000000</v>
      </c>
      <c r="J1063" s="268">
        <f t="shared" si="34"/>
        <v>91000000</v>
      </c>
    </row>
    <row r="1064" spans="1:10" x14ac:dyDescent="0.2">
      <c r="A1064" s="262">
        <v>350000</v>
      </c>
      <c r="B1064" s="262" t="s">
        <v>842</v>
      </c>
      <c r="C1064" s="263">
        <v>321102603.55000001</v>
      </c>
      <c r="D1064" s="263">
        <v>367571356.44999999</v>
      </c>
      <c r="E1064" s="263">
        <v>478097873</v>
      </c>
      <c r="F1064" s="263">
        <v>523771002.22000003</v>
      </c>
      <c r="G1064" s="263">
        <v>655817388.72000003</v>
      </c>
      <c r="H1064" s="263">
        <v>575937735.82000005</v>
      </c>
      <c r="I1064" s="263">
        <f>+I1087-I1437-I1608-I1748</f>
        <v>683237823.75999999</v>
      </c>
      <c r="J1064" s="268">
        <f t="shared" si="34"/>
        <v>683237823.75999999</v>
      </c>
    </row>
    <row r="1065" spans="1:10" x14ac:dyDescent="0.2">
      <c r="A1065" s="264">
        <v>350500</v>
      </c>
      <c r="B1065" s="264" t="s">
        <v>843</v>
      </c>
      <c r="C1065" s="265">
        <v>321102603.55000001</v>
      </c>
      <c r="D1065" s="265">
        <v>367571356.44999999</v>
      </c>
      <c r="E1065" s="265">
        <v>478097873</v>
      </c>
      <c r="F1065" s="265">
        <v>523771002.22000003</v>
      </c>
      <c r="G1065" s="265">
        <v>655817388.72000003</v>
      </c>
      <c r="H1065" s="265">
        <v>575937735.82000005</v>
      </c>
      <c r="I1065" s="265">
        <f>+I1064</f>
        <v>683237823.75999999</v>
      </c>
      <c r="J1065" s="268">
        <f t="shared" si="34"/>
        <v>683237823.75999999</v>
      </c>
    </row>
    <row r="1066" spans="1:10" hidden="1" x14ac:dyDescent="0.2">
      <c r="A1066" s="264">
        <v>351000</v>
      </c>
      <c r="B1066" s="264" t="s">
        <v>844</v>
      </c>
      <c r="C1066" s="265">
        <v>0</v>
      </c>
      <c r="D1066" s="265">
        <v>0</v>
      </c>
      <c r="E1066" s="265">
        <v>0</v>
      </c>
      <c r="F1066" s="265">
        <v>0</v>
      </c>
      <c r="G1066" s="265">
        <v>0</v>
      </c>
      <c r="H1066" s="265">
        <v>0</v>
      </c>
      <c r="I1066" s="265">
        <f t="shared" ref="I1066:I1086" si="37">IFERROR(CEILING(+H1066*(1+((+H1066/G1066-1)/3)),1000000),0)</f>
        <v>0</v>
      </c>
      <c r="J1066" s="268">
        <f t="shared" si="34"/>
        <v>0</v>
      </c>
    </row>
    <row r="1067" spans="1:10" x14ac:dyDescent="0.2">
      <c r="A1067" s="262">
        <v>360000</v>
      </c>
      <c r="B1067" s="262" t="s">
        <v>845</v>
      </c>
      <c r="C1067" s="263">
        <v>41213900</v>
      </c>
      <c r="D1067" s="263">
        <v>41213900</v>
      </c>
      <c r="E1067" s="263">
        <v>41213900</v>
      </c>
      <c r="F1067" s="263">
        <v>41213900</v>
      </c>
      <c r="G1067" s="263">
        <v>41213900</v>
      </c>
      <c r="H1067" s="263">
        <v>41213900</v>
      </c>
      <c r="I1067" s="263">
        <f t="shared" si="37"/>
        <v>42000000</v>
      </c>
      <c r="J1067" s="268">
        <f t="shared" si="34"/>
        <v>42000000</v>
      </c>
    </row>
    <row r="1068" spans="1:10" x14ac:dyDescent="0.2">
      <c r="A1068" s="264">
        <v>360500</v>
      </c>
      <c r="B1068" s="264" t="s">
        <v>843</v>
      </c>
      <c r="C1068" s="265">
        <v>41213900</v>
      </c>
      <c r="D1068" s="265">
        <v>41213900</v>
      </c>
      <c r="E1068" s="265">
        <v>41213900</v>
      </c>
      <c r="F1068" s="265">
        <v>41213900</v>
      </c>
      <c r="G1068" s="265">
        <v>41213900</v>
      </c>
      <c r="H1068" s="265">
        <v>41213900</v>
      </c>
      <c r="I1068" s="265">
        <f t="shared" si="37"/>
        <v>42000000</v>
      </c>
      <c r="J1068" s="268">
        <f t="shared" si="34"/>
        <v>42000000</v>
      </c>
    </row>
    <row r="1069" spans="1:10" hidden="1" x14ac:dyDescent="0.2">
      <c r="A1069" s="264">
        <v>361000</v>
      </c>
      <c r="B1069" s="264" t="s">
        <v>844</v>
      </c>
      <c r="C1069" s="265">
        <v>0</v>
      </c>
      <c r="D1069" s="265">
        <v>0</v>
      </c>
      <c r="E1069" s="265">
        <v>0</v>
      </c>
      <c r="F1069" s="265">
        <v>0</v>
      </c>
      <c r="G1069" s="265">
        <v>0</v>
      </c>
      <c r="H1069" s="265">
        <v>0</v>
      </c>
      <c r="I1069" s="265">
        <f t="shared" si="37"/>
        <v>0</v>
      </c>
      <c r="J1069" s="268">
        <f t="shared" si="34"/>
        <v>0</v>
      </c>
    </row>
    <row r="1070" spans="1:10" hidden="1" x14ac:dyDescent="0.2">
      <c r="A1070" s="262">
        <v>370000</v>
      </c>
      <c r="B1070" s="262" t="s">
        <v>846</v>
      </c>
      <c r="C1070" s="263">
        <v>0</v>
      </c>
      <c r="D1070" s="263">
        <v>0</v>
      </c>
      <c r="E1070" s="263">
        <v>0</v>
      </c>
      <c r="F1070" s="263">
        <v>0</v>
      </c>
      <c r="G1070" s="263">
        <v>0</v>
      </c>
      <c r="H1070" s="263">
        <v>0</v>
      </c>
      <c r="I1070" s="263">
        <f t="shared" si="37"/>
        <v>0</v>
      </c>
      <c r="J1070" s="268">
        <f t="shared" si="34"/>
        <v>0</v>
      </c>
    </row>
    <row r="1071" spans="1:10" hidden="1" x14ac:dyDescent="0.2">
      <c r="A1071" s="264">
        <v>370500</v>
      </c>
      <c r="B1071" s="264" t="s">
        <v>847</v>
      </c>
      <c r="C1071" s="265">
        <v>0</v>
      </c>
      <c r="D1071" s="265">
        <v>0</v>
      </c>
      <c r="E1071" s="265">
        <v>0</v>
      </c>
      <c r="F1071" s="265">
        <v>0</v>
      </c>
      <c r="G1071" s="265">
        <v>0</v>
      </c>
      <c r="H1071" s="265">
        <v>0</v>
      </c>
      <c r="I1071" s="265">
        <f t="shared" si="37"/>
        <v>0</v>
      </c>
      <c r="J1071" s="268">
        <f t="shared" si="34"/>
        <v>0</v>
      </c>
    </row>
    <row r="1072" spans="1:10" hidden="1" x14ac:dyDescent="0.2">
      <c r="A1072" s="264">
        <v>371000</v>
      </c>
      <c r="B1072" s="264" t="s">
        <v>848</v>
      </c>
      <c r="C1072" s="265">
        <v>0</v>
      </c>
      <c r="D1072" s="265">
        <v>0</v>
      </c>
      <c r="E1072" s="265">
        <v>0</v>
      </c>
      <c r="F1072" s="265">
        <v>0</v>
      </c>
      <c r="G1072" s="265">
        <v>0</v>
      </c>
      <c r="H1072" s="265">
        <v>0</v>
      </c>
      <c r="I1072" s="265">
        <f t="shared" si="37"/>
        <v>0</v>
      </c>
      <c r="J1072" s="268">
        <f t="shared" si="34"/>
        <v>0</v>
      </c>
    </row>
    <row r="1073" spans="1:11" hidden="1" x14ac:dyDescent="0.2">
      <c r="A1073" s="264">
        <v>371500</v>
      </c>
      <c r="B1073" s="264" t="s">
        <v>849</v>
      </c>
      <c r="C1073" s="265">
        <v>0</v>
      </c>
      <c r="D1073" s="265">
        <v>0</v>
      </c>
      <c r="E1073" s="265">
        <v>0</v>
      </c>
      <c r="F1073" s="265">
        <v>0</v>
      </c>
      <c r="G1073" s="265">
        <v>0</v>
      </c>
      <c r="H1073" s="265">
        <v>0</v>
      </c>
      <c r="I1073" s="265">
        <f t="shared" si="37"/>
        <v>0</v>
      </c>
      <c r="J1073" s="268">
        <f t="shared" si="34"/>
        <v>0</v>
      </c>
    </row>
    <row r="1074" spans="1:11" hidden="1" x14ac:dyDescent="0.2">
      <c r="A1074" s="266">
        <v>371505</v>
      </c>
      <c r="B1074" s="266" t="s">
        <v>850</v>
      </c>
      <c r="C1074" s="267">
        <v>0</v>
      </c>
      <c r="D1074" s="267">
        <v>0</v>
      </c>
      <c r="E1074" s="267">
        <v>0</v>
      </c>
      <c r="F1074" s="267">
        <v>0</v>
      </c>
      <c r="G1074" s="267">
        <v>0</v>
      </c>
      <c r="H1074" s="267">
        <v>0</v>
      </c>
      <c r="I1074" s="267">
        <f t="shared" si="37"/>
        <v>0</v>
      </c>
      <c r="J1074" s="268">
        <f t="shared" si="34"/>
        <v>0</v>
      </c>
    </row>
    <row r="1075" spans="1:11" hidden="1" x14ac:dyDescent="0.2">
      <c r="A1075" s="266">
        <v>371510</v>
      </c>
      <c r="B1075" s="266" t="s">
        <v>851</v>
      </c>
      <c r="C1075" s="267">
        <v>0</v>
      </c>
      <c r="D1075" s="267">
        <v>0</v>
      </c>
      <c r="E1075" s="267">
        <v>0</v>
      </c>
      <c r="F1075" s="267">
        <v>0</v>
      </c>
      <c r="G1075" s="267">
        <v>0</v>
      </c>
      <c r="H1075" s="267">
        <v>0</v>
      </c>
      <c r="I1075" s="267">
        <f t="shared" si="37"/>
        <v>0</v>
      </c>
      <c r="J1075" s="268">
        <f t="shared" si="34"/>
        <v>0</v>
      </c>
    </row>
    <row r="1076" spans="1:11" hidden="1" x14ac:dyDescent="0.2">
      <c r="A1076" s="264">
        <v>372000</v>
      </c>
      <c r="B1076" s="264" t="s">
        <v>852</v>
      </c>
      <c r="C1076" s="265">
        <v>0</v>
      </c>
      <c r="D1076" s="265">
        <v>0</v>
      </c>
      <c r="E1076" s="265">
        <v>0</v>
      </c>
      <c r="F1076" s="265">
        <v>0</v>
      </c>
      <c r="G1076" s="265">
        <v>0</v>
      </c>
      <c r="H1076" s="265">
        <v>0</v>
      </c>
      <c r="I1076" s="265">
        <f t="shared" si="37"/>
        <v>0</v>
      </c>
      <c r="J1076" s="268">
        <f t="shared" si="34"/>
        <v>0</v>
      </c>
    </row>
    <row r="1077" spans="1:11" hidden="1" x14ac:dyDescent="0.2">
      <c r="A1077" s="264">
        <v>372500</v>
      </c>
      <c r="B1077" s="264" t="s">
        <v>853</v>
      </c>
      <c r="C1077" s="265">
        <v>0</v>
      </c>
      <c r="D1077" s="265">
        <v>0</v>
      </c>
      <c r="E1077" s="265">
        <v>0</v>
      </c>
      <c r="F1077" s="265">
        <v>0</v>
      </c>
      <c r="G1077" s="265">
        <v>0</v>
      </c>
      <c r="H1077" s="265">
        <v>0</v>
      </c>
      <c r="I1077" s="265">
        <f t="shared" si="37"/>
        <v>0</v>
      </c>
      <c r="J1077" s="268">
        <f t="shared" si="34"/>
        <v>0</v>
      </c>
    </row>
    <row r="1078" spans="1:11" hidden="1" x14ac:dyDescent="0.2">
      <c r="A1078" s="264">
        <v>373000</v>
      </c>
      <c r="B1078" s="264" t="s">
        <v>854</v>
      </c>
      <c r="C1078" s="265">
        <v>0</v>
      </c>
      <c r="D1078" s="265">
        <v>0</v>
      </c>
      <c r="E1078" s="265">
        <v>0</v>
      </c>
      <c r="F1078" s="265">
        <v>0</v>
      </c>
      <c r="G1078" s="265">
        <v>0</v>
      </c>
      <c r="H1078" s="265">
        <v>0</v>
      </c>
      <c r="I1078" s="265">
        <f t="shared" si="37"/>
        <v>0</v>
      </c>
      <c r="J1078" s="268">
        <f t="shared" si="34"/>
        <v>0</v>
      </c>
    </row>
    <row r="1079" spans="1:11" hidden="1" x14ac:dyDescent="0.2">
      <c r="A1079" s="264">
        <v>373500</v>
      </c>
      <c r="B1079" s="264" t="s">
        <v>855</v>
      </c>
      <c r="C1079" s="265">
        <v>0</v>
      </c>
      <c r="D1079" s="265">
        <v>0</v>
      </c>
      <c r="E1079" s="265">
        <v>0</v>
      </c>
      <c r="F1079" s="265">
        <v>0</v>
      </c>
      <c r="G1079" s="265">
        <v>0</v>
      </c>
      <c r="H1079" s="265">
        <v>0</v>
      </c>
      <c r="I1079" s="265">
        <f t="shared" si="37"/>
        <v>0</v>
      </c>
      <c r="J1079" s="268">
        <f t="shared" si="34"/>
        <v>0</v>
      </c>
    </row>
    <row r="1080" spans="1:11" hidden="1" x14ac:dyDescent="0.2">
      <c r="A1080" s="264">
        <v>374000</v>
      </c>
      <c r="B1080" s="264" t="s">
        <v>856</v>
      </c>
      <c r="C1080" s="265">
        <v>0</v>
      </c>
      <c r="D1080" s="265">
        <v>0</v>
      </c>
      <c r="E1080" s="265">
        <v>0</v>
      </c>
      <c r="F1080" s="265">
        <v>0</v>
      </c>
      <c r="G1080" s="265">
        <v>0</v>
      </c>
      <c r="H1080" s="265">
        <v>0</v>
      </c>
      <c r="I1080" s="265">
        <f t="shared" si="37"/>
        <v>0</v>
      </c>
      <c r="J1080" s="268">
        <f t="shared" si="34"/>
        <v>0</v>
      </c>
    </row>
    <row r="1081" spans="1:11" hidden="1" x14ac:dyDescent="0.2">
      <c r="A1081" s="262">
        <v>380000</v>
      </c>
      <c r="B1081" s="262" t="s">
        <v>857</v>
      </c>
      <c r="C1081" s="263">
        <v>0</v>
      </c>
      <c r="D1081" s="263">
        <v>0</v>
      </c>
      <c r="E1081" s="263">
        <v>0</v>
      </c>
      <c r="F1081" s="263">
        <v>0</v>
      </c>
      <c r="G1081" s="263">
        <v>0</v>
      </c>
      <c r="H1081" s="263">
        <v>0</v>
      </c>
      <c r="I1081" s="263">
        <f t="shared" si="37"/>
        <v>0</v>
      </c>
      <c r="J1081" s="268">
        <f t="shared" si="34"/>
        <v>0</v>
      </c>
    </row>
    <row r="1082" spans="1:11" hidden="1" x14ac:dyDescent="0.2">
      <c r="A1082" s="264">
        <v>380500</v>
      </c>
      <c r="B1082" s="264" t="s">
        <v>843</v>
      </c>
      <c r="C1082" s="265">
        <v>0</v>
      </c>
      <c r="D1082" s="265">
        <v>0</v>
      </c>
      <c r="E1082" s="265">
        <v>0</v>
      </c>
      <c r="F1082" s="265">
        <v>0</v>
      </c>
      <c r="G1082" s="265">
        <v>0</v>
      </c>
      <c r="H1082" s="265">
        <v>0</v>
      </c>
      <c r="I1082" s="265">
        <f t="shared" si="37"/>
        <v>0</v>
      </c>
      <c r="J1082" s="268">
        <f t="shared" si="34"/>
        <v>0</v>
      </c>
    </row>
    <row r="1083" spans="1:11" hidden="1" x14ac:dyDescent="0.2">
      <c r="A1083" s="264">
        <v>381000</v>
      </c>
      <c r="B1083" s="264" t="s">
        <v>844</v>
      </c>
      <c r="C1083" s="265">
        <v>0</v>
      </c>
      <c r="D1083" s="265">
        <v>0</v>
      </c>
      <c r="E1083" s="265">
        <v>0</v>
      </c>
      <c r="F1083" s="265">
        <v>0</v>
      </c>
      <c r="G1083" s="265">
        <v>0</v>
      </c>
      <c r="H1083" s="265">
        <v>0</v>
      </c>
      <c r="I1083" s="265">
        <f t="shared" si="37"/>
        <v>0</v>
      </c>
      <c r="J1083" s="268">
        <f t="shared" si="34"/>
        <v>0</v>
      </c>
    </row>
    <row r="1084" spans="1:11" hidden="1" x14ac:dyDescent="0.2">
      <c r="A1084" s="262">
        <v>390000</v>
      </c>
      <c r="B1084" s="262" t="s">
        <v>858</v>
      </c>
      <c r="C1084" s="263">
        <v>0</v>
      </c>
      <c r="D1084" s="263">
        <v>0</v>
      </c>
      <c r="E1084" s="263">
        <v>0</v>
      </c>
      <c r="F1084" s="263">
        <v>0</v>
      </c>
      <c r="G1084" s="263">
        <v>0</v>
      </c>
      <c r="H1084" s="263">
        <v>0</v>
      </c>
      <c r="I1084" s="263">
        <f t="shared" si="37"/>
        <v>0</v>
      </c>
      <c r="J1084" s="268">
        <f t="shared" si="34"/>
        <v>0</v>
      </c>
    </row>
    <row r="1085" spans="1:11" hidden="1" x14ac:dyDescent="0.2">
      <c r="A1085" s="264">
        <v>390500</v>
      </c>
      <c r="B1085" s="264" t="s">
        <v>843</v>
      </c>
      <c r="C1085" s="265">
        <v>0</v>
      </c>
      <c r="D1085" s="265">
        <v>0</v>
      </c>
      <c r="E1085" s="265">
        <v>0</v>
      </c>
      <c r="F1085" s="265">
        <v>0</v>
      </c>
      <c r="G1085" s="265">
        <v>0</v>
      </c>
      <c r="H1085" s="265">
        <v>0</v>
      </c>
      <c r="I1085" s="265">
        <f t="shared" si="37"/>
        <v>0</v>
      </c>
      <c r="J1085" s="268">
        <f t="shared" si="34"/>
        <v>0</v>
      </c>
    </row>
    <row r="1086" spans="1:11" hidden="1" x14ac:dyDescent="0.2">
      <c r="A1086" s="264">
        <v>391000</v>
      </c>
      <c r="B1086" s="264" t="s">
        <v>844</v>
      </c>
      <c r="C1086" s="265">
        <v>0</v>
      </c>
      <c r="D1086" s="265">
        <v>0</v>
      </c>
      <c r="E1086" s="265">
        <v>0</v>
      </c>
      <c r="F1086" s="265">
        <v>0</v>
      </c>
      <c r="G1086" s="265">
        <v>0</v>
      </c>
      <c r="H1086" s="265">
        <v>0</v>
      </c>
      <c r="I1086" s="265">
        <f t="shared" si="37"/>
        <v>0</v>
      </c>
      <c r="J1086" s="268">
        <f t="shared" si="34"/>
        <v>0</v>
      </c>
    </row>
    <row r="1087" spans="1:11" x14ac:dyDescent="0.2">
      <c r="A1087" s="260">
        <v>400000</v>
      </c>
      <c r="B1087" s="260" t="s">
        <v>859</v>
      </c>
      <c r="C1087" s="261">
        <v>956293141.72000003</v>
      </c>
      <c r="D1087" s="261">
        <v>1063543252.84</v>
      </c>
      <c r="E1087" s="261">
        <v>1226577889</v>
      </c>
      <c r="F1087" s="261">
        <v>1400992409.8599999</v>
      </c>
      <c r="G1087" s="261">
        <v>1690074236.8800001</v>
      </c>
      <c r="H1087" s="261">
        <v>1279544689.3900001</v>
      </c>
      <c r="I1087" s="261">
        <f t="shared" ref="I1087:I1150" si="38">+H1087/9*12</f>
        <v>1706059585.8533335</v>
      </c>
      <c r="J1087" s="268">
        <f t="shared" si="34"/>
        <v>1706059585.8533335</v>
      </c>
      <c r="K1087" s="268"/>
    </row>
    <row r="1088" spans="1:11" x14ac:dyDescent="0.2">
      <c r="A1088" s="262">
        <v>410000</v>
      </c>
      <c r="B1088" s="262" t="s">
        <v>860</v>
      </c>
      <c r="C1088" s="263">
        <v>893029985.83000004</v>
      </c>
      <c r="D1088" s="263">
        <v>999493318.98000002</v>
      </c>
      <c r="E1088" s="263">
        <v>1151801153</v>
      </c>
      <c r="F1088" s="263">
        <v>1312356108</v>
      </c>
      <c r="G1088" s="263">
        <v>1629659457</v>
      </c>
      <c r="H1088" s="263">
        <v>1234804967</v>
      </c>
      <c r="I1088" s="263">
        <f t="shared" si="38"/>
        <v>1646406622.6666667</v>
      </c>
      <c r="J1088" s="268">
        <f t="shared" si="34"/>
        <v>1646406622.6666667</v>
      </c>
    </row>
    <row r="1089" spans="1:10" hidden="1" x14ac:dyDescent="0.2">
      <c r="A1089" s="264">
        <v>410500</v>
      </c>
      <c r="B1089" s="264" t="s">
        <v>861</v>
      </c>
      <c r="C1089" s="265">
        <v>0</v>
      </c>
      <c r="D1089" s="265">
        <v>0</v>
      </c>
      <c r="E1089" s="265">
        <v>0</v>
      </c>
      <c r="F1089" s="265">
        <v>0</v>
      </c>
      <c r="G1089" s="265">
        <v>0</v>
      </c>
      <c r="H1089" s="265">
        <v>0</v>
      </c>
      <c r="I1089" s="265">
        <f t="shared" si="38"/>
        <v>0</v>
      </c>
      <c r="J1089" s="268">
        <f t="shared" si="34"/>
        <v>0</v>
      </c>
    </row>
    <row r="1090" spans="1:10" hidden="1" x14ac:dyDescent="0.2">
      <c r="A1090" s="266">
        <v>410505</v>
      </c>
      <c r="B1090" s="266" t="s">
        <v>862</v>
      </c>
      <c r="C1090" s="267">
        <v>0</v>
      </c>
      <c r="D1090" s="267">
        <v>0</v>
      </c>
      <c r="E1090" s="267">
        <v>0</v>
      </c>
      <c r="F1090" s="267">
        <v>0</v>
      </c>
      <c r="G1090" s="267">
        <v>0</v>
      </c>
      <c r="H1090" s="267">
        <v>0</v>
      </c>
      <c r="I1090" s="267">
        <f t="shared" si="38"/>
        <v>0</v>
      </c>
      <c r="J1090" s="268">
        <f t="shared" si="34"/>
        <v>0</v>
      </c>
    </row>
    <row r="1091" spans="1:10" hidden="1" x14ac:dyDescent="0.2">
      <c r="A1091" s="266">
        <v>410510</v>
      </c>
      <c r="B1091" s="266" t="s">
        <v>863</v>
      </c>
      <c r="C1091" s="267">
        <v>0</v>
      </c>
      <c r="D1091" s="267">
        <v>0</v>
      </c>
      <c r="E1091" s="267">
        <v>0</v>
      </c>
      <c r="F1091" s="267">
        <v>0</v>
      </c>
      <c r="G1091" s="267">
        <v>0</v>
      </c>
      <c r="H1091" s="267">
        <v>0</v>
      </c>
      <c r="I1091" s="267">
        <f t="shared" si="38"/>
        <v>0</v>
      </c>
      <c r="J1091" s="268">
        <f t="shared" ref="J1091:J1154" si="39">+MAX(C1091:I1091)</f>
        <v>0</v>
      </c>
    </row>
    <row r="1092" spans="1:10" hidden="1" x14ac:dyDescent="0.2">
      <c r="A1092" s="266">
        <v>410515</v>
      </c>
      <c r="B1092" s="266" t="s">
        <v>864</v>
      </c>
      <c r="C1092" s="267">
        <v>0</v>
      </c>
      <c r="D1092" s="267">
        <v>0</v>
      </c>
      <c r="E1092" s="267">
        <v>0</v>
      </c>
      <c r="F1092" s="267">
        <v>0</v>
      </c>
      <c r="G1092" s="267">
        <v>0</v>
      </c>
      <c r="H1092" s="267">
        <v>0</v>
      </c>
      <c r="I1092" s="267">
        <f t="shared" si="38"/>
        <v>0</v>
      </c>
      <c r="J1092" s="268">
        <f t="shared" si="39"/>
        <v>0</v>
      </c>
    </row>
    <row r="1093" spans="1:10" hidden="1" x14ac:dyDescent="0.2">
      <c r="A1093" s="266">
        <v>410520</v>
      </c>
      <c r="B1093" s="266" t="s">
        <v>865</v>
      </c>
      <c r="C1093" s="267">
        <v>0</v>
      </c>
      <c r="D1093" s="267">
        <v>0</v>
      </c>
      <c r="E1093" s="267">
        <v>0</v>
      </c>
      <c r="F1093" s="267">
        <v>0</v>
      </c>
      <c r="G1093" s="267">
        <v>0</v>
      </c>
      <c r="H1093" s="267">
        <v>0</v>
      </c>
      <c r="I1093" s="267">
        <f t="shared" si="38"/>
        <v>0</v>
      </c>
      <c r="J1093" s="268">
        <f t="shared" si="39"/>
        <v>0</v>
      </c>
    </row>
    <row r="1094" spans="1:10" hidden="1" x14ac:dyDescent="0.2">
      <c r="A1094" s="266">
        <v>410525</v>
      </c>
      <c r="B1094" s="266" t="s">
        <v>866</v>
      </c>
      <c r="C1094" s="267">
        <v>0</v>
      </c>
      <c r="D1094" s="267">
        <v>0</v>
      </c>
      <c r="E1094" s="267">
        <v>0</v>
      </c>
      <c r="F1094" s="267">
        <v>0</v>
      </c>
      <c r="G1094" s="267">
        <v>0</v>
      </c>
      <c r="H1094" s="267">
        <v>0</v>
      </c>
      <c r="I1094" s="267">
        <f t="shared" si="38"/>
        <v>0</v>
      </c>
      <c r="J1094" s="268">
        <f t="shared" si="39"/>
        <v>0</v>
      </c>
    </row>
    <row r="1095" spans="1:10" hidden="1" x14ac:dyDescent="0.2">
      <c r="A1095" s="266">
        <v>410530</v>
      </c>
      <c r="B1095" s="266" t="s">
        <v>867</v>
      </c>
      <c r="C1095" s="267">
        <v>0</v>
      </c>
      <c r="D1095" s="267">
        <v>0</v>
      </c>
      <c r="E1095" s="267">
        <v>0</v>
      </c>
      <c r="F1095" s="267">
        <v>0</v>
      </c>
      <c r="G1095" s="267">
        <v>0</v>
      </c>
      <c r="H1095" s="267">
        <v>0</v>
      </c>
      <c r="I1095" s="267">
        <f t="shared" si="38"/>
        <v>0</v>
      </c>
      <c r="J1095" s="268">
        <f t="shared" si="39"/>
        <v>0</v>
      </c>
    </row>
    <row r="1096" spans="1:10" hidden="1" x14ac:dyDescent="0.2">
      <c r="A1096" s="266">
        <v>410535</v>
      </c>
      <c r="B1096" s="266" t="s">
        <v>868</v>
      </c>
      <c r="C1096" s="267">
        <v>0</v>
      </c>
      <c r="D1096" s="267">
        <v>0</v>
      </c>
      <c r="E1096" s="267">
        <v>0</v>
      </c>
      <c r="F1096" s="267">
        <v>0</v>
      </c>
      <c r="G1096" s="267">
        <v>0</v>
      </c>
      <c r="H1096" s="267">
        <v>0</v>
      </c>
      <c r="I1096" s="267">
        <f t="shared" si="38"/>
        <v>0</v>
      </c>
      <c r="J1096" s="268">
        <f t="shared" si="39"/>
        <v>0</v>
      </c>
    </row>
    <row r="1097" spans="1:10" hidden="1" x14ac:dyDescent="0.2">
      <c r="A1097" s="266">
        <v>410540</v>
      </c>
      <c r="B1097" s="266" t="s">
        <v>869</v>
      </c>
      <c r="C1097" s="267">
        <v>0</v>
      </c>
      <c r="D1097" s="267">
        <v>0</v>
      </c>
      <c r="E1097" s="267">
        <v>0</v>
      </c>
      <c r="F1097" s="267">
        <v>0</v>
      </c>
      <c r="G1097" s="267">
        <v>0</v>
      </c>
      <c r="H1097" s="267">
        <v>0</v>
      </c>
      <c r="I1097" s="267">
        <f t="shared" si="38"/>
        <v>0</v>
      </c>
      <c r="J1097" s="268">
        <f t="shared" si="39"/>
        <v>0</v>
      </c>
    </row>
    <row r="1098" spans="1:10" hidden="1" x14ac:dyDescent="0.2">
      <c r="A1098" s="266">
        <v>410545</v>
      </c>
      <c r="B1098" s="266" t="s">
        <v>870</v>
      </c>
      <c r="C1098" s="267">
        <v>0</v>
      </c>
      <c r="D1098" s="267">
        <v>0</v>
      </c>
      <c r="E1098" s="267">
        <v>0</v>
      </c>
      <c r="F1098" s="267">
        <v>0</v>
      </c>
      <c r="G1098" s="267">
        <v>0</v>
      </c>
      <c r="H1098" s="267">
        <v>0</v>
      </c>
      <c r="I1098" s="267">
        <f t="shared" si="38"/>
        <v>0</v>
      </c>
      <c r="J1098" s="268">
        <f t="shared" si="39"/>
        <v>0</v>
      </c>
    </row>
    <row r="1099" spans="1:10" hidden="1" x14ac:dyDescent="0.2">
      <c r="A1099" s="266">
        <v>410550</v>
      </c>
      <c r="B1099" s="266" t="s">
        <v>871</v>
      </c>
      <c r="C1099" s="267">
        <v>0</v>
      </c>
      <c r="D1099" s="267">
        <v>0</v>
      </c>
      <c r="E1099" s="267">
        <v>0</v>
      </c>
      <c r="F1099" s="267">
        <v>0</v>
      </c>
      <c r="G1099" s="267">
        <v>0</v>
      </c>
      <c r="H1099" s="267">
        <v>0</v>
      </c>
      <c r="I1099" s="267">
        <f t="shared" si="38"/>
        <v>0</v>
      </c>
      <c r="J1099" s="268">
        <f t="shared" si="39"/>
        <v>0</v>
      </c>
    </row>
    <row r="1100" spans="1:10" hidden="1" x14ac:dyDescent="0.2">
      <c r="A1100" s="266">
        <v>410555</v>
      </c>
      <c r="B1100" s="266" t="s">
        <v>872</v>
      </c>
      <c r="C1100" s="267">
        <v>0</v>
      </c>
      <c r="D1100" s="267">
        <v>0</v>
      </c>
      <c r="E1100" s="267">
        <v>0</v>
      </c>
      <c r="F1100" s="267">
        <v>0</v>
      </c>
      <c r="G1100" s="267">
        <v>0</v>
      </c>
      <c r="H1100" s="267">
        <v>0</v>
      </c>
      <c r="I1100" s="267">
        <f t="shared" si="38"/>
        <v>0</v>
      </c>
      <c r="J1100" s="268">
        <f t="shared" si="39"/>
        <v>0</v>
      </c>
    </row>
    <row r="1101" spans="1:10" hidden="1" x14ac:dyDescent="0.2">
      <c r="A1101" s="266">
        <v>410560</v>
      </c>
      <c r="B1101" s="266" t="s">
        <v>873</v>
      </c>
      <c r="C1101" s="267">
        <v>0</v>
      </c>
      <c r="D1101" s="267">
        <v>0</v>
      </c>
      <c r="E1101" s="267">
        <v>0</v>
      </c>
      <c r="F1101" s="267">
        <v>0</v>
      </c>
      <c r="G1101" s="267">
        <v>0</v>
      </c>
      <c r="H1101" s="267">
        <v>0</v>
      </c>
      <c r="I1101" s="267">
        <f t="shared" si="38"/>
        <v>0</v>
      </c>
      <c r="J1101" s="268">
        <f t="shared" si="39"/>
        <v>0</v>
      </c>
    </row>
    <row r="1102" spans="1:10" hidden="1" x14ac:dyDescent="0.2">
      <c r="A1102" s="266">
        <v>410565</v>
      </c>
      <c r="B1102" s="266" t="s">
        <v>874</v>
      </c>
      <c r="C1102" s="267">
        <v>0</v>
      </c>
      <c r="D1102" s="267">
        <v>0</v>
      </c>
      <c r="E1102" s="267">
        <v>0</v>
      </c>
      <c r="F1102" s="267">
        <v>0</v>
      </c>
      <c r="G1102" s="267">
        <v>0</v>
      </c>
      <c r="H1102" s="267">
        <v>0</v>
      </c>
      <c r="I1102" s="267">
        <f t="shared" si="38"/>
        <v>0</v>
      </c>
      <c r="J1102" s="268">
        <f t="shared" si="39"/>
        <v>0</v>
      </c>
    </row>
    <row r="1103" spans="1:10" hidden="1" x14ac:dyDescent="0.2">
      <c r="A1103" s="266">
        <v>410570</v>
      </c>
      <c r="B1103" s="266" t="s">
        <v>875</v>
      </c>
      <c r="C1103" s="267">
        <v>0</v>
      </c>
      <c r="D1103" s="267">
        <v>0</v>
      </c>
      <c r="E1103" s="267">
        <v>0</v>
      </c>
      <c r="F1103" s="267">
        <v>0</v>
      </c>
      <c r="G1103" s="267">
        <v>0</v>
      </c>
      <c r="H1103" s="267">
        <v>0</v>
      </c>
      <c r="I1103" s="267">
        <f t="shared" si="38"/>
        <v>0</v>
      </c>
      <c r="J1103" s="268">
        <f t="shared" si="39"/>
        <v>0</v>
      </c>
    </row>
    <row r="1104" spans="1:10" hidden="1" x14ac:dyDescent="0.2">
      <c r="A1104" s="266">
        <v>410575</v>
      </c>
      <c r="B1104" s="266" t="s">
        <v>876</v>
      </c>
      <c r="C1104" s="267">
        <v>0</v>
      </c>
      <c r="D1104" s="267">
        <v>0</v>
      </c>
      <c r="E1104" s="267">
        <v>0</v>
      </c>
      <c r="F1104" s="267">
        <v>0</v>
      </c>
      <c r="G1104" s="267">
        <v>0</v>
      </c>
      <c r="H1104" s="267">
        <v>0</v>
      </c>
      <c r="I1104" s="267">
        <f t="shared" si="38"/>
        <v>0</v>
      </c>
      <c r="J1104" s="268">
        <f t="shared" si="39"/>
        <v>0</v>
      </c>
    </row>
    <row r="1105" spans="1:10" hidden="1" x14ac:dyDescent="0.2">
      <c r="A1105" s="266">
        <v>410580</v>
      </c>
      <c r="B1105" s="266" t="s">
        <v>877</v>
      </c>
      <c r="C1105" s="267">
        <v>0</v>
      </c>
      <c r="D1105" s="267">
        <v>0</v>
      </c>
      <c r="E1105" s="267">
        <v>0</v>
      </c>
      <c r="F1105" s="267">
        <v>0</v>
      </c>
      <c r="G1105" s="267">
        <v>0</v>
      </c>
      <c r="H1105" s="267">
        <v>0</v>
      </c>
      <c r="I1105" s="267">
        <f t="shared" si="38"/>
        <v>0</v>
      </c>
      <c r="J1105" s="268">
        <f t="shared" si="39"/>
        <v>0</v>
      </c>
    </row>
    <row r="1106" spans="1:10" hidden="1" x14ac:dyDescent="0.2">
      <c r="A1106" s="264">
        <v>411000</v>
      </c>
      <c r="B1106" s="264" t="s">
        <v>878</v>
      </c>
      <c r="C1106" s="265">
        <v>0</v>
      </c>
      <c r="D1106" s="265">
        <v>0</v>
      </c>
      <c r="E1106" s="265">
        <v>0</v>
      </c>
      <c r="F1106" s="265">
        <v>0</v>
      </c>
      <c r="G1106" s="265">
        <v>0</v>
      </c>
      <c r="H1106" s="265">
        <v>0</v>
      </c>
      <c r="I1106" s="265">
        <f t="shared" si="38"/>
        <v>0</v>
      </c>
      <c r="J1106" s="268">
        <f t="shared" si="39"/>
        <v>0</v>
      </c>
    </row>
    <row r="1107" spans="1:10" hidden="1" x14ac:dyDescent="0.2">
      <c r="A1107" s="266">
        <v>411005</v>
      </c>
      <c r="B1107" s="266" t="s">
        <v>879</v>
      </c>
      <c r="C1107" s="267">
        <v>0</v>
      </c>
      <c r="D1107" s="267">
        <v>0</v>
      </c>
      <c r="E1107" s="267">
        <v>0</v>
      </c>
      <c r="F1107" s="267">
        <v>0</v>
      </c>
      <c r="G1107" s="267">
        <v>0</v>
      </c>
      <c r="H1107" s="267">
        <v>0</v>
      </c>
      <c r="I1107" s="267">
        <f t="shared" si="38"/>
        <v>0</v>
      </c>
      <c r="J1107" s="268">
        <f t="shared" si="39"/>
        <v>0</v>
      </c>
    </row>
    <row r="1108" spans="1:10" hidden="1" x14ac:dyDescent="0.2">
      <c r="A1108" s="266">
        <v>411010</v>
      </c>
      <c r="B1108" s="266" t="s">
        <v>880</v>
      </c>
      <c r="C1108" s="267">
        <v>0</v>
      </c>
      <c r="D1108" s="267">
        <v>0</v>
      </c>
      <c r="E1108" s="267">
        <v>0</v>
      </c>
      <c r="F1108" s="267">
        <v>0</v>
      </c>
      <c r="G1108" s="267">
        <v>0</v>
      </c>
      <c r="H1108" s="267">
        <v>0</v>
      </c>
      <c r="I1108" s="267">
        <f t="shared" si="38"/>
        <v>0</v>
      </c>
      <c r="J1108" s="268">
        <f t="shared" si="39"/>
        <v>0</v>
      </c>
    </row>
    <row r="1109" spans="1:10" hidden="1" x14ac:dyDescent="0.2">
      <c r="A1109" s="266">
        <v>411095</v>
      </c>
      <c r="B1109" s="266" t="s">
        <v>881</v>
      </c>
      <c r="C1109" s="267">
        <v>0</v>
      </c>
      <c r="D1109" s="267">
        <v>0</v>
      </c>
      <c r="E1109" s="267">
        <v>0</v>
      </c>
      <c r="F1109" s="267">
        <v>0</v>
      </c>
      <c r="G1109" s="267">
        <v>0</v>
      </c>
      <c r="H1109" s="267">
        <v>0</v>
      </c>
      <c r="I1109" s="267">
        <f t="shared" si="38"/>
        <v>0</v>
      </c>
      <c r="J1109" s="268">
        <f t="shared" si="39"/>
        <v>0</v>
      </c>
    </row>
    <row r="1110" spans="1:10" hidden="1" x14ac:dyDescent="0.2">
      <c r="A1110" s="264">
        <v>411500</v>
      </c>
      <c r="B1110" s="264" t="s">
        <v>882</v>
      </c>
      <c r="C1110" s="265">
        <v>0</v>
      </c>
      <c r="D1110" s="265">
        <v>0</v>
      </c>
      <c r="E1110" s="265">
        <v>0</v>
      </c>
      <c r="F1110" s="265">
        <v>0</v>
      </c>
      <c r="G1110" s="265">
        <v>0</v>
      </c>
      <c r="H1110" s="265">
        <v>0</v>
      </c>
      <c r="I1110" s="265">
        <f t="shared" si="38"/>
        <v>0</v>
      </c>
      <c r="J1110" s="268">
        <f t="shared" si="39"/>
        <v>0</v>
      </c>
    </row>
    <row r="1111" spans="1:10" hidden="1" x14ac:dyDescent="0.2">
      <c r="A1111" s="266">
        <v>411505</v>
      </c>
      <c r="B1111" s="266" t="s">
        <v>883</v>
      </c>
      <c r="C1111" s="267">
        <v>0</v>
      </c>
      <c r="D1111" s="267">
        <v>0</v>
      </c>
      <c r="E1111" s="267">
        <v>0</v>
      </c>
      <c r="F1111" s="267">
        <v>0</v>
      </c>
      <c r="G1111" s="267">
        <v>0</v>
      </c>
      <c r="H1111" s="267">
        <v>0</v>
      </c>
      <c r="I1111" s="267">
        <f t="shared" si="38"/>
        <v>0</v>
      </c>
      <c r="J1111" s="268">
        <f t="shared" si="39"/>
        <v>0</v>
      </c>
    </row>
    <row r="1112" spans="1:10" hidden="1" x14ac:dyDescent="0.2">
      <c r="A1112" s="266">
        <v>411510</v>
      </c>
      <c r="B1112" s="266" t="s">
        <v>884</v>
      </c>
      <c r="C1112" s="267">
        <v>0</v>
      </c>
      <c r="D1112" s="267">
        <v>0</v>
      </c>
      <c r="E1112" s="267">
        <v>0</v>
      </c>
      <c r="F1112" s="267">
        <v>0</v>
      </c>
      <c r="G1112" s="267">
        <v>0</v>
      </c>
      <c r="H1112" s="267">
        <v>0</v>
      </c>
      <c r="I1112" s="267">
        <f t="shared" si="38"/>
        <v>0</v>
      </c>
      <c r="J1112" s="268">
        <f t="shared" si="39"/>
        <v>0</v>
      </c>
    </row>
    <row r="1113" spans="1:10" hidden="1" x14ac:dyDescent="0.2">
      <c r="A1113" s="266">
        <v>411512</v>
      </c>
      <c r="B1113" s="266" t="s">
        <v>885</v>
      </c>
      <c r="C1113" s="267">
        <v>0</v>
      </c>
      <c r="D1113" s="267">
        <v>0</v>
      </c>
      <c r="E1113" s="267">
        <v>0</v>
      </c>
      <c r="F1113" s="267">
        <v>0</v>
      </c>
      <c r="G1113" s="267">
        <v>0</v>
      </c>
      <c r="H1113" s="267">
        <v>0</v>
      </c>
      <c r="I1113" s="267">
        <f t="shared" si="38"/>
        <v>0</v>
      </c>
      <c r="J1113" s="268">
        <f t="shared" si="39"/>
        <v>0</v>
      </c>
    </row>
    <row r="1114" spans="1:10" hidden="1" x14ac:dyDescent="0.2">
      <c r="A1114" s="266">
        <v>411514</v>
      </c>
      <c r="B1114" s="266" t="s">
        <v>886</v>
      </c>
      <c r="C1114" s="267">
        <v>0</v>
      </c>
      <c r="D1114" s="267">
        <v>0</v>
      </c>
      <c r="E1114" s="267">
        <v>0</v>
      </c>
      <c r="F1114" s="267">
        <v>0</v>
      </c>
      <c r="G1114" s="267">
        <v>0</v>
      </c>
      <c r="H1114" s="267">
        <v>0</v>
      </c>
      <c r="I1114" s="267">
        <f t="shared" si="38"/>
        <v>0</v>
      </c>
      <c r="J1114" s="268">
        <f t="shared" si="39"/>
        <v>0</v>
      </c>
    </row>
    <row r="1115" spans="1:10" hidden="1" x14ac:dyDescent="0.2">
      <c r="A1115" s="266">
        <v>411515</v>
      </c>
      <c r="B1115" s="266" t="s">
        <v>887</v>
      </c>
      <c r="C1115" s="267">
        <v>0</v>
      </c>
      <c r="D1115" s="267">
        <v>0</v>
      </c>
      <c r="E1115" s="267">
        <v>0</v>
      </c>
      <c r="F1115" s="267">
        <v>0</v>
      </c>
      <c r="G1115" s="267">
        <v>0</v>
      </c>
      <c r="H1115" s="267">
        <v>0</v>
      </c>
      <c r="I1115" s="267">
        <f t="shared" si="38"/>
        <v>0</v>
      </c>
      <c r="J1115" s="268">
        <f t="shared" si="39"/>
        <v>0</v>
      </c>
    </row>
    <row r="1116" spans="1:10" hidden="1" x14ac:dyDescent="0.2">
      <c r="A1116" s="266">
        <v>411520</v>
      </c>
      <c r="B1116" s="266" t="s">
        <v>888</v>
      </c>
      <c r="C1116" s="267">
        <v>0</v>
      </c>
      <c r="D1116" s="267">
        <v>0</v>
      </c>
      <c r="E1116" s="267">
        <v>0</v>
      </c>
      <c r="F1116" s="267">
        <v>0</v>
      </c>
      <c r="G1116" s="267">
        <v>0</v>
      </c>
      <c r="H1116" s="267">
        <v>0</v>
      </c>
      <c r="I1116" s="267">
        <f t="shared" si="38"/>
        <v>0</v>
      </c>
      <c r="J1116" s="268">
        <f t="shared" si="39"/>
        <v>0</v>
      </c>
    </row>
    <row r="1117" spans="1:10" hidden="1" x14ac:dyDescent="0.2">
      <c r="A1117" s="266">
        <v>411525</v>
      </c>
      <c r="B1117" s="266" t="s">
        <v>889</v>
      </c>
      <c r="C1117" s="267">
        <v>0</v>
      </c>
      <c r="D1117" s="267">
        <v>0</v>
      </c>
      <c r="E1117" s="267">
        <v>0</v>
      </c>
      <c r="F1117" s="267">
        <v>0</v>
      </c>
      <c r="G1117" s="267">
        <v>0</v>
      </c>
      <c r="H1117" s="267">
        <v>0</v>
      </c>
      <c r="I1117" s="267">
        <f t="shared" si="38"/>
        <v>0</v>
      </c>
      <c r="J1117" s="268">
        <f t="shared" si="39"/>
        <v>0</v>
      </c>
    </row>
    <row r="1118" spans="1:10" hidden="1" x14ac:dyDescent="0.2">
      <c r="A1118" s="266">
        <v>411527</v>
      </c>
      <c r="B1118" s="266" t="s">
        <v>890</v>
      </c>
      <c r="C1118" s="267">
        <v>0</v>
      </c>
      <c r="D1118" s="267">
        <v>0</v>
      </c>
      <c r="E1118" s="267">
        <v>0</v>
      </c>
      <c r="F1118" s="267">
        <v>0</v>
      </c>
      <c r="G1118" s="267">
        <v>0</v>
      </c>
      <c r="H1118" s="267">
        <v>0</v>
      </c>
      <c r="I1118" s="267">
        <f t="shared" si="38"/>
        <v>0</v>
      </c>
      <c r="J1118" s="268">
        <f t="shared" si="39"/>
        <v>0</v>
      </c>
    </row>
    <row r="1119" spans="1:10" hidden="1" x14ac:dyDescent="0.2">
      <c r="A1119" s="266">
        <v>411528</v>
      </c>
      <c r="B1119" s="266" t="s">
        <v>891</v>
      </c>
      <c r="C1119" s="267">
        <v>0</v>
      </c>
      <c r="D1119" s="267">
        <v>0</v>
      </c>
      <c r="E1119" s="267">
        <v>0</v>
      </c>
      <c r="F1119" s="267">
        <v>0</v>
      </c>
      <c r="G1119" s="267">
        <v>0</v>
      </c>
      <c r="H1119" s="267">
        <v>0</v>
      </c>
      <c r="I1119" s="267">
        <f t="shared" si="38"/>
        <v>0</v>
      </c>
      <c r="J1119" s="268">
        <f t="shared" si="39"/>
        <v>0</v>
      </c>
    </row>
    <row r="1120" spans="1:10" hidden="1" x14ac:dyDescent="0.2">
      <c r="A1120" s="266">
        <v>411530</v>
      </c>
      <c r="B1120" s="266" t="s">
        <v>892</v>
      </c>
      <c r="C1120" s="267">
        <v>0</v>
      </c>
      <c r="D1120" s="267">
        <v>0</v>
      </c>
      <c r="E1120" s="267">
        <v>0</v>
      </c>
      <c r="F1120" s="267">
        <v>0</v>
      </c>
      <c r="G1120" s="267">
        <v>0</v>
      </c>
      <c r="H1120" s="267">
        <v>0</v>
      </c>
      <c r="I1120" s="267">
        <f t="shared" si="38"/>
        <v>0</v>
      </c>
      <c r="J1120" s="268">
        <f t="shared" si="39"/>
        <v>0</v>
      </c>
    </row>
    <row r="1121" spans="1:10" hidden="1" x14ac:dyDescent="0.2">
      <c r="A1121" s="266">
        <v>411532</v>
      </c>
      <c r="B1121" s="266" t="s">
        <v>893</v>
      </c>
      <c r="C1121" s="267">
        <v>0</v>
      </c>
      <c r="D1121" s="267">
        <v>0</v>
      </c>
      <c r="E1121" s="267">
        <v>0</v>
      </c>
      <c r="F1121" s="267">
        <v>0</v>
      </c>
      <c r="G1121" s="267">
        <v>0</v>
      </c>
      <c r="H1121" s="267">
        <v>0</v>
      </c>
      <c r="I1121" s="267">
        <f t="shared" si="38"/>
        <v>0</v>
      </c>
      <c r="J1121" s="268">
        <f t="shared" si="39"/>
        <v>0</v>
      </c>
    </row>
    <row r="1122" spans="1:10" hidden="1" x14ac:dyDescent="0.2">
      <c r="A1122" s="266">
        <v>411595</v>
      </c>
      <c r="B1122" s="266" t="s">
        <v>881</v>
      </c>
      <c r="C1122" s="267">
        <v>0</v>
      </c>
      <c r="D1122" s="267">
        <v>0</v>
      </c>
      <c r="E1122" s="267">
        <v>0</v>
      </c>
      <c r="F1122" s="267">
        <v>0</v>
      </c>
      <c r="G1122" s="267">
        <v>0</v>
      </c>
      <c r="H1122" s="267">
        <v>0</v>
      </c>
      <c r="I1122" s="267">
        <f t="shared" si="38"/>
        <v>0</v>
      </c>
      <c r="J1122" s="268">
        <f t="shared" si="39"/>
        <v>0</v>
      </c>
    </row>
    <row r="1123" spans="1:10" hidden="1" x14ac:dyDescent="0.2">
      <c r="A1123" s="264">
        <v>412000</v>
      </c>
      <c r="B1123" s="264" t="s">
        <v>894</v>
      </c>
      <c r="C1123" s="265">
        <v>0</v>
      </c>
      <c r="D1123" s="265">
        <v>0</v>
      </c>
      <c r="E1123" s="265">
        <v>0</v>
      </c>
      <c r="F1123" s="265">
        <v>0</v>
      </c>
      <c r="G1123" s="265">
        <v>0</v>
      </c>
      <c r="H1123" s="265">
        <v>0</v>
      </c>
      <c r="I1123" s="265">
        <f t="shared" si="38"/>
        <v>0</v>
      </c>
      <c r="J1123" s="268">
        <f t="shared" si="39"/>
        <v>0</v>
      </c>
    </row>
    <row r="1124" spans="1:10" hidden="1" x14ac:dyDescent="0.2">
      <c r="A1124" s="266">
        <v>412001</v>
      </c>
      <c r="B1124" s="266" t="s">
        <v>895</v>
      </c>
      <c r="C1124" s="267">
        <v>0</v>
      </c>
      <c r="D1124" s="267">
        <v>0</v>
      </c>
      <c r="E1124" s="267">
        <v>0</v>
      </c>
      <c r="F1124" s="267">
        <v>0</v>
      </c>
      <c r="G1124" s="267">
        <v>0</v>
      </c>
      <c r="H1124" s="267">
        <v>0</v>
      </c>
      <c r="I1124" s="267">
        <f t="shared" si="38"/>
        <v>0</v>
      </c>
      <c r="J1124" s="268">
        <f t="shared" si="39"/>
        <v>0</v>
      </c>
    </row>
    <row r="1125" spans="1:10" hidden="1" x14ac:dyDescent="0.2">
      <c r="A1125" s="266">
        <v>412002</v>
      </c>
      <c r="B1125" s="266" t="s">
        <v>896</v>
      </c>
      <c r="C1125" s="267">
        <v>0</v>
      </c>
      <c r="D1125" s="267">
        <v>0</v>
      </c>
      <c r="E1125" s="267">
        <v>0</v>
      </c>
      <c r="F1125" s="267">
        <v>0</v>
      </c>
      <c r="G1125" s="267">
        <v>0</v>
      </c>
      <c r="H1125" s="267">
        <v>0</v>
      </c>
      <c r="I1125" s="267">
        <f t="shared" si="38"/>
        <v>0</v>
      </c>
      <c r="J1125" s="268">
        <f t="shared" si="39"/>
        <v>0</v>
      </c>
    </row>
    <row r="1126" spans="1:10" hidden="1" x14ac:dyDescent="0.2">
      <c r="A1126" s="266">
        <v>412003</v>
      </c>
      <c r="B1126" s="266" t="s">
        <v>897</v>
      </c>
      <c r="C1126" s="267">
        <v>0</v>
      </c>
      <c r="D1126" s="267">
        <v>0</v>
      </c>
      <c r="E1126" s="267">
        <v>0</v>
      </c>
      <c r="F1126" s="267">
        <v>0</v>
      </c>
      <c r="G1126" s="267">
        <v>0</v>
      </c>
      <c r="H1126" s="267">
        <v>0</v>
      </c>
      <c r="I1126" s="267">
        <f t="shared" si="38"/>
        <v>0</v>
      </c>
      <c r="J1126" s="268">
        <f t="shared" si="39"/>
        <v>0</v>
      </c>
    </row>
    <row r="1127" spans="1:10" hidden="1" x14ac:dyDescent="0.2">
      <c r="A1127" s="266">
        <v>412004</v>
      </c>
      <c r="B1127" s="266" t="s">
        <v>898</v>
      </c>
      <c r="C1127" s="267">
        <v>0</v>
      </c>
      <c r="D1127" s="267">
        <v>0</v>
      </c>
      <c r="E1127" s="267">
        <v>0</v>
      </c>
      <c r="F1127" s="267">
        <v>0</v>
      </c>
      <c r="G1127" s="267">
        <v>0</v>
      </c>
      <c r="H1127" s="267">
        <v>0</v>
      </c>
      <c r="I1127" s="267">
        <f t="shared" si="38"/>
        <v>0</v>
      </c>
      <c r="J1127" s="268">
        <f t="shared" si="39"/>
        <v>0</v>
      </c>
    </row>
    <row r="1128" spans="1:10" hidden="1" x14ac:dyDescent="0.2">
      <c r="A1128" s="266">
        <v>412005</v>
      </c>
      <c r="B1128" s="266" t="s">
        <v>899</v>
      </c>
      <c r="C1128" s="267">
        <v>0</v>
      </c>
      <c r="D1128" s="267">
        <v>0</v>
      </c>
      <c r="E1128" s="267">
        <v>0</v>
      </c>
      <c r="F1128" s="267">
        <v>0</v>
      </c>
      <c r="G1128" s="267">
        <v>0</v>
      </c>
      <c r="H1128" s="267">
        <v>0</v>
      </c>
      <c r="I1128" s="267">
        <f t="shared" si="38"/>
        <v>0</v>
      </c>
      <c r="J1128" s="268">
        <f t="shared" si="39"/>
        <v>0</v>
      </c>
    </row>
    <row r="1129" spans="1:10" hidden="1" x14ac:dyDescent="0.2">
      <c r="A1129" s="266">
        <v>412006</v>
      </c>
      <c r="B1129" s="266" t="s">
        <v>900</v>
      </c>
      <c r="C1129" s="267">
        <v>0</v>
      </c>
      <c r="D1129" s="267">
        <v>0</v>
      </c>
      <c r="E1129" s="267">
        <v>0</v>
      </c>
      <c r="F1129" s="267">
        <v>0</v>
      </c>
      <c r="G1129" s="267">
        <v>0</v>
      </c>
      <c r="H1129" s="267">
        <v>0</v>
      </c>
      <c r="I1129" s="267">
        <f t="shared" si="38"/>
        <v>0</v>
      </c>
      <c r="J1129" s="268">
        <f t="shared" si="39"/>
        <v>0</v>
      </c>
    </row>
    <row r="1130" spans="1:10" hidden="1" x14ac:dyDescent="0.2">
      <c r="A1130" s="266">
        <v>412007</v>
      </c>
      <c r="B1130" s="266" t="s">
        <v>901</v>
      </c>
      <c r="C1130" s="267">
        <v>0</v>
      </c>
      <c r="D1130" s="267">
        <v>0</v>
      </c>
      <c r="E1130" s="267">
        <v>0</v>
      </c>
      <c r="F1130" s="267">
        <v>0</v>
      </c>
      <c r="G1130" s="267">
        <v>0</v>
      </c>
      <c r="H1130" s="267">
        <v>0</v>
      </c>
      <c r="I1130" s="267">
        <f t="shared" si="38"/>
        <v>0</v>
      </c>
      <c r="J1130" s="268">
        <f t="shared" si="39"/>
        <v>0</v>
      </c>
    </row>
    <row r="1131" spans="1:10" hidden="1" x14ac:dyDescent="0.2">
      <c r="A1131" s="266">
        <v>412008</v>
      </c>
      <c r="B1131" s="266" t="s">
        <v>902</v>
      </c>
      <c r="C1131" s="267">
        <v>0</v>
      </c>
      <c r="D1131" s="267">
        <v>0</v>
      </c>
      <c r="E1131" s="267">
        <v>0</v>
      </c>
      <c r="F1131" s="267">
        <v>0</v>
      </c>
      <c r="G1131" s="267">
        <v>0</v>
      </c>
      <c r="H1131" s="267">
        <v>0</v>
      </c>
      <c r="I1131" s="267">
        <f t="shared" si="38"/>
        <v>0</v>
      </c>
      <c r="J1131" s="268">
        <f t="shared" si="39"/>
        <v>0</v>
      </c>
    </row>
    <row r="1132" spans="1:10" hidden="1" x14ac:dyDescent="0.2">
      <c r="A1132" s="266">
        <v>412009</v>
      </c>
      <c r="B1132" s="266" t="s">
        <v>903</v>
      </c>
      <c r="C1132" s="267">
        <v>0</v>
      </c>
      <c r="D1132" s="267">
        <v>0</v>
      </c>
      <c r="E1132" s="267">
        <v>0</v>
      </c>
      <c r="F1132" s="267">
        <v>0</v>
      </c>
      <c r="G1132" s="267">
        <v>0</v>
      </c>
      <c r="H1132" s="267">
        <v>0</v>
      </c>
      <c r="I1132" s="267">
        <f t="shared" si="38"/>
        <v>0</v>
      </c>
      <c r="J1132" s="268">
        <f t="shared" si="39"/>
        <v>0</v>
      </c>
    </row>
    <row r="1133" spans="1:10" hidden="1" x14ac:dyDescent="0.2">
      <c r="A1133" s="266">
        <v>412010</v>
      </c>
      <c r="B1133" s="266" t="s">
        <v>904</v>
      </c>
      <c r="C1133" s="267">
        <v>0</v>
      </c>
      <c r="D1133" s="267">
        <v>0</v>
      </c>
      <c r="E1133" s="267">
        <v>0</v>
      </c>
      <c r="F1133" s="267">
        <v>0</v>
      </c>
      <c r="G1133" s="267">
        <v>0</v>
      </c>
      <c r="H1133" s="267">
        <v>0</v>
      </c>
      <c r="I1133" s="267">
        <f t="shared" si="38"/>
        <v>0</v>
      </c>
      <c r="J1133" s="268">
        <f t="shared" si="39"/>
        <v>0</v>
      </c>
    </row>
    <row r="1134" spans="1:10" hidden="1" x14ac:dyDescent="0.2">
      <c r="A1134" s="266">
        <v>412011</v>
      </c>
      <c r="B1134" s="266" t="s">
        <v>905</v>
      </c>
      <c r="C1134" s="267">
        <v>0</v>
      </c>
      <c r="D1134" s="267">
        <v>0</v>
      </c>
      <c r="E1134" s="267">
        <v>0</v>
      </c>
      <c r="F1134" s="267">
        <v>0</v>
      </c>
      <c r="G1134" s="267">
        <v>0</v>
      </c>
      <c r="H1134" s="267">
        <v>0</v>
      </c>
      <c r="I1134" s="267">
        <f t="shared" si="38"/>
        <v>0</v>
      </c>
      <c r="J1134" s="268">
        <f t="shared" si="39"/>
        <v>0</v>
      </c>
    </row>
    <row r="1135" spans="1:10" hidden="1" x14ac:dyDescent="0.2">
      <c r="A1135" s="266">
        <v>412012</v>
      </c>
      <c r="B1135" s="266" t="s">
        <v>906</v>
      </c>
      <c r="C1135" s="267">
        <v>0</v>
      </c>
      <c r="D1135" s="267">
        <v>0</v>
      </c>
      <c r="E1135" s="267">
        <v>0</v>
      </c>
      <c r="F1135" s="267">
        <v>0</v>
      </c>
      <c r="G1135" s="267">
        <v>0</v>
      </c>
      <c r="H1135" s="267">
        <v>0</v>
      </c>
      <c r="I1135" s="267">
        <f t="shared" si="38"/>
        <v>0</v>
      </c>
      <c r="J1135" s="268">
        <f t="shared" si="39"/>
        <v>0</v>
      </c>
    </row>
    <row r="1136" spans="1:10" hidden="1" x14ac:dyDescent="0.2">
      <c r="A1136" s="266">
        <v>412013</v>
      </c>
      <c r="B1136" s="266" t="s">
        <v>907</v>
      </c>
      <c r="C1136" s="267">
        <v>0</v>
      </c>
      <c r="D1136" s="267">
        <v>0</v>
      </c>
      <c r="E1136" s="267">
        <v>0</v>
      </c>
      <c r="F1136" s="267">
        <v>0</v>
      </c>
      <c r="G1136" s="267">
        <v>0</v>
      </c>
      <c r="H1136" s="267">
        <v>0</v>
      </c>
      <c r="I1136" s="267">
        <f t="shared" si="38"/>
        <v>0</v>
      </c>
      <c r="J1136" s="268">
        <f t="shared" si="39"/>
        <v>0</v>
      </c>
    </row>
    <row r="1137" spans="1:10" hidden="1" x14ac:dyDescent="0.2">
      <c r="A1137" s="266">
        <v>412014</v>
      </c>
      <c r="B1137" s="266" t="s">
        <v>908</v>
      </c>
      <c r="C1137" s="267">
        <v>0</v>
      </c>
      <c r="D1137" s="267">
        <v>0</v>
      </c>
      <c r="E1137" s="267">
        <v>0</v>
      </c>
      <c r="F1137" s="267">
        <v>0</v>
      </c>
      <c r="G1137" s="267">
        <v>0</v>
      </c>
      <c r="H1137" s="267">
        <v>0</v>
      </c>
      <c r="I1137" s="267">
        <f t="shared" si="38"/>
        <v>0</v>
      </c>
      <c r="J1137" s="268">
        <f t="shared" si="39"/>
        <v>0</v>
      </c>
    </row>
    <row r="1138" spans="1:10" hidden="1" x14ac:dyDescent="0.2">
      <c r="A1138" s="266">
        <v>412015</v>
      </c>
      <c r="B1138" s="266" t="s">
        <v>909</v>
      </c>
      <c r="C1138" s="267">
        <v>0</v>
      </c>
      <c r="D1138" s="267">
        <v>0</v>
      </c>
      <c r="E1138" s="267">
        <v>0</v>
      </c>
      <c r="F1138" s="267">
        <v>0</v>
      </c>
      <c r="G1138" s="267">
        <v>0</v>
      </c>
      <c r="H1138" s="267">
        <v>0</v>
      </c>
      <c r="I1138" s="267">
        <f t="shared" si="38"/>
        <v>0</v>
      </c>
      <c r="J1138" s="268">
        <f t="shared" si="39"/>
        <v>0</v>
      </c>
    </row>
    <row r="1139" spans="1:10" hidden="1" x14ac:dyDescent="0.2">
      <c r="A1139" s="266">
        <v>412016</v>
      </c>
      <c r="B1139" s="266" t="s">
        <v>910</v>
      </c>
      <c r="C1139" s="267">
        <v>0</v>
      </c>
      <c r="D1139" s="267">
        <v>0</v>
      </c>
      <c r="E1139" s="267">
        <v>0</v>
      </c>
      <c r="F1139" s="267">
        <v>0</v>
      </c>
      <c r="G1139" s="267">
        <v>0</v>
      </c>
      <c r="H1139" s="267">
        <v>0</v>
      </c>
      <c r="I1139" s="267">
        <f t="shared" si="38"/>
        <v>0</v>
      </c>
      <c r="J1139" s="268">
        <f t="shared" si="39"/>
        <v>0</v>
      </c>
    </row>
    <row r="1140" spans="1:10" hidden="1" x14ac:dyDescent="0.2">
      <c r="A1140" s="266">
        <v>412017</v>
      </c>
      <c r="B1140" s="266" t="s">
        <v>911</v>
      </c>
      <c r="C1140" s="267">
        <v>0</v>
      </c>
      <c r="D1140" s="267">
        <v>0</v>
      </c>
      <c r="E1140" s="267">
        <v>0</v>
      </c>
      <c r="F1140" s="267">
        <v>0</v>
      </c>
      <c r="G1140" s="267">
        <v>0</v>
      </c>
      <c r="H1140" s="267">
        <v>0</v>
      </c>
      <c r="I1140" s="267">
        <f t="shared" si="38"/>
        <v>0</v>
      </c>
      <c r="J1140" s="268">
        <f t="shared" si="39"/>
        <v>0</v>
      </c>
    </row>
    <row r="1141" spans="1:10" hidden="1" x14ac:dyDescent="0.2">
      <c r="A1141" s="266">
        <v>412018</v>
      </c>
      <c r="B1141" s="266" t="s">
        <v>912</v>
      </c>
      <c r="C1141" s="267">
        <v>0</v>
      </c>
      <c r="D1141" s="267">
        <v>0</v>
      </c>
      <c r="E1141" s="267">
        <v>0</v>
      </c>
      <c r="F1141" s="267">
        <v>0</v>
      </c>
      <c r="G1141" s="267">
        <v>0</v>
      </c>
      <c r="H1141" s="267">
        <v>0</v>
      </c>
      <c r="I1141" s="267">
        <f t="shared" si="38"/>
        <v>0</v>
      </c>
      <c r="J1141" s="268">
        <f t="shared" si="39"/>
        <v>0</v>
      </c>
    </row>
    <row r="1142" spans="1:10" hidden="1" x14ac:dyDescent="0.2">
      <c r="A1142" s="266">
        <v>412019</v>
      </c>
      <c r="B1142" s="266" t="s">
        <v>913</v>
      </c>
      <c r="C1142" s="267">
        <v>0</v>
      </c>
      <c r="D1142" s="267">
        <v>0</v>
      </c>
      <c r="E1142" s="267">
        <v>0</v>
      </c>
      <c r="F1142" s="267">
        <v>0</v>
      </c>
      <c r="G1142" s="267">
        <v>0</v>
      </c>
      <c r="H1142" s="267">
        <v>0</v>
      </c>
      <c r="I1142" s="267">
        <f t="shared" si="38"/>
        <v>0</v>
      </c>
      <c r="J1142" s="268">
        <f t="shared" si="39"/>
        <v>0</v>
      </c>
    </row>
    <row r="1143" spans="1:10" hidden="1" x14ac:dyDescent="0.2">
      <c r="A1143" s="266">
        <v>412020</v>
      </c>
      <c r="B1143" s="266" t="s">
        <v>914</v>
      </c>
      <c r="C1143" s="267">
        <v>0</v>
      </c>
      <c r="D1143" s="267">
        <v>0</v>
      </c>
      <c r="E1143" s="267">
        <v>0</v>
      </c>
      <c r="F1143" s="267">
        <v>0</v>
      </c>
      <c r="G1143" s="267">
        <v>0</v>
      </c>
      <c r="H1143" s="267">
        <v>0</v>
      </c>
      <c r="I1143" s="267">
        <f t="shared" si="38"/>
        <v>0</v>
      </c>
      <c r="J1143" s="268">
        <f t="shared" si="39"/>
        <v>0</v>
      </c>
    </row>
    <row r="1144" spans="1:10" hidden="1" x14ac:dyDescent="0.2">
      <c r="A1144" s="266">
        <v>412021</v>
      </c>
      <c r="B1144" s="266" t="s">
        <v>915</v>
      </c>
      <c r="C1144" s="267">
        <v>0</v>
      </c>
      <c r="D1144" s="267">
        <v>0</v>
      </c>
      <c r="E1144" s="267">
        <v>0</v>
      </c>
      <c r="F1144" s="267">
        <v>0</v>
      </c>
      <c r="G1144" s="267">
        <v>0</v>
      </c>
      <c r="H1144" s="267">
        <v>0</v>
      </c>
      <c r="I1144" s="267">
        <f t="shared" si="38"/>
        <v>0</v>
      </c>
      <c r="J1144" s="268">
        <f t="shared" si="39"/>
        <v>0</v>
      </c>
    </row>
    <row r="1145" spans="1:10" hidden="1" x14ac:dyDescent="0.2">
      <c r="A1145" s="266">
        <v>412022</v>
      </c>
      <c r="B1145" s="266" t="s">
        <v>916</v>
      </c>
      <c r="C1145" s="267">
        <v>0</v>
      </c>
      <c r="D1145" s="267">
        <v>0</v>
      </c>
      <c r="E1145" s="267">
        <v>0</v>
      </c>
      <c r="F1145" s="267">
        <v>0</v>
      </c>
      <c r="G1145" s="267">
        <v>0</v>
      </c>
      <c r="H1145" s="267">
        <v>0</v>
      </c>
      <c r="I1145" s="267">
        <f t="shared" si="38"/>
        <v>0</v>
      </c>
      <c r="J1145" s="268">
        <f t="shared" si="39"/>
        <v>0</v>
      </c>
    </row>
    <row r="1146" spans="1:10" hidden="1" x14ac:dyDescent="0.2">
      <c r="A1146" s="266">
        <v>412023</v>
      </c>
      <c r="B1146" s="266" t="s">
        <v>917</v>
      </c>
      <c r="C1146" s="267">
        <v>0</v>
      </c>
      <c r="D1146" s="267">
        <v>0</v>
      </c>
      <c r="E1146" s="267">
        <v>0</v>
      </c>
      <c r="F1146" s="267">
        <v>0</v>
      </c>
      <c r="G1146" s="267">
        <v>0</v>
      </c>
      <c r="H1146" s="267">
        <v>0</v>
      </c>
      <c r="I1146" s="267">
        <f t="shared" si="38"/>
        <v>0</v>
      </c>
      <c r="J1146" s="268">
        <f t="shared" si="39"/>
        <v>0</v>
      </c>
    </row>
    <row r="1147" spans="1:10" hidden="1" x14ac:dyDescent="0.2">
      <c r="A1147" s="266">
        <v>412024</v>
      </c>
      <c r="B1147" s="266" t="s">
        <v>918</v>
      </c>
      <c r="C1147" s="267">
        <v>0</v>
      </c>
      <c r="D1147" s="267">
        <v>0</v>
      </c>
      <c r="E1147" s="267">
        <v>0</v>
      </c>
      <c r="F1147" s="267">
        <v>0</v>
      </c>
      <c r="G1147" s="267">
        <v>0</v>
      </c>
      <c r="H1147" s="267">
        <v>0</v>
      </c>
      <c r="I1147" s="267">
        <f t="shared" si="38"/>
        <v>0</v>
      </c>
      <c r="J1147" s="268">
        <f t="shared" si="39"/>
        <v>0</v>
      </c>
    </row>
    <row r="1148" spans="1:10" hidden="1" x14ac:dyDescent="0.2">
      <c r="A1148" s="266">
        <v>412025</v>
      </c>
      <c r="B1148" s="266" t="s">
        <v>919</v>
      </c>
      <c r="C1148" s="267">
        <v>0</v>
      </c>
      <c r="D1148" s="267">
        <v>0</v>
      </c>
      <c r="E1148" s="267">
        <v>0</v>
      </c>
      <c r="F1148" s="267">
        <v>0</v>
      </c>
      <c r="G1148" s="267">
        <v>0</v>
      </c>
      <c r="H1148" s="267">
        <v>0</v>
      </c>
      <c r="I1148" s="267">
        <f t="shared" si="38"/>
        <v>0</v>
      </c>
      <c r="J1148" s="268">
        <f t="shared" si="39"/>
        <v>0</v>
      </c>
    </row>
    <row r="1149" spans="1:10" hidden="1" x14ac:dyDescent="0.2">
      <c r="A1149" s="266">
        <v>412026</v>
      </c>
      <c r="B1149" s="266" t="s">
        <v>920</v>
      </c>
      <c r="C1149" s="267">
        <v>0</v>
      </c>
      <c r="D1149" s="267">
        <v>0</v>
      </c>
      <c r="E1149" s="267">
        <v>0</v>
      </c>
      <c r="F1149" s="267">
        <v>0</v>
      </c>
      <c r="G1149" s="267">
        <v>0</v>
      </c>
      <c r="H1149" s="267">
        <v>0</v>
      </c>
      <c r="I1149" s="267">
        <f t="shared" si="38"/>
        <v>0</v>
      </c>
      <c r="J1149" s="268">
        <f t="shared" si="39"/>
        <v>0</v>
      </c>
    </row>
    <row r="1150" spans="1:10" hidden="1" x14ac:dyDescent="0.2">
      <c r="A1150" s="266">
        <v>412027</v>
      </c>
      <c r="B1150" s="266" t="s">
        <v>921</v>
      </c>
      <c r="C1150" s="267">
        <v>0</v>
      </c>
      <c r="D1150" s="267">
        <v>0</v>
      </c>
      <c r="E1150" s="267">
        <v>0</v>
      </c>
      <c r="F1150" s="267">
        <v>0</v>
      </c>
      <c r="G1150" s="267">
        <v>0</v>
      </c>
      <c r="H1150" s="267">
        <v>0</v>
      </c>
      <c r="I1150" s="267">
        <f t="shared" si="38"/>
        <v>0</v>
      </c>
      <c r="J1150" s="268">
        <f t="shared" si="39"/>
        <v>0</v>
      </c>
    </row>
    <row r="1151" spans="1:10" hidden="1" x14ac:dyDescent="0.2">
      <c r="A1151" s="266">
        <v>412028</v>
      </c>
      <c r="B1151" s="266" t="s">
        <v>922</v>
      </c>
      <c r="C1151" s="267">
        <v>0</v>
      </c>
      <c r="D1151" s="267">
        <v>0</v>
      </c>
      <c r="E1151" s="267">
        <v>0</v>
      </c>
      <c r="F1151" s="267">
        <v>0</v>
      </c>
      <c r="G1151" s="267">
        <v>0</v>
      </c>
      <c r="H1151" s="267">
        <v>0</v>
      </c>
      <c r="I1151" s="267">
        <f t="shared" ref="I1151:I1214" si="40">+H1151/9*12</f>
        <v>0</v>
      </c>
      <c r="J1151" s="268">
        <f t="shared" si="39"/>
        <v>0</v>
      </c>
    </row>
    <row r="1152" spans="1:10" hidden="1" x14ac:dyDescent="0.2">
      <c r="A1152" s="266">
        <v>412029</v>
      </c>
      <c r="B1152" s="266" t="s">
        <v>923</v>
      </c>
      <c r="C1152" s="267">
        <v>0</v>
      </c>
      <c r="D1152" s="267">
        <v>0</v>
      </c>
      <c r="E1152" s="267">
        <v>0</v>
      </c>
      <c r="F1152" s="267">
        <v>0</v>
      </c>
      <c r="G1152" s="267">
        <v>0</v>
      </c>
      <c r="H1152" s="267">
        <v>0</v>
      </c>
      <c r="I1152" s="267">
        <f t="shared" si="40"/>
        <v>0</v>
      </c>
      <c r="J1152" s="268">
        <f t="shared" si="39"/>
        <v>0</v>
      </c>
    </row>
    <row r="1153" spans="1:10" hidden="1" x14ac:dyDescent="0.2">
      <c r="A1153" s="266">
        <v>412030</v>
      </c>
      <c r="B1153" s="266" t="s">
        <v>924</v>
      </c>
      <c r="C1153" s="267">
        <v>0</v>
      </c>
      <c r="D1153" s="267">
        <v>0</v>
      </c>
      <c r="E1153" s="267">
        <v>0</v>
      </c>
      <c r="F1153" s="267">
        <v>0</v>
      </c>
      <c r="G1153" s="267">
        <v>0</v>
      </c>
      <c r="H1153" s="267">
        <v>0</v>
      </c>
      <c r="I1153" s="267">
        <f t="shared" si="40"/>
        <v>0</v>
      </c>
      <c r="J1153" s="268">
        <f t="shared" si="39"/>
        <v>0</v>
      </c>
    </row>
    <row r="1154" spans="1:10" hidden="1" x14ac:dyDescent="0.2">
      <c r="A1154" s="266">
        <v>412031</v>
      </c>
      <c r="B1154" s="266" t="s">
        <v>925</v>
      </c>
      <c r="C1154" s="267">
        <v>0</v>
      </c>
      <c r="D1154" s="267">
        <v>0</v>
      </c>
      <c r="E1154" s="267">
        <v>0</v>
      </c>
      <c r="F1154" s="267">
        <v>0</v>
      </c>
      <c r="G1154" s="267">
        <v>0</v>
      </c>
      <c r="H1154" s="267">
        <v>0</v>
      </c>
      <c r="I1154" s="267">
        <f t="shared" si="40"/>
        <v>0</v>
      </c>
      <c r="J1154" s="268">
        <f t="shared" si="39"/>
        <v>0</v>
      </c>
    </row>
    <row r="1155" spans="1:10" hidden="1" x14ac:dyDescent="0.2">
      <c r="A1155" s="266">
        <v>412032</v>
      </c>
      <c r="B1155" s="266" t="s">
        <v>926</v>
      </c>
      <c r="C1155" s="267">
        <v>0</v>
      </c>
      <c r="D1155" s="267">
        <v>0</v>
      </c>
      <c r="E1155" s="267">
        <v>0</v>
      </c>
      <c r="F1155" s="267">
        <v>0</v>
      </c>
      <c r="G1155" s="267">
        <v>0</v>
      </c>
      <c r="H1155" s="267">
        <v>0</v>
      </c>
      <c r="I1155" s="267">
        <f t="shared" si="40"/>
        <v>0</v>
      </c>
      <c r="J1155" s="268">
        <f t="shared" ref="J1155:J1218" si="41">+MAX(C1155:I1155)</f>
        <v>0</v>
      </c>
    </row>
    <row r="1156" spans="1:10" hidden="1" x14ac:dyDescent="0.2">
      <c r="A1156" s="266">
        <v>412033</v>
      </c>
      <c r="B1156" s="266" t="s">
        <v>927</v>
      </c>
      <c r="C1156" s="267">
        <v>0</v>
      </c>
      <c r="D1156" s="267">
        <v>0</v>
      </c>
      <c r="E1156" s="267">
        <v>0</v>
      </c>
      <c r="F1156" s="267">
        <v>0</v>
      </c>
      <c r="G1156" s="267">
        <v>0</v>
      </c>
      <c r="H1156" s="267">
        <v>0</v>
      </c>
      <c r="I1156" s="267">
        <f t="shared" si="40"/>
        <v>0</v>
      </c>
      <c r="J1156" s="268">
        <f t="shared" si="41"/>
        <v>0</v>
      </c>
    </row>
    <row r="1157" spans="1:10" hidden="1" x14ac:dyDescent="0.2">
      <c r="A1157" s="266">
        <v>412034</v>
      </c>
      <c r="B1157" s="266" t="s">
        <v>928</v>
      </c>
      <c r="C1157" s="267">
        <v>0</v>
      </c>
      <c r="D1157" s="267">
        <v>0</v>
      </c>
      <c r="E1157" s="267">
        <v>0</v>
      </c>
      <c r="F1157" s="267">
        <v>0</v>
      </c>
      <c r="G1157" s="267">
        <v>0</v>
      </c>
      <c r="H1157" s="267">
        <v>0</v>
      </c>
      <c r="I1157" s="267">
        <f t="shared" si="40"/>
        <v>0</v>
      </c>
      <c r="J1157" s="268">
        <f t="shared" si="41"/>
        <v>0</v>
      </c>
    </row>
    <row r="1158" spans="1:10" hidden="1" x14ac:dyDescent="0.2">
      <c r="A1158" s="266">
        <v>412035</v>
      </c>
      <c r="B1158" s="266" t="s">
        <v>929</v>
      </c>
      <c r="C1158" s="267">
        <v>0</v>
      </c>
      <c r="D1158" s="267">
        <v>0</v>
      </c>
      <c r="E1158" s="267">
        <v>0</v>
      </c>
      <c r="F1158" s="267">
        <v>0</v>
      </c>
      <c r="G1158" s="267">
        <v>0</v>
      </c>
      <c r="H1158" s="267">
        <v>0</v>
      </c>
      <c r="I1158" s="267">
        <f t="shared" si="40"/>
        <v>0</v>
      </c>
      <c r="J1158" s="268">
        <f t="shared" si="41"/>
        <v>0</v>
      </c>
    </row>
    <row r="1159" spans="1:10" hidden="1" x14ac:dyDescent="0.2">
      <c r="A1159" s="266">
        <v>412036</v>
      </c>
      <c r="B1159" s="266" t="s">
        <v>930</v>
      </c>
      <c r="C1159" s="267">
        <v>0</v>
      </c>
      <c r="D1159" s="267">
        <v>0</v>
      </c>
      <c r="E1159" s="267">
        <v>0</v>
      </c>
      <c r="F1159" s="267">
        <v>0</v>
      </c>
      <c r="G1159" s="267">
        <v>0</v>
      </c>
      <c r="H1159" s="267">
        <v>0</v>
      </c>
      <c r="I1159" s="267">
        <f t="shared" si="40"/>
        <v>0</v>
      </c>
      <c r="J1159" s="268">
        <f t="shared" si="41"/>
        <v>0</v>
      </c>
    </row>
    <row r="1160" spans="1:10" hidden="1" x14ac:dyDescent="0.2">
      <c r="A1160" s="266">
        <v>412037</v>
      </c>
      <c r="B1160" s="266" t="s">
        <v>931</v>
      </c>
      <c r="C1160" s="267">
        <v>0</v>
      </c>
      <c r="D1160" s="267">
        <v>0</v>
      </c>
      <c r="E1160" s="267">
        <v>0</v>
      </c>
      <c r="F1160" s="267">
        <v>0</v>
      </c>
      <c r="G1160" s="267">
        <v>0</v>
      </c>
      <c r="H1160" s="267">
        <v>0</v>
      </c>
      <c r="I1160" s="267">
        <f t="shared" si="40"/>
        <v>0</v>
      </c>
      <c r="J1160" s="268">
        <f t="shared" si="41"/>
        <v>0</v>
      </c>
    </row>
    <row r="1161" spans="1:10" hidden="1" x14ac:dyDescent="0.2">
      <c r="A1161" s="266">
        <v>412038</v>
      </c>
      <c r="B1161" s="266" t="s">
        <v>932</v>
      </c>
      <c r="C1161" s="267">
        <v>0</v>
      </c>
      <c r="D1161" s="267">
        <v>0</v>
      </c>
      <c r="E1161" s="267">
        <v>0</v>
      </c>
      <c r="F1161" s="267">
        <v>0</v>
      </c>
      <c r="G1161" s="267">
        <v>0</v>
      </c>
      <c r="H1161" s="267">
        <v>0</v>
      </c>
      <c r="I1161" s="267">
        <f t="shared" si="40"/>
        <v>0</v>
      </c>
      <c r="J1161" s="268">
        <f t="shared" si="41"/>
        <v>0</v>
      </c>
    </row>
    <row r="1162" spans="1:10" hidden="1" x14ac:dyDescent="0.2">
      <c r="A1162" s="266">
        <v>412039</v>
      </c>
      <c r="B1162" s="266" t="s">
        <v>933</v>
      </c>
      <c r="C1162" s="267">
        <v>0</v>
      </c>
      <c r="D1162" s="267">
        <v>0</v>
      </c>
      <c r="E1162" s="267">
        <v>0</v>
      </c>
      <c r="F1162" s="267">
        <v>0</v>
      </c>
      <c r="G1162" s="267">
        <v>0</v>
      </c>
      <c r="H1162" s="267">
        <v>0</v>
      </c>
      <c r="I1162" s="267">
        <f t="shared" si="40"/>
        <v>0</v>
      </c>
      <c r="J1162" s="268">
        <f t="shared" si="41"/>
        <v>0</v>
      </c>
    </row>
    <row r="1163" spans="1:10" hidden="1" x14ac:dyDescent="0.2">
      <c r="A1163" s="266">
        <v>412040</v>
      </c>
      <c r="B1163" s="266" t="s">
        <v>934</v>
      </c>
      <c r="C1163" s="267">
        <v>0</v>
      </c>
      <c r="D1163" s="267">
        <v>0</v>
      </c>
      <c r="E1163" s="267">
        <v>0</v>
      </c>
      <c r="F1163" s="267">
        <v>0</v>
      </c>
      <c r="G1163" s="267">
        <v>0</v>
      </c>
      <c r="H1163" s="267">
        <v>0</v>
      </c>
      <c r="I1163" s="267">
        <f t="shared" si="40"/>
        <v>0</v>
      </c>
      <c r="J1163" s="268">
        <f t="shared" si="41"/>
        <v>0</v>
      </c>
    </row>
    <row r="1164" spans="1:10" hidden="1" x14ac:dyDescent="0.2">
      <c r="A1164" s="266">
        <v>412041</v>
      </c>
      <c r="B1164" s="266" t="s">
        <v>935</v>
      </c>
      <c r="C1164" s="267">
        <v>0</v>
      </c>
      <c r="D1164" s="267">
        <v>0</v>
      </c>
      <c r="E1164" s="267">
        <v>0</v>
      </c>
      <c r="F1164" s="267">
        <v>0</v>
      </c>
      <c r="G1164" s="267">
        <v>0</v>
      </c>
      <c r="H1164" s="267">
        <v>0</v>
      </c>
      <c r="I1164" s="267">
        <f t="shared" si="40"/>
        <v>0</v>
      </c>
      <c r="J1164" s="268">
        <f t="shared" si="41"/>
        <v>0</v>
      </c>
    </row>
    <row r="1165" spans="1:10" hidden="1" x14ac:dyDescent="0.2">
      <c r="A1165" s="266">
        <v>412042</v>
      </c>
      <c r="B1165" s="266" t="s">
        <v>936</v>
      </c>
      <c r="C1165" s="267">
        <v>0</v>
      </c>
      <c r="D1165" s="267">
        <v>0</v>
      </c>
      <c r="E1165" s="267">
        <v>0</v>
      </c>
      <c r="F1165" s="267">
        <v>0</v>
      </c>
      <c r="G1165" s="267">
        <v>0</v>
      </c>
      <c r="H1165" s="267">
        <v>0</v>
      </c>
      <c r="I1165" s="267">
        <f t="shared" si="40"/>
        <v>0</v>
      </c>
      <c r="J1165" s="268">
        <f t="shared" si="41"/>
        <v>0</v>
      </c>
    </row>
    <row r="1166" spans="1:10" hidden="1" x14ac:dyDescent="0.2">
      <c r="A1166" s="266">
        <v>412043</v>
      </c>
      <c r="B1166" s="266" t="s">
        <v>937</v>
      </c>
      <c r="C1166" s="267">
        <v>0</v>
      </c>
      <c r="D1166" s="267">
        <v>0</v>
      </c>
      <c r="E1166" s="267">
        <v>0</v>
      </c>
      <c r="F1166" s="267">
        <v>0</v>
      </c>
      <c r="G1166" s="267">
        <v>0</v>
      </c>
      <c r="H1166" s="267">
        <v>0</v>
      </c>
      <c r="I1166" s="267">
        <f t="shared" si="40"/>
        <v>0</v>
      </c>
      <c r="J1166" s="268">
        <f t="shared" si="41"/>
        <v>0</v>
      </c>
    </row>
    <row r="1167" spans="1:10" hidden="1" x14ac:dyDescent="0.2">
      <c r="A1167" s="266">
        <v>412044</v>
      </c>
      <c r="B1167" s="266" t="s">
        <v>938</v>
      </c>
      <c r="C1167" s="267">
        <v>0</v>
      </c>
      <c r="D1167" s="267">
        <v>0</v>
      </c>
      <c r="E1167" s="267">
        <v>0</v>
      </c>
      <c r="F1167" s="267">
        <v>0</v>
      </c>
      <c r="G1167" s="267">
        <v>0</v>
      </c>
      <c r="H1167" s="267">
        <v>0</v>
      </c>
      <c r="I1167" s="267">
        <f t="shared" si="40"/>
        <v>0</v>
      </c>
      <c r="J1167" s="268">
        <f t="shared" si="41"/>
        <v>0</v>
      </c>
    </row>
    <row r="1168" spans="1:10" hidden="1" x14ac:dyDescent="0.2">
      <c r="A1168" s="266">
        <v>412045</v>
      </c>
      <c r="B1168" s="266" t="s">
        <v>939</v>
      </c>
      <c r="C1168" s="267">
        <v>0</v>
      </c>
      <c r="D1168" s="267">
        <v>0</v>
      </c>
      <c r="E1168" s="267">
        <v>0</v>
      </c>
      <c r="F1168" s="267">
        <v>0</v>
      </c>
      <c r="G1168" s="267">
        <v>0</v>
      </c>
      <c r="H1168" s="267">
        <v>0</v>
      </c>
      <c r="I1168" s="267">
        <f t="shared" si="40"/>
        <v>0</v>
      </c>
      <c r="J1168" s="268">
        <f t="shared" si="41"/>
        <v>0</v>
      </c>
    </row>
    <row r="1169" spans="1:10" hidden="1" x14ac:dyDescent="0.2">
      <c r="A1169" s="266">
        <v>412046</v>
      </c>
      <c r="B1169" s="266" t="s">
        <v>940</v>
      </c>
      <c r="C1169" s="267">
        <v>0</v>
      </c>
      <c r="D1169" s="267">
        <v>0</v>
      </c>
      <c r="E1169" s="267">
        <v>0</v>
      </c>
      <c r="F1169" s="267">
        <v>0</v>
      </c>
      <c r="G1169" s="267">
        <v>0</v>
      </c>
      <c r="H1169" s="267">
        <v>0</v>
      </c>
      <c r="I1169" s="267">
        <f t="shared" si="40"/>
        <v>0</v>
      </c>
      <c r="J1169" s="268">
        <f t="shared" si="41"/>
        <v>0</v>
      </c>
    </row>
    <row r="1170" spans="1:10" hidden="1" x14ac:dyDescent="0.2">
      <c r="A1170" s="266">
        <v>412047</v>
      </c>
      <c r="B1170" s="266" t="s">
        <v>941</v>
      </c>
      <c r="C1170" s="267">
        <v>0</v>
      </c>
      <c r="D1170" s="267">
        <v>0</v>
      </c>
      <c r="E1170" s="267">
        <v>0</v>
      </c>
      <c r="F1170" s="267">
        <v>0</v>
      </c>
      <c r="G1170" s="267">
        <v>0</v>
      </c>
      <c r="H1170" s="267">
        <v>0</v>
      </c>
      <c r="I1170" s="267">
        <f t="shared" si="40"/>
        <v>0</v>
      </c>
      <c r="J1170" s="268">
        <f t="shared" si="41"/>
        <v>0</v>
      </c>
    </row>
    <row r="1171" spans="1:10" hidden="1" x14ac:dyDescent="0.2">
      <c r="A1171" s="266">
        <v>412048</v>
      </c>
      <c r="B1171" s="266" t="s">
        <v>942</v>
      </c>
      <c r="C1171" s="267">
        <v>0</v>
      </c>
      <c r="D1171" s="267">
        <v>0</v>
      </c>
      <c r="E1171" s="267">
        <v>0</v>
      </c>
      <c r="F1171" s="267">
        <v>0</v>
      </c>
      <c r="G1171" s="267">
        <v>0</v>
      </c>
      <c r="H1171" s="267">
        <v>0</v>
      </c>
      <c r="I1171" s="267">
        <f t="shared" si="40"/>
        <v>0</v>
      </c>
      <c r="J1171" s="268">
        <f t="shared" si="41"/>
        <v>0</v>
      </c>
    </row>
    <row r="1172" spans="1:10" hidden="1" x14ac:dyDescent="0.2">
      <c r="A1172" s="266">
        <v>412049</v>
      </c>
      <c r="B1172" s="266" t="s">
        <v>943</v>
      </c>
      <c r="C1172" s="267">
        <v>0</v>
      </c>
      <c r="D1172" s="267">
        <v>0</v>
      </c>
      <c r="E1172" s="267">
        <v>0</v>
      </c>
      <c r="F1172" s="267">
        <v>0</v>
      </c>
      <c r="G1172" s="267">
        <v>0</v>
      </c>
      <c r="H1172" s="267">
        <v>0</v>
      </c>
      <c r="I1172" s="267">
        <f t="shared" si="40"/>
        <v>0</v>
      </c>
      <c r="J1172" s="268">
        <f t="shared" si="41"/>
        <v>0</v>
      </c>
    </row>
    <row r="1173" spans="1:10" hidden="1" x14ac:dyDescent="0.2">
      <c r="A1173" s="266">
        <v>412050</v>
      </c>
      <c r="B1173" s="266" t="s">
        <v>944</v>
      </c>
      <c r="C1173" s="267">
        <v>0</v>
      </c>
      <c r="D1173" s="267">
        <v>0</v>
      </c>
      <c r="E1173" s="267">
        <v>0</v>
      </c>
      <c r="F1173" s="267">
        <v>0</v>
      </c>
      <c r="G1173" s="267">
        <v>0</v>
      </c>
      <c r="H1173" s="267">
        <v>0</v>
      </c>
      <c r="I1173" s="267">
        <f t="shared" si="40"/>
        <v>0</v>
      </c>
      <c r="J1173" s="268">
        <f t="shared" si="41"/>
        <v>0</v>
      </c>
    </row>
    <row r="1174" spans="1:10" hidden="1" x14ac:dyDescent="0.2">
      <c r="A1174" s="266">
        <v>412051</v>
      </c>
      <c r="B1174" s="266" t="s">
        <v>945</v>
      </c>
      <c r="C1174" s="267">
        <v>0</v>
      </c>
      <c r="D1174" s="267">
        <v>0</v>
      </c>
      <c r="E1174" s="267">
        <v>0</v>
      </c>
      <c r="F1174" s="267">
        <v>0</v>
      </c>
      <c r="G1174" s="267">
        <v>0</v>
      </c>
      <c r="H1174" s="267">
        <v>0</v>
      </c>
      <c r="I1174" s="267">
        <f t="shared" si="40"/>
        <v>0</v>
      </c>
      <c r="J1174" s="268">
        <f t="shared" si="41"/>
        <v>0</v>
      </c>
    </row>
    <row r="1175" spans="1:10" hidden="1" x14ac:dyDescent="0.2">
      <c r="A1175" s="266">
        <v>412052</v>
      </c>
      <c r="B1175" s="266" t="s">
        <v>946</v>
      </c>
      <c r="C1175" s="267">
        <v>0</v>
      </c>
      <c r="D1175" s="267">
        <v>0</v>
      </c>
      <c r="E1175" s="267">
        <v>0</v>
      </c>
      <c r="F1175" s="267">
        <v>0</v>
      </c>
      <c r="G1175" s="267">
        <v>0</v>
      </c>
      <c r="H1175" s="267">
        <v>0</v>
      </c>
      <c r="I1175" s="267">
        <f t="shared" si="40"/>
        <v>0</v>
      </c>
      <c r="J1175" s="268">
        <f t="shared" si="41"/>
        <v>0</v>
      </c>
    </row>
    <row r="1176" spans="1:10" hidden="1" x14ac:dyDescent="0.2">
      <c r="A1176" s="266">
        <v>412053</v>
      </c>
      <c r="B1176" s="266" t="s">
        <v>947</v>
      </c>
      <c r="C1176" s="267">
        <v>0</v>
      </c>
      <c r="D1176" s="267">
        <v>0</v>
      </c>
      <c r="E1176" s="267">
        <v>0</v>
      </c>
      <c r="F1176" s="267">
        <v>0</v>
      </c>
      <c r="G1176" s="267">
        <v>0</v>
      </c>
      <c r="H1176" s="267">
        <v>0</v>
      </c>
      <c r="I1176" s="267">
        <f t="shared" si="40"/>
        <v>0</v>
      </c>
      <c r="J1176" s="268">
        <f t="shared" si="41"/>
        <v>0</v>
      </c>
    </row>
    <row r="1177" spans="1:10" hidden="1" x14ac:dyDescent="0.2">
      <c r="A1177" s="266">
        <v>412054</v>
      </c>
      <c r="B1177" s="266" t="s">
        <v>948</v>
      </c>
      <c r="C1177" s="267">
        <v>0</v>
      </c>
      <c r="D1177" s="267">
        <v>0</v>
      </c>
      <c r="E1177" s="267">
        <v>0</v>
      </c>
      <c r="F1177" s="267">
        <v>0</v>
      </c>
      <c r="G1177" s="267">
        <v>0</v>
      </c>
      <c r="H1177" s="267">
        <v>0</v>
      </c>
      <c r="I1177" s="267">
        <f t="shared" si="40"/>
        <v>0</v>
      </c>
      <c r="J1177" s="268">
        <f t="shared" si="41"/>
        <v>0</v>
      </c>
    </row>
    <row r="1178" spans="1:10" hidden="1" x14ac:dyDescent="0.2">
      <c r="A1178" s="266">
        <v>412055</v>
      </c>
      <c r="B1178" s="266" t="s">
        <v>949</v>
      </c>
      <c r="C1178" s="267">
        <v>0</v>
      </c>
      <c r="D1178" s="267">
        <v>0</v>
      </c>
      <c r="E1178" s="267">
        <v>0</v>
      </c>
      <c r="F1178" s="267">
        <v>0</v>
      </c>
      <c r="G1178" s="267">
        <v>0</v>
      </c>
      <c r="H1178" s="267">
        <v>0</v>
      </c>
      <c r="I1178" s="267">
        <f t="shared" si="40"/>
        <v>0</v>
      </c>
      <c r="J1178" s="268">
        <f t="shared" si="41"/>
        <v>0</v>
      </c>
    </row>
    <row r="1179" spans="1:10" hidden="1" x14ac:dyDescent="0.2">
      <c r="A1179" s="266">
        <v>412056</v>
      </c>
      <c r="B1179" s="266" t="s">
        <v>950</v>
      </c>
      <c r="C1179" s="267">
        <v>0</v>
      </c>
      <c r="D1179" s="267">
        <v>0</v>
      </c>
      <c r="E1179" s="267">
        <v>0</v>
      </c>
      <c r="F1179" s="267">
        <v>0</v>
      </c>
      <c r="G1179" s="267">
        <v>0</v>
      </c>
      <c r="H1179" s="267">
        <v>0</v>
      </c>
      <c r="I1179" s="267">
        <f t="shared" si="40"/>
        <v>0</v>
      </c>
      <c r="J1179" s="268">
        <f t="shared" si="41"/>
        <v>0</v>
      </c>
    </row>
    <row r="1180" spans="1:10" hidden="1" x14ac:dyDescent="0.2">
      <c r="A1180" s="266">
        <v>412057</v>
      </c>
      <c r="B1180" s="266" t="s">
        <v>951</v>
      </c>
      <c r="C1180" s="267">
        <v>0</v>
      </c>
      <c r="D1180" s="267">
        <v>0</v>
      </c>
      <c r="E1180" s="267">
        <v>0</v>
      </c>
      <c r="F1180" s="267">
        <v>0</v>
      </c>
      <c r="G1180" s="267">
        <v>0</v>
      </c>
      <c r="H1180" s="267">
        <v>0</v>
      </c>
      <c r="I1180" s="267">
        <f t="shared" si="40"/>
        <v>0</v>
      </c>
      <c r="J1180" s="268">
        <f t="shared" si="41"/>
        <v>0</v>
      </c>
    </row>
    <row r="1181" spans="1:10" hidden="1" x14ac:dyDescent="0.2">
      <c r="A1181" s="266">
        <v>412058</v>
      </c>
      <c r="B1181" s="266" t="s">
        <v>952</v>
      </c>
      <c r="C1181" s="267">
        <v>0</v>
      </c>
      <c r="D1181" s="267">
        <v>0</v>
      </c>
      <c r="E1181" s="267">
        <v>0</v>
      </c>
      <c r="F1181" s="267">
        <v>0</v>
      </c>
      <c r="G1181" s="267">
        <v>0</v>
      </c>
      <c r="H1181" s="267">
        <v>0</v>
      </c>
      <c r="I1181" s="267">
        <f t="shared" si="40"/>
        <v>0</v>
      </c>
      <c r="J1181" s="268">
        <f t="shared" si="41"/>
        <v>0</v>
      </c>
    </row>
    <row r="1182" spans="1:10" hidden="1" x14ac:dyDescent="0.2">
      <c r="A1182" s="266">
        <v>412059</v>
      </c>
      <c r="B1182" s="266" t="s">
        <v>953</v>
      </c>
      <c r="C1182" s="267">
        <v>0</v>
      </c>
      <c r="D1182" s="267">
        <v>0</v>
      </c>
      <c r="E1182" s="267">
        <v>0</v>
      </c>
      <c r="F1182" s="267">
        <v>0</v>
      </c>
      <c r="G1182" s="267">
        <v>0</v>
      </c>
      <c r="H1182" s="267">
        <v>0</v>
      </c>
      <c r="I1182" s="267">
        <f t="shared" si="40"/>
        <v>0</v>
      </c>
      <c r="J1182" s="268">
        <f t="shared" si="41"/>
        <v>0</v>
      </c>
    </row>
    <row r="1183" spans="1:10" hidden="1" x14ac:dyDescent="0.2">
      <c r="A1183" s="266">
        <v>412060</v>
      </c>
      <c r="B1183" s="266" t="s">
        <v>954</v>
      </c>
      <c r="C1183" s="267">
        <v>0</v>
      </c>
      <c r="D1183" s="267">
        <v>0</v>
      </c>
      <c r="E1183" s="267">
        <v>0</v>
      </c>
      <c r="F1183" s="267">
        <v>0</v>
      </c>
      <c r="G1183" s="267">
        <v>0</v>
      </c>
      <c r="H1183" s="267">
        <v>0</v>
      </c>
      <c r="I1183" s="267">
        <f t="shared" si="40"/>
        <v>0</v>
      </c>
      <c r="J1183" s="268">
        <f t="shared" si="41"/>
        <v>0</v>
      </c>
    </row>
    <row r="1184" spans="1:10" hidden="1" x14ac:dyDescent="0.2">
      <c r="A1184" s="266">
        <v>412061</v>
      </c>
      <c r="B1184" s="266" t="s">
        <v>955</v>
      </c>
      <c r="C1184" s="267">
        <v>0</v>
      </c>
      <c r="D1184" s="267">
        <v>0</v>
      </c>
      <c r="E1184" s="267">
        <v>0</v>
      </c>
      <c r="F1184" s="267">
        <v>0</v>
      </c>
      <c r="G1184" s="267">
        <v>0</v>
      </c>
      <c r="H1184" s="267">
        <v>0</v>
      </c>
      <c r="I1184" s="267">
        <f t="shared" si="40"/>
        <v>0</v>
      </c>
      <c r="J1184" s="268">
        <f t="shared" si="41"/>
        <v>0</v>
      </c>
    </row>
    <row r="1185" spans="1:10" hidden="1" x14ac:dyDescent="0.2">
      <c r="A1185" s="266">
        <v>412062</v>
      </c>
      <c r="B1185" s="266" t="s">
        <v>956</v>
      </c>
      <c r="C1185" s="267">
        <v>0</v>
      </c>
      <c r="D1185" s="267">
        <v>0</v>
      </c>
      <c r="E1185" s="267">
        <v>0</v>
      </c>
      <c r="F1185" s="267">
        <v>0</v>
      </c>
      <c r="G1185" s="267">
        <v>0</v>
      </c>
      <c r="H1185" s="267">
        <v>0</v>
      </c>
      <c r="I1185" s="267">
        <f t="shared" si="40"/>
        <v>0</v>
      </c>
      <c r="J1185" s="268">
        <f t="shared" si="41"/>
        <v>0</v>
      </c>
    </row>
    <row r="1186" spans="1:10" hidden="1" x14ac:dyDescent="0.2">
      <c r="A1186" s="266">
        <v>412063</v>
      </c>
      <c r="B1186" s="266" t="s">
        <v>957</v>
      </c>
      <c r="C1186" s="267">
        <v>0</v>
      </c>
      <c r="D1186" s="267">
        <v>0</v>
      </c>
      <c r="E1186" s="267">
        <v>0</v>
      </c>
      <c r="F1186" s="267">
        <v>0</v>
      </c>
      <c r="G1186" s="267">
        <v>0</v>
      </c>
      <c r="H1186" s="267">
        <v>0</v>
      </c>
      <c r="I1186" s="267">
        <f t="shared" si="40"/>
        <v>0</v>
      </c>
      <c r="J1186" s="268">
        <f t="shared" si="41"/>
        <v>0</v>
      </c>
    </row>
    <row r="1187" spans="1:10" hidden="1" x14ac:dyDescent="0.2">
      <c r="A1187" s="266">
        <v>412064</v>
      </c>
      <c r="B1187" s="266" t="s">
        <v>958</v>
      </c>
      <c r="C1187" s="267">
        <v>0</v>
      </c>
      <c r="D1187" s="267">
        <v>0</v>
      </c>
      <c r="E1187" s="267">
        <v>0</v>
      </c>
      <c r="F1187" s="267">
        <v>0</v>
      </c>
      <c r="G1187" s="267">
        <v>0</v>
      </c>
      <c r="H1187" s="267">
        <v>0</v>
      </c>
      <c r="I1187" s="267">
        <f t="shared" si="40"/>
        <v>0</v>
      </c>
      <c r="J1187" s="268">
        <f t="shared" si="41"/>
        <v>0</v>
      </c>
    </row>
    <row r="1188" spans="1:10" hidden="1" x14ac:dyDescent="0.2">
      <c r="A1188" s="266">
        <v>412065</v>
      </c>
      <c r="B1188" s="266" t="s">
        <v>959</v>
      </c>
      <c r="C1188" s="267">
        <v>0</v>
      </c>
      <c r="D1188" s="267">
        <v>0</v>
      </c>
      <c r="E1188" s="267">
        <v>0</v>
      </c>
      <c r="F1188" s="267">
        <v>0</v>
      </c>
      <c r="G1188" s="267">
        <v>0</v>
      </c>
      <c r="H1188" s="267">
        <v>0</v>
      </c>
      <c r="I1188" s="267">
        <f t="shared" si="40"/>
        <v>0</v>
      </c>
      <c r="J1188" s="268">
        <f t="shared" si="41"/>
        <v>0</v>
      </c>
    </row>
    <row r="1189" spans="1:10" hidden="1" x14ac:dyDescent="0.2">
      <c r="A1189" s="266">
        <v>412066</v>
      </c>
      <c r="B1189" s="266" t="s">
        <v>960</v>
      </c>
      <c r="C1189" s="267">
        <v>0</v>
      </c>
      <c r="D1189" s="267">
        <v>0</v>
      </c>
      <c r="E1189" s="267">
        <v>0</v>
      </c>
      <c r="F1189" s="267">
        <v>0</v>
      </c>
      <c r="G1189" s="267">
        <v>0</v>
      </c>
      <c r="H1189" s="267">
        <v>0</v>
      </c>
      <c r="I1189" s="267">
        <f t="shared" si="40"/>
        <v>0</v>
      </c>
      <c r="J1189" s="268">
        <f t="shared" si="41"/>
        <v>0</v>
      </c>
    </row>
    <row r="1190" spans="1:10" hidden="1" x14ac:dyDescent="0.2">
      <c r="A1190" s="266">
        <v>412067</v>
      </c>
      <c r="B1190" s="266" t="s">
        <v>961</v>
      </c>
      <c r="C1190" s="267">
        <v>0</v>
      </c>
      <c r="D1190" s="267">
        <v>0</v>
      </c>
      <c r="E1190" s="267">
        <v>0</v>
      </c>
      <c r="F1190" s="267">
        <v>0</v>
      </c>
      <c r="G1190" s="267">
        <v>0</v>
      </c>
      <c r="H1190" s="267">
        <v>0</v>
      </c>
      <c r="I1190" s="267">
        <f t="shared" si="40"/>
        <v>0</v>
      </c>
      <c r="J1190" s="268">
        <f t="shared" si="41"/>
        <v>0</v>
      </c>
    </row>
    <row r="1191" spans="1:10" hidden="1" x14ac:dyDescent="0.2">
      <c r="A1191" s="266">
        <v>412068</v>
      </c>
      <c r="B1191" s="266" t="s">
        <v>962</v>
      </c>
      <c r="C1191" s="267">
        <v>0</v>
      </c>
      <c r="D1191" s="267">
        <v>0</v>
      </c>
      <c r="E1191" s="267">
        <v>0</v>
      </c>
      <c r="F1191" s="267">
        <v>0</v>
      </c>
      <c r="G1191" s="267">
        <v>0</v>
      </c>
      <c r="H1191" s="267">
        <v>0</v>
      </c>
      <c r="I1191" s="267">
        <f t="shared" si="40"/>
        <v>0</v>
      </c>
      <c r="J1191" s="268">
        <f t="shared" si="41"/>
        <v>0</v>
      </c>
    </row>
    <row r="1192" spans="1:10" hidden="1" x14ac:dyDescent="0.2">
      <c r="A1192" s="266">
        <v>412069</v>
      </c>
      <c r="B1192" s="266" t="s">
        <v>963</v>
      </c>
      <c r="C1192" s="267">
        <v>0</v>
      </c>
      <c r="D1192" s="267">
        <v>0</v>
      </c>
      <c r="E1192" s="267">
        <v>0</v>
      </c>
      <c r="F1192" s="267">
        <v>0</v>
      </c>
      <c r="G1192" s="267">
        <v>0</v>
      </c>
      <c r="H1192" s="267">
        <v>0</v>
      </c>
      <c r="I1192" s="267">
        <f t="shared" si="40"/>
        <v>0</v>
      </c>
      <c r="J1192" s="268">
        <f t="shared" si="41"/>
        <v>0</v>
      </c>
    </row>
    <row r="1193" spans="1:10" hidden="1" x14ac:dyDescent="0.2">
      <c r="A1193" s="266">
        <v>412070</v>
      </c>
      <c r="B1193" s="266" t="s">
        <v>964</v>
      </c>
      <c r="C1193" s="267">
        <v>0</v>
      </c>
      <c r="D1193" s="267">
        <v>0</v>
      </c>
      <c r="E1193" s="267">
        <v>0</v>
      </c>
      <c r="F1193" s="267">
        <v>0</v>
      </c>
      <c r="G1193" s="267">
        <v>0</v>
      </c>
      <c r="H1193" s="267">
        <v>0</v>
      </c>
      <c r="I1193" s="267">
        <f t="shared" si="40"/>
        <v>0</v>
      </c>
      <c r="J1193" s="268">
        <f t="shared" si="41"/>
        <v>0</v>
      </c>
    </row>
    <row r="1194" spans="1:10" hidden="1" x14ac:dyDescent="0.2">
      <c r="A1194" s="266">
        <v>412071</v>
      </c>
      <c r="B1194" s="266" t="s">
        <v>965</v>
      </c>
      <c r="C1194" s="267">
        <v>0</v>
      </c>
      <c r="D1194" s="267">
        <v>0</v>
      </c>
      <c r="E1194" s="267">
        <v>0</v>
      </c>
      <c r="F1194" s="267">
        <v>0</v>
      </c>
      <c r="G1194" s="267">
        <v>0</v>
      </c>
      <c r="H1194" s="267">
        <v>0</v>
      </c>
      <c r="I1194" s="267">
        <f t="shared" si="40"/>
        <v>0</v>
      </c>
      <c r="J1194" s="268">
        <f t="shared" si="41"/>
        <v>0</v>
      </c>
    </row>
    <row r="1195" spans="1:10" hidden="1" x14ac:dyDescent="0.2">
      <c r="A1195" s="266">
        <v>412072</v>
      </c>
      <c r="B1195" s="266" t="s">
        <v>966</v>
      </c>
      <c r="C1195" s="267">
        <v>0</v>
      </c>
      <c r="D1195" s="267">
        <v>0</v>
      </c>
      <c r="E1195" s="267">
        <v>0</v>
      </c>
      <c r="F1195" s="267">
        <v>0</v>
      </c>
      <c r="G1195" s="267">
        <v>0</v>
      </c>
      <c r="H1195" s="267">
        <v>0</v>
      </c>
      <c r="I1195" s="267">
        <f t="shared" si="40"/>
        <v>0</v>
      </c>
      <c r="J1195" s="268">
        <f t="shared" si="41"/>
        <v>0</v>
      </c>
    </row>
    <row r="1196" spans="1:10" hidden="1" x14ac:dyDescent="0.2">
      <c r="A1196" s="266">
        <v>412073</v>
      </c>
      <c r="B1196" s="266" t="s">
        <v>967</v>
      </c>
      <c r="C1196" s="267">
        <v>0</v>
      </c>
      <c r="D1196" s="267">
        <v>0</v>
      </c>
      <c r="E1196" s="267">
        <v>0</v>
      </c>
      <c r="F1196" s="267">
        <v>0</v>
      </c>
      <c r="G1196" s="267">
        <v>0</v>
      </c>
      <c r="H1196" s="267">
        <v>0</v>
      </c>
      <c r="I1196" s="267">
        <f t="shared" si="40"/>
        <v>0</v>
      </c>
      <c r="J1196" s="268">
        <f t="shared" si="41"/>
        <v>0</v>
      </c>
    </row>
    <row r="1197" spans="1:10" hidden="1" x14ac:dyDescent="0.2">
      <c r="A1197" s="266">
        <v>412074</v>
      </c>
      <c r="B1197" s="266" t="s">
        <v>968</v>
      </c>
      <c r="C1197" s="267">
        <v>0</v>
      </c>
      <c r="D1197" s="267">
        <v>0</v>
      </c>
      <c r="E1197" s="267">
        <v>0</v>
      </c>
      <c r="F1197" s="267">
        <v>0</v>
      </c>
      <c r="G1197" s="267">
        <v>0</v>
      </c>
      <c r="H1197" s="267">
        <v>0</v>
      </c>
      <c r="I1197" s="267">
        <f t="shared" si="40"/>
        <v>0</v>
      </c>
      <c r="J1197" s="268">
        <f t="shared" si="41"/>
        <v>0</v>
      </c>
    </row>
    <row r="1198" spans="1:10" hidden="1" x14ac:dyDescent="0.2">
      <c r="A1198" s="266">
        <v>412075</v>
      </c>
      <c r="B1198" s="266" t="s">
        <v>969</v>
      </c>
      <c r="C1198" s="267">
        <v>0</v>
      </c>
      <c r="D1198" s="267">
        <v>0</v>
      </c>
      <c r="E1198" s="267">
        <v>0</v>
      </c>
      <c r="F1198" s="267">
        <v>0</v>
      </c>
      <c r="G1198" s="267">
        <v>0</v>
      </c>
      <c r="H1198" s="267">
        <v>0</v>
      </c>
      <c r="I1198" s="267">
        <f t="shared" si="40"/>
        <v>0</v>
      </c>
      <c r="J1198" s="268">
        <f t="shared" si="41"/>
        <v>0</v>
      </c>
    </row>
    <row r="1199" spans="1:10" hidden="1" x14ac:dyDescent="0.2">
      <c r="A1199" s="266">
        <v>412076</v>
      </c>
      <c r="B1199" s="266" t="s">
        <v>970</v>
      </c>
      <c r="C1199" s="267">
        <v>0</v>
      </c>
      <c r="D1199" s="267">
        <v>0</v>
      </c>
      <c r="E1199" s="267">
        <v>0</v>
      </c>
      <c r="F1199" s="267">
        <v>0</v>
      </c>
      <c r="G1199" s="267">
        <v>0</v>
      </c>
      <c r="H1199" s="267">
        <v>0</v>
      </c>
      <c r="I1199" s="267">
        <f t="shared" si="40"/>
        <v>0</v>
      </c>
      <c r="J1199" s="268">
        <f t="shared" si="41"/>
        <v>0</v>
      </c>
    </row>
    <row r="1200" spans="1:10" hidden="1" x14ac:dyDescent="0.2">
      <c r="A1200" s="266">
        <v>412077</v>
      </c>
      <c r="B1200" s="266" t="s">
        <v>971</v>
      </c>
      <c r="C1200" s="267">
        <v>0</v>
      </c>
      <c r="D1200" s="267">
        <v>0</v>
      </c>
      <c r="E1200" s="267">
        <v>0</v>
      </c>
      <c r="F1200" s="267">
        <v>0</v>
      </c>
      <c r="G1200" s="267">
        <v>0</v>
      </c>
      <c r="H1200" s="267">
        <v>0</v>
      </c>
      <c r="I1200" s="267">
        <f t="shared" si="40"/>
        <v>0</v>
      </c>
      <c r="J1200" s="268">
        <f t="shared" si="41"/>
        <v>0</v>
      </c>
    </row>
    <row r="1201" spans="1:10" hidden="1" x14ac:dyDescent="0.2">
      <c r="A1201" s="266">
        <v>412078</v>
      </c>
      <c r="B1201" s="266" t="s">
        <v>972</v>
      </c>
      <c r="C1201" s="267">
        <v>0</v>
      </c>
      <c r="D1201" s="267">
        <v>0</v>
      </c>
      <c r="E1201" s="267">
        <v>0</v>
      </c>
      <c r="F1201" s="267">
        <v>0</v>
      </c>
      <c r="G1201" s="267">
        <v>0</v>
      </c>
      <c r="H1201" s="267">
        <v>0</v>
      </c>
      <c r="I1201" s="267">
        <f t="shared" si="40"/>
        <v>0</v>
      </c>
      <c r="J1201" s="268">
        <f t="shared" si="41"/>
        <v>0</v>
      </c>
    </row>
    <row r="1202" spans="1:10" hidden="1" x14ac:dyDescent="0.2">
      <c r="A1202" s="266">
        <v>412079</v>
      </c>
      <c r="B1202" s="266" t="s">
        <v>973</v>
      </c>
      <c r="C1202" s="267">
        <v>0</v>
      </c>
      <c r="D1202" s="267">
        <v>0</v>
      </c>
      <c r="E1202" s="267">
        <v>0</v>
      </c>
      <c r="F1202" s="267">
        <v>0</v>
      </c>
      <c r="G1202" s="267">
        <v>0</v>
      </c>
      <c r="H1202" s="267">
        <v>0</v>
      </c>
      <c r="I1202" s="267">
        <f t="shared" si="40"/>
        <v>0</v>
      </c>
      <c r="J1202" s="268">
        <f t="shared" si="41"/>
        <v>0</v>
      </c>
    </row>
    <row r="1203" spans="1:10" hidden="1" x14ac:dyDescent="0.2">
      <c r="A1203" s="266">
        <v>412080</v>
      </c>
      <c r="B1203" s="266" t="s">
        <v>974</v>
      </c>
      <c r="C1203" s="267">
        <v>0</v>
      </c>
      <c r="D1203" s="267">
        <v>0</v>
      </c>
      <c r="E1203" s="267">
        <v>0</v>
      </c>
      <c r="F1203" s="267">
        <v>0</v>
      </c>
      <c r="G1203" s="267">
        <v>0</v>
      </c>
      <c r="H1203" s="267">
        <v>0</v>
      </c>
      <c r="I1203" s="267">
        <f t="shared" si="40"/>
        <v>0</v>
      </c>
      <c r="J1203" s="268">
        <f t="shared" si="41"/>
        <v>0</v>
      </c>
    </row>
    <row r="1204" spans="1:10" hidden="1" x14ac:dyDescent="0.2">
      <c r="A1204" s="266">
        <v>412081</v>
      </c>
      <c r="B1204" s="266" t="s">
        <v>975</v>
      </c>
      <c r="C1204" s="267">
        <v>0</v>
      </c>
      <c r="D1204" s="267">
        <v>0</v>
      </c>
      <c r="E1204" s="267">
        <v>0</v>
      </c>
      <c r="F1204" s="267">
        <v>0</v>
      </c>
      <c r="G1204" s="267">
        <v>0</v>
      </c>
      <c r="H1204" s="267">
        <v>0</v>
      </c>
      <c r="I1204" s="267">
        <f t="shared" si="40"/>
        <v>0</v>
      </c>
      <c r="J1204" s="268">
        <f t="shared" si="41"/>
        <v>0</v>
      </c>
    </row>
    <row r="1205" spans="1:10" hidden="1" x14ac:dyDescent="0.2">
      <c r="A1205" s="266">
        <v>412082</v>
      </c>
      <c r="B1205" s="266" t="s">
        <v>976</v>
      </c>
      <c r="C1205" s="267">
        <v>0</v>
      </c>
      <c r="D1205" s="267">
        <v>0</v>
      </c>
      <c r="E1205" s="267">
        <v>0</v>
      </c>
      <c r="F1205" s="267">
        <v>0</v>
      </c>
      <c r="G1205" s="267">
        <v>0</v>
      </c>
      <c r="H1205" s="267">
        <v>0</v>
      </c>
      <c r="I1205" s="267">
        <f t="shared" si="40"/>
        <v>0</v>
      </c>
      <c r="J1205" s="268">
        <f t="shared" si="41"/>
        <v>0</v>
      </c>
    </row>
    <row r="1206" spans="1:10" hidden="1" x14ac:dyDescent="0.2">
      <c r="A1206" s="266">
        <v>412083</v>
      </c>
      <c r="B1206" s="266" t="s">
        <v>977</v>
      </c>
      <c r="C1206" s="267">
        <v>0</v>
      </c>
      <c r="D1206" s="267">
        <v>0</v>
      </c>
      <c r="E1206" s="267">
        <v>0</v>
      </c>
      <c r="F1206" s="267">
        <v>0</v>
      </c>
      <c r="G1206" s="267">
        <v>0</v>
      </c>
      <c r="H1206" s="267">
        <v>0</v>
      </c>
      <c r="I1206" s="267">
        <f t="shared" si="40"/>
        <v>0</v>
      </c>
      <c r="J1206" s="268">
        <f t="shared" si="41"/>
        <v>0</v>
      </c>
    </row>
    <row r="1207" spans="1:10" hidden="1" x14ac:dyDescent="0.2">
      <c r="A1207" s="266">
        <v>412084</v>
      </c>
      <c r="B1207" s="266" t="s">
        <v>978</v>
      </c>
      <c r="C1207" s="267">
        <v>0</v>
      </c>
      <c r="D1207" s="267">
        <v>0</v>
      </c>
      <c r="E1207" s="267">
        <v>0</v>
      </c>
      <c r="F1207" s="267">
        <v>0</v>
      </c>
      <c r="G1207" s="267">
        <v>0</v>
      </c>
      <c r="H1207" s="267">
        <v>0</v>
      </c>
      <c r="I1207" s="267">
        <f t="shared" si="40"/>
        <v>0</v>
      </c>
      <c r="J1207" s="268">
        <f t="shared" si="41"/>
        <v>0</v>
      </c>
    </row>
    <row r="1208" spans="1:10" hidden="1" x14ac:dyDescent="0.2">
      <c r="A1208" s="266">
        <v>412085</v>
      </c>
      <c r="B1208" s="266" t="s">
        <v>979</v>
      </c>
      <c r="C1208" s="267">
        <v>0</v>
      </c>
      <c r="D1208" s="267">
        <v>0</v>
      </c>
      <c r="E1208" s="267">
        <v>0</v>
      </c>
      <c r="F1208" s="267">
        <v>0</v>
      </c>
      <c r="G1208" s="267">
        <v>0</v>
      </c>
      <c r="H1208" s="267">
        <v>0</v>
      </c>
      <c r="I1208" s="267">
        <f t="shared" si="40"/>
        <v>0</v>
      </c>
      <c r="J1208" s="268">
        <f t="shared" si="41"/>
        <v>0</v>
      </c>
    </row>
    <row r="1209" spans="1:10" hidden="1" x14ac:dyDescent="0.2">
      <c r="A1209" s="266">
        <v>412086</v>
      </c>
      <c r="B1209" s="266" t="s">
        <v>980</v>
      </c>
      <c r="C1209" s="267">
        <v>0</v>
      </c>
      <c r="D1209" s="267">
        <v>0</v>
      </c>
      <c r="E1209" s="267">
        <v>0</v>
      </c>
      <c r="F1209" s="267">
        <v>0</v>
      </c>
      <c r="G1209" s="267">
        <v>0</v>
      </c>
      <c r="H1209" s="267">
        <v>0</v>
      </c>
      <c r="I1209" s="267">
        <f t="shared" si="40"/>
        <v>0</v>
      </c>
      <c r="J1209" s="268">
        <f t="shared" si="41"/>
        <v>0</v>
      </c>
    </row>
    <row r="1210" spans="1:10" hidden="1" x14ac:dyDescent="0.2">
      <c r="A1210" s="266">
        <v>412087</v>
      </c>
      <c r="B1210" s="266" t="s">
        <v>981</v>
      </c>
      <c r="C1210" s="267">
        <v>0</v>
      </c>
      <c r="D1210" s="267">
        <v>0</v>
      </c>
      <c r="E1210" s="267">
        <v>0</v>
      </c>
      <c r="F1210" s="267">
        <v>0</v>
      </c>
      <c r="G1210" s="267">
        <v>0</v>
      </c>
      <c r="H1210" s="267">
        <v>0</v>
      </c>
      <c r="I1210" s="267">
        <f t="shared" si="40"/>
        <v>0</v>
      </c>
      <c r="J1210" s="268">
        <f t="shared" si="41"/>
        <v>0</v>
      </c>
    </row>
    <row r="1211" spans="1:10" hidden="1" x14ac:dyDescent="0.2">
      <c r="A1211" s="266">
        <v>412088</v>
      </c>
      <c r="B1211" s="266" t="s">
        <v>982</v>
      </c>
      <c r="C1211" s="267">
        <v>0</v>
      </c>
      <c r="D1211" s="267">
        <v>0</v>
      </c>
      <c r="E1211" s="267">
        <v>0</v>
      </c>
      <c r="F1211" s="267">
        <v>0</v>
      </c>
      <c r="G1211" s="267">
        <v>0</v>
      </c>
      <c r="H1211" s="267">
        <v>0</v>
      </c>
      <c r="I1211" s="267">
        <f t="shared" si="40"/>
        <v>0</v>
      </c>
      <c r="J1211" s="268">
        <f t="shared" si="41"/>
        <v>0</v>
      </c>
    </row>
    <row r="1212" spans="1:10" hidden="1" x14ac:dyDescent="0.2">
      <c r="A1212" s="266">
        <v>412089</v>
      </c>
      <c r="B1212" s="266" t="s">
        <v>983</v>
      </c>
      <c r="C1212" s="267">
        <v>0</v>
      </c>
      <c r="D1212" s="267">
        <v>0</v>
      </c>
      <c r="E1212" s="267">
        <v>0</v>
      </c>
      <c r="F1212" s="267">
        <v>0</v>
      </c>
      <c r="G1212" s="267">
        <v>0</v>
      </c>
      <c r="H1212" s="267">
        <v>0</v>
      </c>
      <c r="I1212" s="267">
        <f t="shared" si="40"/>
        <v>0</v>
      </c>
      <c r="J1212" s="268">
        <f t="shared" si="41"/>
        <v>0</v>
      </c>
    </row>
    <row r="1213" spans="1:10" hidden="1" x14ac:dyDescent="0.2">
      <c r="A1213" s="266">
        <v>412090</v>
      </c>
      <c r="B1213" s="266" t="s">
        <v>984</v>
      </c>
      <c r="C1213" s="267">
        <v>0</v>
      </c>
      <c r="D1213" s="267">
        <v>0</v>
      </c>
      <c r="E1213" s="267">
        <v>0</v>
      </c>
      <c r="F1213" s="267">
        <v>0</v>
      </c>
      <c r="G1213" s="267">
        <v>0</v>
      </c>
      <c r="H1213" s="267">
        <v>0</v>
      </c>
      <c r="I1213" s="267">
        <f t="shared" si="40"/>
        <v>0</v>
      </c>
      <c r="J1213" s="268">
        <f t="shared" si="41"/>
        <v>0</v>
      </c>
    </row>
    <row r="1214" spans="1:10" hidden="1" x14ac:dyDescent="0.2">
      <c r="A1214" s="266">
        <v>412091</v>
      </c>
      <c r="B1214" s="266" t="s">
        <v>985</v>
      </c>
      <c r="C1214" s="267">
        <v>0</v>
      </c>
      <c r="D1214" s="267">
        <v>0</v>
      </c>
      <c r="E1214" s="267">
        <v>0</v>
      </c>
      <c r="F1214" s="267">
        <v>0</v>
      </c>
      <c r="G1214" s="267">
        <v>0</v>
      </c>
      <c r="H1214" s="267">
        <v>0</v>
      </c>
      <c r="I1214" s="267">
        <f t="shared" si="40"/>
        <v>0</v>
      </c>
      <c r="J1214" s="268">
        <f t="shared" si="41"/>
        <v>0</v>
      </c>
    </row>
    <row r="1215" spans="1:10" hidden="1" x14ac:dyDescent="0.2">
      <c r="A1215" s="266">
        <v>412095</v>
      </c>
      <c r="B1215" s="266" t="s">
        <v>986</v>
      </c>
      <c r="C1215" s="267">
        <v>0</v>
      </c>
      <c r="D1215" s="267">
        <v>0</v>
      </c>
      <c r="E1215" s="267">
        <v>0</v>
      </c>
      <c r="F1215" s="267">
        <v>0</v>
      </c>
      <c r="G1215" s="267">
        <v>0</v>
      </c>
      <c r="H1215" s="267">
        <v>0</v>
      </c>
      <c r="I1215" s="267">
        <f t="shared" ref="I1215:I1278" si="42">+H1215/9*12</f>
        <v>0</v>
      </c>
      <c r="J1215" s="268">
        <f t="shared" si="41"/>
        <v>0</v>
      </c>
    </row>
    <row r="1216" spans="1:10" hidden="1" x14ac:dyDescent="0.2">
      <c r="A1216" s="264">
        <v>412500</v>
      </c>
      <c r="B1216" s="264" t="s">
        <v>987</v>
      </c>
      <c r="C1216" s="265">
        <v>0</v>
      </c>
      <c r="D1216" s="265">
        <v>0</v>
      </c>
      <c r="E1216" s="265">
        <v>0</v>
      </c>
      <c r="F1216" s="265">
        <v>0</v>
      </c>
      <c r="G1216" s="265">
        <v>0</v>
      </c>
      <c r="H1216" s="265">
        <v>0</v>
      </c>
      <c r="I1216" s="265">
        <f t="shared" si="42"/>
        <v>0</v>
      </c>
      <c r="J1216" s="268">
        <f t="shared" si="41"/>
        <v>0</v>
      </c>
    </row>
    <row r="1217" spans="1:10" hidden="1" x14ac:dyDescent="0.2">
      <c r="A1217" s="266">
        <v>412505</v>
      </c>
      <c r="B1217" s="266" t="s">
        <v>988</v>
      </c>
      <c r="C1217" s="267">
        <v>0</v>
      </c>
      <c r="D1217" s="267">
        <v>0</v>
      </c>
      <c r="E1217" s="267">
        <v>0</v>
      </c>
      <c r="F1217" s="267">
        <v>0</v>
      </c>
      <c r="G1217" s="267">
        <v>0</v>
      </c>
      <c r="H1217" s="267">
        <v>0</v>
      </c>
      <c r="I1217" s="267">
        <f t="shared" si="42"/>
        <v>0</v>
      </c>
      <c r="J1217" s="268">
        <f t="shared" si="41"/>
        <v>0</v>
      </c>
    </row>
    <row r="1218" spans="1:10" hidden="1" x14ac:dyDescent="0.2">
      <c r="A1218" s="266">
        <v>412510</v>
      </c>
      <c r="B1218" s="266" t="s">
        <v>989</v>
      </c>
      <c r="C1218" s="267">
        <v>0</v>
      </c>
      <c r="D1218" s="267">
        <v>0</v>
      </c>
      <c r="E1218" s="267">
        <v>0</v>
      </c>
      <c r="F1218" s="267">
        <v>0</v>
      </c>
      <c r="G1218" s="267">
        <v>0</v>
      </c>
      <c r="H1218" s="267">
        <v>0</v>
      </c>
      <c r="I1218" s="267">
        <f t="shared" si="42"/>
        <v>0</v>
      </c>
      <c r="J1218" s="268">
        <f t="shared" si="41"/>
        <v>0</v>
      </c>
    </row>
    <row r="1219" spans="1:10" hidden="1" x14ac:dyDescent="0.2">
      <c r="A1219" s="266">
        <v>412515</v>
      </c>
      <c r="B1219" s="266" t="s">
        <v>990</v>
      </c>
      <c r="C1219" s="267">
        <v>0</v>
      </c>
      <c r="D1219" s="267">
        <v>0</v>
      </c>
      <c r="E1219" s="267">
        <v>0</v>
      </c>
      <c r="F1219" s="267">
        <v>0</v>
      </c>
      <c r="G1219" s="267">
        <v>0</v>
      </c>
      <c r="H1219" s="267">
        <v>0</v>
      </c>
      <c r="I1219" s="267">
        <f t="shared" si="42"/>
        <v>0</v>
      </c>
      <c r="J1219" s="268">
        <f t="shared" ref="J1219:J1282" si="43">+MAX(C1219:I1219)</f>
        <v>0</v>
      </c>
    </row>
    <row r="1220" spans="1:10" hidden="1" x14ac:dyDescent="0.2">
      <c r="A1220" s="266">
        <v>412595</v>
      </c>
      <c r="B1220" s="266" t="s">
        <v>881</v>
      </c>
      <c r="C1220" s="267">
        <v>0</v>
      </c>
      <c r="D1220" s="267">
        <v>0</v>
      </c>
      <c r="E1220" s="267">
        <v>0</v>
      </c>
      <c r="F1220" s="267">
        <v>0</v>
      </c>
      <c r="G1220" s="267">
        <v>0</v>
      </c>
      <c r="H1220" s="267">
        <v>0</v>
      </c>
      <c r="I1220" s="267">
        <f t="shared" si="42"/>
        <v>0</v>
      </c>
      <c r="J1220" s="268">
        <f t="shared" si="43"/>
        <v>0</v>
      </c>
    </row>
    <row r="1221" spans="1:10" hidden="1" x14ac:dyDescent="0.2">
      <c r="A1221" s="264">
        <v>413000</v>
      </c>
      <c r="B1221" s="264" t="s">
        <v>991</v>
      </c>
      <c r="C1221" s="265">
        <v>0</v>
      </c>
      <c r="D1221" s="265">
        <v>0</v>
      </c>
      <c r="E1221" s="265">
        <v>0</v>
      </c>
      <c r="F1221" s="265">
        <v>0</v>
      </c>
      <c r="G1221" s="265">
        <v>0</v>
      </c>
      <c r="H1221" s="265">
        <v>0</v>
      </c>
      <c r="I1221" s="265">
        <f t="shared" si="42"/>
        <v>0</v>
      </c>
      <c r="J1221" s="268">
        <f t="shared" si="43"/>
        <v>0</v>
      </c>
    </row>
    <row r="1222" spans="1:10" hidden="1" x14ac:dyDescent="0.2">
      <c r="A1222" s="266">
        <v>413005</v>
      </c>
      <c r="B1222" s="266" t="s">
        <v>992</v>
      </c>
      <c r="C1222" s="267">
        <v>0</v>
      </c>
      <c r="D1222" s="267">
        <v>0</v>
      </c>
      <c r="E1222" s="267">
        <v>0</v>
      </c>
      <c r="F1222" s="267">
        <v>0</v>
      </c>
      <c r="G1222" s="267">
        <v>0</v>
      </c>
      <c r="H1222" s="267">
        <v>0</v>
      </c>
      <c r="I1222" s="267">
        <f t="shared" si="42"/>
        <v>0</v>
      </c>
      <c r="J1222" s="268">
        <f t="shared" si="43"/>
        <v>0</v>
      </c>
    </row>
    <row r="1223" spans="1:10" hidden="1" x14ac:dyDescent="0.2">
      <c r="A1223" s="266">
        <v>413010</v>
      </c>
      <c r="B1223" s="266" t="s">
        <v>993</v>
      </c>
      <c r="C1223" s="267">
        <v>0</v>
      </c>
      <c r="D1223" s="267">
        <v>0</v>
      </c>
      <c r="E1223" s="267">
        <v>0</v>
      </c>
      <c r="F1223" s="267">
        <v>0</v>
      </c>
      <c r="G1223" s="267">
        <v>0</v>
      </c>
      <c r="H1223" s="267">
        <v>0</v>
      </c>
      <c r="I1223" s="267">
        <f t="shared" si="42"/>
        <v>0</v>
      </c>
      <c r="J1223" s="268">
        <f t="shared" si="43"/>
        <v>0</v>
      </c>
    </row>
    <row r="1224" spans="1:10" hidden="1" x14ac:dyDescent="0.2">
      <c r="A1224" s="266">
        <v>413015</v>
      </c>
      <c r="B1224" s="266" t="s">
        <v>994</v>
      </c>
      <c r="C1224" s="267">
        <v>0</v>
      </c>
      <c r="D1224" s="267">
        <v>0</v>
      </c>
      <c r="E1224" s="267">
        <v>0</v>
      </c>
      <c r="F1224" s="267">
        <v>0</v>
      </c>
      <c r="G1224" s="267">
        <v>0</v>
      </c>
      <c r="H1224" s="267">
        <v>0</v>
      </c>
      <c r="I1224" s="267">
        <f t="shared" si="42"/>
        <v>0</v>
      </c>
      <c r="J1224" s="268">
        <f t="shared" si="43"/>
        <v>0</v>
      </c>
    </row>
    <row r="1225" spans="1:10" hidden="1" x14ac:dyDescent="0.2">
      <c r="A1225" s="266">
        <v>413020</v>
      </c>
      <c r="B1225" s="266" t="s">
        <v>995</v>
      </c>
      <c r="C1225" s="267">
        <v>0</v>
      </c>
      <c r="D1225" s="267">
        <v>0</v>
      </c>
      <c r="E1225" s="267">
        <v>0</v>
      </c>
      <c r="F1225" s="267">
        <v>0</v>
      </c>
      <c r="G1225" s="267">
        <v>0</v>
      </c>
      <c r="H1225" s="267">
        <v>0</v>
      </c>
      <c r="I1225" s="267">
        <f t="shared" si="42"/>
        <v>0</v>
      </c>
      <c r="J1225" s="268">
        <f t="shared" si="43"/>
        <v>0</v>
      </c>
    </row>
    <row r="1226" spans="1:10" hidden="1" x14ac:dyDescent="0.2">
      <c r="A1226" s="266">
        <v>413025</v>
      </c>
      <c r="B1226" s="266" t="s">
        <v>996</v>
      </c>
      <c r="C1226" s="267">
        <v>0</v>
      </c>
      <c r="D1226" s="267">
        <v>0</v>
      </c>
      <c r="E1226" s="267">
        <v>0</v>
      </c>
      <c r="F1226" s="267">
        <v>0</v>
      </c>
      <c r="G1226" s="267">
        <v>0</v>
      </c>
      <c r="H1226" s="267">
        <v>0</v>
      </c>
      <c r="I1226" s="267">
        <f t="shared" si="42"/>
        <v>0</v>
      </c>
      <c r="J1226" s="268">
        <f t="shared" si="43"/>
        <v>0</v>
      </c>
    </row>
    <row r="1227" spans="1:10" hidden="1" x14ac:dyDescent="0.2">
      <c r="A1227" s="266">
        <v>413095</v>
      </c>
      <c r="B1227" s="266" t="s">
        <v>881</v>
      </c>
      <c r="C1227" s="267">
        <v>0</v>
      </c>
      <c r="D1227" s="267">
        <v>0</v>
      </c>
      <c r="E1227" s="267">
        <v>0</v>
      </c>
      <c r="F1227" s="267">
        <v>0</v>
      </c>
      <c r="G1227" s="267">
        <v>0</v>
      </c>
      <c r="H1227" s="267">
        <v>0</v>
      </c>
      <c r="I1227" s="267">
        <f t="shared" si="42"/>
        <v>0</v>
      </c>
      <c r="J1227" s="268">
        <f t="shared" si="43"/>
        <v>0</v>
      </c>
    </row>
    <row r="1228" spans="1:10" hidden="1" x14ac:dyDescent="0.2">
      <c r="A1228" s="264">
        <v>413500</v>
      </c>
      <c r="B1228" s="264" t="s">
        <v>997</v>
      </c>
      <c r="C1228" s="265">
        <v>0</v>
      </c>
      <c r="D1228" s="265">
        <v>0</v>
      </c>
      <c r="E1228" s="265">
        <v>0</v>
      </c>
      <c r="F1228" s="265">
        <v>0</v>
      </c>
      <c r="G1228" s="265">
        <v>0</v>
      </c>
      <c r="H1228" s="265">
        <v>0</v>
      </c>
      <c r="I1228" s="265">
        <f t="shared" si="42"/>
        <v>0</v>
      </c>
      <c r="J1228" s="268">
        <f t="shared" si="43"/>
        <v>0</v>
      </c>
    </row>
    <row r="1229" spans="1:10" hidden="1" x14ac:dyDescent="0.2">
      <c r="A1229" s="266">
        <v>413502</v>
      </c>
      <c r="B1229" s="266" t="s">
        <v>998</v>
      </c>
      <c r="C1229" s="267">
        <v>0</v>
      </c>
      <c r="D1229" s="267">
        <v>0</v>
      </c>
      <c r="E1229" s="267">
        <v>0</v>
      </c>
      <c r="F1229" s="267">
        <v>0</v>
      </c>
      <c r="G1229" s="267">
        <v>0</v>
      </c>
      <c r="H1229" s="267">
        <v>0</v>
      </c>
      <c r="I1229" s="267">
        <f t="shared" si="42"/>
        <v>0</v>
      </c>
      <c r="J1229" s="268">
        <f t="shared" si="43"/>
        <v>0</v>
      </c>
    </row>
    <row r="1230" spans="1:10" hidden="1" x14ac:dyDescent="0.2">
      <c r="A1230" s="266">
        <v>413504</v>
      </c>
      <c r="B1230" s="266" t="s">
        <v>999</v>
      </c>
      <c r="C1230" s="267">
        <v>0</v>
      </c>
      <c r="D1230" s="267">
        <v>0</v>
      </c>
      <c r="E1230" s="267">
        <v>0</v>
      </c>
      <c r="F1230" s="267">
        <v>0</v>
      </c>
      <c r="G1230" s="267">
        <v>0</v>
      </c>
      <c r="H1230" s="267">
        <v>0</v>
      </c>
      <c r="I1230" s="267">
        <f t="shared" si="42"/>
        <v>0</v>
      </c>
      <c r="J1230" s="268">
        <f t="shared" si="43"/>
        <v>0</v>
      </c>
    </row>
    <row r="1231" spans="1:10" hidden="1" x14ac:dyDescent="0.2">
      <c r="A1231" s="266">
        <v>413506</v>
      </c>
      <c r="B1231" s="266" t="s">
        <v>1000</v>
      </c>
      <c r="C1231" s="267">
        <v>0</v>
      </c>
      <c r="D1231" s="267">
        <v>0</v>
      </c>
      <c r="E1231" s="267">
        <v>0</v>
      </c>
      <c r="F1231" s="267">
        <v>0</v>
      </c>
      <c r="G1231" s="267">
        <v>0</v>
      </c>
      <c r="H1231" s="267">
        <v>0</v>
      </c>
      <c r="I1231" s="267">
        <f t="shared" si="42"/>
        <v>0</v>
      </c>
      <c r="J1231" s="268">
        <f t="shared" si="43"/>
        <v>0</v>
      </c>
    </row>
    <row r="1232" spans="1:10" hidden="1" x14ac:dyDescent="0.2">
      <c r="A1232" s="266">
        <v>413508</v>
      </c>
      <c r="B1232" s="266" t="s">
        <v>1001</v>
      </c>
      <c r="C1232" s="267">
        <v>0</v>
      </c>
      <c r="D1232" s="267">
        <v>0</v>
      </c>
      <c r="E1232" s="267">
        <v>0</v>
      </c>
      <c r="F1232" s="267">
        <v>0</v>
      </c>
      <c r="G1232" s="267">
        <v>0</v>
      </c>
      <c r="H1232" s="267">
        <v>0</v>
      </c>
      <c r="I1232" s="267">
        <f t="shared" si="42"/>
        <v>0</v>
      </c>
      <c r="J1232" s="268">
        <f t="shared" si="43"/>
        <v>0</v>
      </c>
    </row>
    <row r="1233" spans="1:10" hidden="1" x14ac:dyDescent="0.2">
      <c r="A1233" s="266">
        <v>413510</v>
      </c>
      <c r="B1233" s="266" t="s">
        <v>1002</v>
      </c>
      <c r="C1233" s="267">
        <v>0</v>
      </c>
      <c r="D1233" s="267">
        <v>0</v>
      </c>
      <c r="E1233" s="267">
        <v>0</v>
      </c>
      <c r="F1233" s="267">
        <v>0</v>
      </c>
      <c r="G1233" s="267">
        <v>0</v>
      </c>
      <c r="H1233" s="267">
        <v>0</v>
      </c>
      <c r="I1233" s="267">
        <f t="shared" si="42"/>
        <v>0</v>
      </c>
      <c r="J1233" s="268">
        <f t="shared" si="43"/>
        <v>0</v>
      </c>
    </row>
    <row r="1234" spans="1:10" hidden="1" x14ac:dyDescent="0.2">
      <c r="A1234" s="266">
        <v>413512</v>
      </c>
      <c r="B1234" s="266" t="s">
        <v>1003</v>
      </c>
      <c r="C1234" s="267">
        <v>0</v>
      </c>
      <c r="D1234" s="267">
        <v>0</v>
      </c>
      <c r="E1234" s="267">
        <v>0</v>
      </c>
      <c r="F1234" s="267">
        <v>0</v>
      </c>
      <c r="G1234" s="267">
        <v>0</v>
      </c>
      <c r="H1234" s="267">
        <v>0</v>
      </c>
      <c r="I1234" s="267">
        <f t="shared" si="42"/>
        <v>0</v>
      </c>
      <c r="J1234" s="268">
        <f t="shared" si="43"/>
        <v>0</v>
      </c>
    </row>
    <row r="1235" spans="1:10" hidden="1" x14ac:dyDescent="0.2">
      <c r="A1235" s="266">
        <v>413514</v>
      </c>
      <c r="B1235" s="266" t="s">
        <v>1004</v>
      </c>
      <c r="C1235" s="267">
        <v>0</v>
      </c>
      <c r="D1235" s="267">
        <v>0</v>
      </c>
      <c r="E1235" s="267">
        <v>0</v>
      </c>
      <c r="F1235" s="267">
        <v>0</v>
      </c>
      <c r="G1235" s="267">
        <v>0</v>
      </c>
      <c r="H1235" s="267">
        <v>0</v>
      </c>
      <c r="I1235" s="267">
        <f t="shared" si="42"/>
        <v>0</v>
      </c>
      <c r="J1235" s="268">
        <f t="shared" si="43"/>
        <v>0</v>
      </c>
    </row>
    <row r="1236" spans="1:10" hidden="1" x14ac:dyDescent="0.2">
      <c r="A1236" s="266">
        <v>413516</v>
      </c>
      <c r="B1236" s="266" t="s">
        <v>1005</v>
      </c>
      <c r="C1236" s="267">
        <v>0</v>
      </c>
      <c r="D1236" s="267">
        <v>0</v>
      </c>
      <c r="E1236" s="267">
        <v>0</v>
      </c>
      <c r="F1236" s="267">
        <v>0</v>
      </c>
      <c r="G1236" s="267">
        <v>0</v>
      </c>
      <c r="H1236" s="267">
        <v>0</v>
      </c>
      <c r="I1236" s="267">
        <f t="shared" si="42"/>
        <v>0</v>
      </c>
      <c r="J1236" s="268">
        <f t="shared" si="43"/>
        <v>0</v>
      </c>
    </row>
    <row r="1237" spans="1:10" hidden="1" x14ac:dyDescent="0.2">
      <c r="A1237" s="266">
        <v>413518</v>
      </c>
      <c r="B1237" s="266" t="s">
        <v>1006</v>
      </c>
      <c r="C1237" s="267">
        <v>0</v>
      </c>
      <c r="D1237" s="267">
        <v>0</v>
      </c>
      <c r="E1237" s="267">
        <v>0</v>
      </c>
      <c r="F1237" s="267">
        <v>0</v>
      </c>
      <c r="G1237" s="267">
        <v>0</v>
      </c>
      <c r="H1237" s="267">
        <v>0</v>
      </c>
      <c r="I1237" s="267">
        <f t="shared" si="42"/>
        <v>0</v>
      </c>
      <c r="J1237" s="268">
        <f t="shared" si="43"/>
        <v>0</v>
      </c>
    </row>
    <row r="1238" spans="1:10" hidden="1" x14ac:dyDescent="0.2">
      <c r="A1238" s="266">
        <v>413520</v>
      </c>
      <c r="B1238" s="266" t="s">
        <v>1007</v>
      </c>
      <c r="C1238" s="267">
        <v>0</v>
      </c>
      <c r="D1238" s="267">
        <v>0</v>
      </c>
      <c r="E1238" s="267">
        <v>0</v>
      </c>
      <c r="F1238" s="267">
        <v>0</v>
      </c>
      <c r="G1238" s="267">
        <v>0</v>
      </c>
      <c r="H1238" s="267">
        <v>0</v>
      </c>
      <c r="I1238" s="267">
        <f t="shared" si="42"/>
        <v>0</v>
      </c>
      <c r="J1238" s="268">
        <f t="shared" si="43"/>
        <v>0</v>
      </c>
    </row>
    <row r="1239" spans="1:10" hidden="1" x14ac:dyDescent="0.2">
      <c r="A1239" s="266">
        <v>413522</v>
      </c>
      <c r="B1239" s="266" t="s">
        <v>1008</v>
      </c>
      <c r="C1239" s="267">
        <v>0</v>
      </c>
      <c r="D1239" s="267">
        <v>0</v>
      </c>
      <c r="E1239" s="267">
        <v>0</v>
      </c>
      <c r="F1239" s="267">
        <v>0</v>
      </c>
      <c r="G1239" s="267">
        <v>0</v>
      </c>
      <c r="H1239" s="267">
        <v>0</v>
      </c>
      <c r="I1239" s="267">
        <f t="shared" si="42"/>
        <v>0</v>
      </c>
      <c r="J1239" s="268">
        <f t="shared" si="43"/>
        <v>0</v>
      </c>
    </row>
    <row r="1240" spans="1:10" hidden="1" x14ac:dyDescent="0.2">
      <c r="A1240" s="266">
        <v>413524</v>
      </c>
      <c r="B1240" s="266" t="s">
        <v>1009</v>
      </c>
      <c r="C1240" s="267">
        <v>0</v>
      </c>
      <c r="D1240" s="267">
        <v>0</v>
      </c>
      <c r="E1240" s="267">
        <v>0</v>
      </c>
      <c r="F1240" s="267">
        <v>0</v>
      </c>
      <c r="G1240" s="267">
        <v>0</v>
      </c>
      <c r="H1240" s="267">
        <v>0</v>
      </c>
      <c r="I1240" s="267">
        <f t="shared" si="42"/>
        <v>0</v>
      </c>
      <c r="J1240" s="268">
        <f t="shared" si="43"/>
        <v>0</v>
      </c>
    </row>
    <row r="1241" spans="1:10" hidden="1" x14ac:dyDescent="0.2">
      <c r="A1241" s="266">
        <v>413526</v>
      </c>
      <c r="B1241" s="266" t="s">
        <v>1010</v>
      </c>
      <c r="C1241" s="267">
        <v>0</v>
      </c>
      <c r="D1241" s="267">
        <v>0</v>
      </c>
      <c r="E1241" s="267">
        <v>0</v>
      </c>
      <c r="F1241" s="267">
        <v>0</v>
      </c>
      <c r="G1241" s="267">
        <v>0</v>
      </c>
      <c r="H1241" s="267">
        <v>0</v>
      </c>
      <c r="I1241" s="267">
        <f t="shared" si="42"/>
        <v>0</v>
      </c>
      <c r="J1241" s="268">
        <f t="shared" si="43"/>
        <v>0</v>
      </c>
    </row>
    <row r="1242" spans="1:10" hidden="1" x14ac:dyDescent="0.2">
      <c r="A1242" s="266">
        <v>413528</v>
      </c>
      <c r="B1242" s="266" t="s">
        <v>1011</v>
      </c>
      <c r="C1242" s="267">
        <v>0</v>
      </c>
      <c r="D1242" s="267">
        <v>0</v>
      </c>
      <c r="E1242" s="267">
        <v>0</v>
      </c>
      <c r="F1242" s="267">
        <v>0</v>
      </c>
      <c r="G1242" s="267">
        <v>0</v>
      </c>
      <c r="H1242" s="267">
        <v>0</v>
      </c>
      <c r="I1242" s="267">
        <f t="shared" si="42"/>
        <v>0</v>
      </c>
      <c r="J1242" s="268">
        <f t="shared" si="43"/>
        <v>0</v>
      </c>
    </row>
    <row r="1243" spans="1:10" hidden="1" x14ac:dyDescent="0.2">
      <c r="A1243" s="266">
        <v>413530</v>
      </c>
      <c r="B1243" s="266" t="s">
        <v>1012</v>
      </c>
      <c r="C1243" s="267">
        <v>0</v>
      </c>
      <c r="D1243" s="267">
        <v>0</v>
      </c>
      <c r="E1243" s="267">
        <v>0</v>
      </c>
      <c r="F1243" s="267">
        <v>0</v>
      </c>
      <c r="G1243" s="267">
        <v>0</v>
      </c>
      <c r="H1243" s="267">
        <v>0</v>
      </c>
      <c r="I1243" s="267">
        <f t="shared" si="42"/>
        <v>0</v>
      </c>
      <c r="J1243" s="268">
        <f t="shared" si="43"/>
        <v>0</v>
      </c>
    </row>
    <row r="1244" spans="1:10" hidden="1" x14ac:dyDescent="0.2">
      <c r="A1244" s="266">
        <v>413532</v>
      </c>
      <c r="B1244" s="266" t="s">
        <v>1013</v>
      </c>
      <c r="C1244" s="267">
        <v>0</v>
      </c>
      <c r="D1244" s="267">
        <v>0</v>
      </c>
      <c r="E1244" s="267">
        <v>0</v>
      </c>
      <c r="F1244" s="267">
        <v>0</v>
      </c>
      <c r="G1244" s="267">
        <v>0</v>
      </c>
      <c r="H1244" s="267">
        <v>0</v>
      </c>
      <c r="I1244" s="267">
        <f t="shared" si="42"/>
        <v>0</v>
      </c>
      <c r="J1244" s="268">
        <f t="shared" si="43"/>
        <v>0</v>
      </c>
    </row>
    <row r="1245" spans="1:10" hidden="1" x14ac:dyDescent="0.2">
      <c r="A1245" s="266">
        <v>413534</v>
      </c>
      <c r="B1245" s="266" t="s">
        <v>1014</v>
      </c>
      <c r="C1245" s="267">
        <v>0</v>
      </c>
      <c r="D1245" s="267">
        <v>0</v>
      </c>
      <c r="E1245" s="267">
        <v>0</v>
      </c>
      <c r="F1245" s="267">
        <v>0</v>
      </c>
      <c r="G1245" s="267">
        <v>0</v>
      </c>
      <c r="H1245" s="267">
        <v>0</v>
      </c>
      <c r="I1245" s="267">
        <f t="shared" si="42"/>
        <v>0</v>
      </c>
      <c r="J1245" s="268">
        <f t="shared" si="43"/>
        <v>0</v>
      </c>
    </row>
    <row r="1246" spans="1:10" hidden="1" x14ac:dyDescent="0.2">
      <c r="A1246" s="266">
        <v>413536</v>
      </c>
      <c r="B1246" s="266" t="s">
        <v>1015</v>
      </c>
      <c r="C1246" s="267">
        <v>0</v>
      </c>
      <c r="D1246" s="267">
        <v>0</v>
      </c>
      <c r="E1246" s="267">
        <v>0</v>
      </c>
      <c r="F1246" s="267">
        <v>0</v>
      </c>
      <c r="G1246" s="267">
        <v>0</v>
      </c>
      <c r="H1246" s="267">
        <v>0</v>
      </c>
      <c r="I1246" s="267">
        <f t="shared" si="42"/>
        <v>0</v>
      </c>
      <c r="J1246" s="268">
        <f t="shared" si="43"/>
        <v>0</v>
      </c>
    </row>
    <row r="1247" spans="1:10" hidden="1" x14ac:dyDescent="0.2">
      <c r="A1247" s="266">
        <v>413538</v>
      </c>
      <c r="B1247" s="266" t="s">
        <v>1016</v>
      </c>
      <c r="C1247" s="267">
        <v>0</v>
      </c>
      <c r="D1247" s="267">
        <v>0</v>
      </c>
      <c r="E1247" s="267">
        <v>0</v>
      </c>
      <c r="F1247" s="267">
        <v>0</v>
      </c>
      <c r="G1247" s="267">
        <v>0</v>
      </c>
      <c r="H1247" s="267">
        <v>0</v>
      </c>
      <c r="I1247" s="267">
        <f t="shared" si="42"/>
        <v>0</v>
      </c>
      <c r="J1247" s="268">
        <f t="shared" si="43"/>
        <v>0</v>
      </c>
    </row>
    <row r="1248" spans="1:10" hidden="1" x14ac:dyDescent="0.2">
      <c r="A1248" s="266">
        <v>413540</v>
      </c>
      <c r="B1248" s="266" t="s">
        <v>1017</v>
      </c>
      <c r="C1248" s="267">
        <v>0</v>
      </c>
      <c r="D1248" s="267">
        <v>0</v>
      </c>
      <c r="E1248" s="267">
        <v>0</v>
      </c>
      <c r="F1248" s="267">
        <v>0</v>
      </c>
      <c r="G1248" s="267">
        <v>0</v>
      </c>
      <c r="H1248" s="267">
        <v>0</v>
      </c>
      <c r="I1248" s="267">
        <f t="shared" si="42"/>
        <v>0</v>
      </c>
      <c r="J1248" s="268">
        <f t="shared" si="43"/>
        <v>0</v>
      </c>
    </row>
    <row r="1249" spans="1:10" hidden="1" x14ac:dyDescent="0.2">
      <c r="A1249" s="266">
        <v>413542</v>
      </c>
      <c r="B1249" s="266" t="s">
        <v>1018</v>
      </c>
      <c r="C1249" s="267">
        <v>0</v>
      </c>
      <c r="D1249" s="267">
        <v>0</v>
      </c>
      <c r="E1249" s="267">
        <v>0</v>
      </c>
      <c r="F1249" s="267">
        <v>0</v>
      </c>
      <c r="G1249" s="267">
        <v>0</v>
      </c>
      <c r="H1249" s="267">
        <v>0</v>
      </c>
      <c r="I1249" s="267">
        <f t="shared" si="42"/>
        <v>0</v>
      </c>
      <c r="J1249" s="268">
        <f t="shared" si="43"/>
        <v>0</v>
      </c>
    </row>
    <row r="1250" spans="1:10" hidden="1" x14ac:dyDescent="0.2">
      <c r="A1250" s="266">
        <v>413544</v>
      </c>
      <c r="B1250" s="266" t="s">
        <v>1019</v>
      </c>
      <c r="C1250" s="267">
        <v>0</v>
      </c>
      <c r="D1250" s="267">
        <v>0</v>
      </c>
      <c r="E1250" s="267">
        <v>0</v>
      </c>
      <c r="F1250" s="267">
        <v>0</v>
      </c>
      <c r="G1250" s="267">
        <v>0</v>
      </c>
      <c r="H1250" s="267">
        <v>0</v>
      </c>
      <c r="I1250" s="267">
        <f t="shared" si="42"/>
        <v>0</v>
      </c>
      <c r="J1250" s="268">
        <f t="shared" si="43"/>
        <v>0</v>
      </c>
    </row>
    <row r="1251" spans="1:10" hidden="1" x14ac:dyDescent="0.2">
      <c r="A1251" s="266">
        <v>413546</v>
      </c>
      <c r="B1251" s="266" t="s">
        <v>1020</v>
      </c>
      <c r="C1251" s="267">
        <v>0</v>
      </c>
      <c r="D1251" s="267">
        <v>0</v>
      </c>
      <c r="E1251" s="267">
        <v>0</v>
      </c>
      <c r="F1251" s="267">
        <v>0</v>
      </c>
      <c r="G1251" s="267">
        <v>0</v>
      </c>
      <c r="H1251" s="267">
        <v>0</v>
      </c>
      <c r="I1251" s="267">
        <f t="shared" si="42"/>
        <v>0</v>
      </c>
      <c r="J1251" s="268">
        <f t="shared" si="43"/>
        <v>0</v>
      </c>
    </row>
    <row r="1252" spans="1:10" hidden="1" x14ac:dyDescent="0.2">
      <c r="A1252" s="266">
        <v>413548</v>
      </c>
      <c r="B1252" s="266" t="s">
        <v>1021</v>
      </c>
      <c r="C1252" s="267">
        <v>0</v>
      </c>
      <c r="D1252" s="267">
        <v>0</v>
      </c>
      <c r="E1252" s="267">
        <v>0</v>
      </c>
      <c r="F1252" s="267">
        <v>0</v>
      </c>
      <c r="G1252" s="267">
        <v>0</v>
      </c>
      <c r="H1252" s="267">
        <v>0</v>
      </c>
      <c r="I1252" s="267">
        <f t="shared" si="42"/>
        <v>0</v>
      </c>
      <c r="J1252" s="268">
        <f t="shared" si="43"/>
        <v>0</v>
      </c>
    </row>
    <row r="1253" spans="1:10" hidden="1" x14ac:dyDescent="0.2">
      <c r="A1253" s="266">
        <v>413550</v>
      </c>
      <c r="B1253" s="266" t="s">
        <v>1022</v>
      </c>
      <c r="C1253" s="267">
        <v>0</v>
      </c>
      <c r="D1253" s="267">
        <v>0</v>
      </c>
      <c r="E1253" s="267">
        <v>0</v>
      </c>
      <c r="F1253" s="267">
        <v>0</v>
      </c>
      <c r="G1253" s="267">
        <v>0</v>
      </c>
      <c r="H1253" s="267">
        <v>0</v>
      </c>
      <c r="I1253" s="267">
        <f t="shared" si="42"/>
        <v>0</v>
      </c>
      <c r="J1253" s="268">
        <f t="shared" si="43"/>
        <v>0</v>
      </c>
    </row>
    <row r="1254" spans="1:10" hidden="1" x14ac:dyDescent="0.2">
      <c r="A1254" s="266">
        <v>413552</v>
      </c>
      <c r="B1254" s="266" t="s">
        <v>1023</v>
      </c>
      <c r="C1254" s="267">
        <v>0</v>
      </c>
      <c r="D1254" s="267">
        <v>0</v>
      </c>
      <c r="E1254" s="267">
        <v>0</v>
      </c>
      <c r="F1254" s="267">
        <v>0</v>
      </c>
      <c r="G1254" s="267">
        <v>0</v>
      </c>
      <c r="H1254" s="267">
        <v>0</v>
      </c>
      <c r="I1254" s="267">
        <f t="shared" si="42"/>
        <v>0</v>
      </c>
      <c r="J1254" s="268">
        <f t="shared" si="43"/>
        <v>0</v>
      </c>
    </row>
    <row r="1255" spans="1:10" hidden="1" x14ac:dyDescent="0.2">
      <c r="A1255" s="266">
        <v>413554</v>
      </c>
      <c r="B1255" s="266" t="s">
        <v>1024</v>
      </c>
      <c r="C1255" s="267">
        <v>0</v>
      </c>
      <c r="D1255" s="267">
        <v>0</v>
      </c>
      <c r="E1255" s="267">
        <v>0</v>
      </c>
      <c r="F1255" s="267">
        <v>0</v>
      </c>
      <c r="G1255" s="267">
        <v>0</v>
      </c>
      <c r="H1255" s="267">
        <v>0</v>
      </c>
      <c r="I1255" s="267">
        <f t="shared" si="42"/>
        <v>0</v>
      </c>
      <c r="J1255" s="268">
        <f t="shared" si="43"/>
        <v>0</v>
      </c>
    </row>
    <row r="1256" spans="1:10" hidden="1" x14ac:dyDescent="0.2">
      <c r="A1256" s="266">
        <v>413556</v>
      </c>
      <c r="B1256" s="266" t="s">
        <v>1025</v>
      </c>
      <c r="C1256" s="267">
        <v>0</v>
      </c>
      <c r="D1256" s="267">
        <v>0</v>
      </c>
      <c r="E1256" s="267">
        <v>0</v>
      </c>
      <c r="F1256" s="267">
        <v>0</v>
      </c>
      <c r="G1256" s="267">
        <v>0</v>
      </c>
      <c r="H1256" s="267">
        <v>0</v>
      </c>
      <c r="I1256" s="267">
        <f t="shared" si="42"/>
        <v>0</v>
      </c>
      <c r="J1256" s="268">
        <f t="shared" si="43"/>
        <v>0</v>
      </c>
    </row>
    <row r="1257" spans="1:10" hidden="1" x14ac:dyDescent="0.2">
      <c r="A1257" s="266">
        <v>413558</v>
      </c>
      <c r="B1257" s="266" t="s">
        <v>1026</v>
      </c>
      <c r="C1257" s="267">
        <v>0</v>
      </c>
      <c r="D1257" s="267">
        <v>0</v>
      </c>
      <c r="E1257" s="267">
        <v>0</v>
      </c>
      <c r="F1257" s="267">
        <v>0</v>
      </c>
      <c r="G1257" s="267">
        <v>0</v>
      </c>
      <c r="H1257" s="267">
        <v>0</v>
      </c>
      <c r="I1257" s="267">
        <f t="shared" si="42"/>
        <v>0</v>
      </c>
      <c r="J1257" s="268">
        <f t="shared" si="43"/>
        <v>0</v>
      </c>
    </row>
    <row r="1258" spans="1:10" hidden="1" x14ac:dyDescent="0.2">
      <c r="A1258" s="266">
        <v>413560</v>
      </c>
      <c r="B1258" s="266" t="s">
        <v>1027</v>
      </c>
      <c r="C1258" s="267">
        <v>0</v>
      </c>
      <c r="D1258" s="267">
        <v>0</v>
      </c>
      <c r="E1258" s="267">
        <v>0</v>
      </c>
      <c r="F1258" s="267">
        <v>0</v>
      </c>
      <c r="G1258" s="267">
        <v>0</v>
      </c>
      <c r="H1258" s="267">
        <v>0</v>
      </c>
      <c r="I1258" s="267">
        <f t="shared" si="42"/>
        <v>0</v>
      </c>
      <c r="J1258" s="268">
        <f t="shared" si="43"/>
        <v>0</v>
      </c>
    </row>
    <row r="1259" spans="1:10" hidden="1" x14ac:dyDescent="0.2">
      <c r="A1259" s="266">
        <v>413562</v>
      </c>
      <c r="B1259" s="266" t="s">
        <v>1028</v>
      </c>
      <c r="C1259" s="267">
        <v>0</v>
      </c>
      <c r="D1259" s="267">
        <v>0</v>
      </c>
      <c r="E1259" s="267">
        <v>0</v>
      </c>
      <c r="F1259" s="267">
        <v>0</v>
      </c>
      <c r="G1259" s="267">
        <v>0</v>
      </c>
      <c r="H1259" s="267">
        <v>0</v>
      </c>
      <c r="I1259" s="267">
        <f t="shared" si="42"/>
        <v>0</v>
      </c>
      <c r="J1259" s="268">
        <f t="shared" si="43"/>
        <v>0</v>
      </c>
    </row>
    <row r="1260" spans="1:10" hidden="1" x14ac:dyDescent="0.2">
      <c r="A1260" s="266">
        <v>413564</v>
      </c>
      <c r="B1260" s="266" t="s">
        <v>1029</v>
      </c>
      <c r="C1260" s="267">
        <v>0</v>
      </c>
      <c r="D1260" s="267">
        <v>0</v>
      </c>
      <c r="E1260" s="267">
        <v>0</v>
      </c>
      <c r="F1260" s="267">
        <v>0</v>
      </c>
      <c r="G1260" s="267">
        <v>0</v>
      </c>
      <c r="H1260" s="267">
        <v>0</v>
      </c>
      <c r="I1260" s="267">
        <f t="shared" si="42"/>
        <v>0</v>
      </c>
      <c r="J1260" s="268">
        <f t="shared" si="43"/>
        <v>0</v>
      </c>
    </row>
    <row r="1261" spans="1:10" hidden="1" x14ac:dyDescent="0.2">
      <c r="A1261" s="266">
        <v>413566</v>
      </c>
      <c r="B1261" s="266" t="s">
        <v>1030</v>
      </c>
      <c r="C1261" s="267">
        <v>0</v>
      </c>
      <c r="D1261" s="267">
        <v>0</v>
      </c>
      <c r="E1261" s="267">
        <v>0</v>
      </c>
      <c r="F1261" s="267">
        <v>0</v>
      </c>
      <c r="G1261" s="267">
        <v>0</v>
      </c>
      <c r="H1261" s="267">
        <v>0</v>
      </c>
      <c r="I1261" s="267">
        <f t="shared" si="42"/>
        <v>0</v>
      </c>
      <c r="J1261" s="268">
        <f t="shared" si="43"/>
        <v>0</v>
      </c>
    </row>
    <row r="1262" spans="1:10" hidden="1" x14ac:dyDescent="0.2">
      <c r="A1262" s="266">
        <v>413568</v>
      </c>
      <c r="B1262" s="266" t="s">
        <v>1031</v>
      </c>
      <c r="C1262" s="267">
        <v>0</v>
      </c>
      <c r="D1262" s="267">
        <v>0</v>
      </c>
      <c r="E1262" s="267">
        <v>0</v>
      </c>
      <c r="F1262" s="267">
        <v>0</v>
      </c>
      <c r="G1262" s="267">
        <v>0</v>
      </c>
      <c r="H1262" s="267">
        <v>0</v>
      </c>
      <c r="I1262" s="267">
        <f t="shared" si="42"/>
        <v>0</v>
      </c>
      <c r="J1262" s="268">
        <f t="shared" si="43"/>
        <v>0</v>
      </c>
    </row>
    <row r="1263" spans="1:10" hidden="1" x14ac:dyDescent="0.2">
      <c r="A1263" s="266">
        <v>413570</v>
      </c>
      <c r="B1263" s="266" t="s">
        <v>1032</v>
      </c>
      <c r="C1263" s="267">
        <v>0</v>
      </c>
      <c r="D1263" s="267">
        <v>0</v>
      </c>
      <c r="E1263" s="267">
        <v>0</v>
      </c>
      <c r="F1263" s="267">
        <v>0</v>
      </c>
      <c r="G1263" s="267">
        <v>0</v>
      </c>
      <c r="H1263" s="267">
        <v>0</v>
      </c>
      <c r="I1263" s="267">
        <f t="shared" si="42"/>
        <v>0</v>
      </c>
      <c r="J1263" s="268">
        <f t="shared" si="43"/>
        <v>0</v>
      </c>
    </row>
    <row r="1264" spans="1:10" hidden="1" x14ac:dyDescent="0.2">
      <c r="A1264" s="266">
        <v>413572</v>
      </c>
      <c r="B1264" s="266" t="s">
        <v>1033</v>
      </c>
      <c r="C1264" s="267">
        <v>0</v>
      </c>
      <c r="D1264" s="267">
        <v>0</v>
      </c>
      <c r="E1264" s="267">
        <v>0</v>
      </c>
      <c r="F1264" s="267">
        <v>0</v>
      </c>
      <c r="G1264" s="267">
        <v>0</v>
      </c>
      <c r="H1264" s="267">
        <v>0</v>
      </c>
      <c r="I1264" s="267">
        <f t="shared" si="42"/>
        <v>0</v>
      </c>
      <c r="J1264" s="268">
        <f t="shared" si="43"/>
        <v>0</v>
      </c>
    </row>
    <row r="1265" spans="1:10" hidden="1" x14ac:dyDescent="0.2">
      <c r="A1265" s="266">
        <v>413595</v>
      </c>
      <c r="B1265" s="266" t="s">
        <v>1034</v>
      </c>
      <c r="C1265" s="267">
        <v>0</v>
      </c>
      <c r="D1265" s="267">
        <v>0</v>
      </c>
      <c r="E1265" s="267">
        <v>0</v>
      </c>
      <c r="F1265" s="267">
        <v>0</v>
      </c>
      <c r="G1265" s="267">
        <v>0</v>
      </c>
      <c r="H1265" s="267">
        <v>0</v>
      </c>
      <c r="I1265" s="267">
        <f t="shared" si="42"/>
        <v>0</v>
      </c>
      <c r="J1265" s="268">
        <f t="shared" si="43"/>
        <v>0</v>
      </c>
    </row>
    <row r="1266" spans="1:10" hidden="1" x14ac:dyDescent="0.2">
      <c r="A1266" s="264">
        <v>414000</v>
      </c>
      <c r="B1266" s="264" t="s">
        <v>1035</v>
      </c>
      <c r="C1266" s="265">
        <v>0</v>
      </c>
      <c r="D1266" s="265">
        <v>0</v>
      </c>
      <c r="E1266" s="265">
        <v>0</v>
      </c>
      <c r="F1266" s="265">
        <v>0</v>
      </c>
      <c r="G1266" s="265">
        <v>0</v>
      </c>
      <c r="H1266" s="265">
        <v>0</v>
      </c>
      <c r="I1266" s="265">
        <f t="shared" si="42"/>
        <v>0</v>
      </c>
      <c r="J1266" s="268">
        <f t="shared" si="43"/>
        <v>0</v>
      </c>
    </row>
    <row r="1267" spans="1:10" hidden="1" x14ac:dyDescent="0.2">
      <c r="A1267" s="266">
        <v>414005</v>
      </c>
      <c r="B1267" s="266" t="s">
        <v>1036</v>
      </c>
      <c r="C1267" s="267">
        <v>0</v>
      </c>
      <c r="D1267" s="267">
        <v>0</v>
      </c>
      <c r="E1267" s="267">
        <v>0</v>
      </c>
      <c r="F1267" s="267">
        <v>0</v>
      </c>
      <c r="G1267" s="267">
        <v>0</v>
      </c>
      <c r="H1267" s="267">
        <v>0</v>
      </c>
      <c r="I1267" s="267">
        <f t="shared" si="42"/>
        <v>0</v>
      </c>
      <c r="J1267" s="268">
        <f t="shared" si="43"/>
        <v>0</v>
      </c>
    </row>
    <row r="1268" spans="1:10" hidden="1" x14ac:dyDescent="0.2">
      <c r="A1268" s="266">
        <v>414010</v>
      </c>
      <c r="B1268" s="266" t="s">
        <v>1037</v>
      </c>
      <c r="C1268" s="267">
        <v>0</v>
      </c>
      <c r="D1268" s="267">
        <v>0</v>
      </c>
      <c r="E1268" s="267">
        <v>0</v>
      </c>
      <c r="F1268" s="267">
        <v>0</v>
      </c>
      <c r="G1268" s="267">
        <v>0</v>
      </c>
      <c r="H1268" s="267">
        <v>0</v>
      </c>
      <c r="I1268" s="267">
        <f t="shared" si="42"/>
        <v>0</v>
      </c>
      <c r="J1268" s="268">
        <f t="shared" si="43"/>
        <v>0</v>
      </c>
    </row>
    <row r="1269" spans="1:10" hidden="1" x14ac:dyDescent="0.2">
      <c r="A1269" s="266">
        <v>414015</v>
      </c>
      <c r="B1269" s="266" t="s">
        <v>1038</v>
      </c>
      <c r="C1269" s="267">
        <v>0</v>
      </c>
      <c r="D1269" s="267">
        <v>0</v>
      </c>
      <c r="E1269" s="267">
        <v>0</v>
      </c>
      <c r="F1269" s="267">
        <v>0</v>
      </c>
      <c r="G1269" s="267">
        <v>0</v>
      </c>
      <c r="H1269" s="267">
        <v>0</v>
      </c>
      <c r="I1269" s="267">
        <f t="shared" si="42"/>
        <v>0</v>
      </c>
      <c r="J1269" s="268">
        <f t="shared" si="43"/>
        <v>0</v>
      </c>
    </row>
    <row r="1270" spans="1:10" hidden="1" x14ac:dyDescent="0.2">
      <c r="A1270" s="266">
        <v>414020</v>
      </c>
      <c r="B1270" s="266" t="s">
        <v>1039</v>
      </c>
      <c r="C1270" s="267">
        <v>0</v>
      </c>
      <c r="D1270" s="267">
        <v>0</v>
      </c>
      <c r="E1270" s="267">
        <v>0</v>
      </c>
      <c r="F1270" s="267">
        <v>0</v>
      </c>
      <c r="G1270" s="267">
        <v>0</v>
      </c>
      <c r="H1270" s="267">
        <v>0</v>
      </c>
      <c r="I1270" s="267">
        <f t="shared" si="42"/>
        <v>0</v>
      </c>
      <c r="J1270" s="268">
        <f t="shared" si="43"/>
        <v>0</v>
      </c>
    </row>
    <row r="1271" spans="1:10" hidden="1" x14ac:dyDescent="0.2">
      <c r="A1271" s="266">
        <v>414095</v>
      </c>
      <c r="B1271" s="266" t="s">
        <v>881</v>
      </c>
      <c r="C1271" s="267">
        <v>0</v>
      </c>
      <c r="D1271" s="267">
        <v>0</v>
      </c>
      <c r="E1271" s="267">
        <v>0</v>
      </c>
      <c r="F1271" s="267">
        <v>0</v>
      </c>
      <c r="G1271" s="267">
        <v>0</v>
      </c>
      <c r="H1271" s="267">
        <v>0</v>
      </c>
      <c r="I1271" s="267">
        <f t="shared" si="42"/>
        <v>0</v>
      </c>
      <c r="J1271" s="268">
        <f t="shared" si="43"/>
        <v>0</v>
      </c>
    </row>
    <row r="1272" spans="1:10" hidden="1" x14ac:dyDescent="0.2">
      <c r="A1272" s="264">
        <v>414500</v>
      </c>
      <c r="B1272" s="264" t="s">
        <v>1040</v>
      </c>
      <c r="C1272" s="265">
        <v>0</v>
      </c>
      <c r="D1272" s="265">
        <v>0</v>
      </c>
      <c r="E1272" s="265">
        <v>0</v>
      </c>
      <c r="F1272" s="265">
        <v>0</v>
      </c>
      <c r="G1272" s="265">
        <v>0</v>
      </c>
      <c r="H1272" s="265">
        <v>0</v>
      </c>
      <c r="I1272" s="265">
        <f t="shared" si="42"/>
        <v>0</v>
      </c>
      <c r="J1272" s="268">
        <f t="shared" si="43"/>
        <v>0</v>
      </c>
    </row>
    <row r="1273" spans="1:10" hidden="1" x14ac:dyDescent="0.2">
      <c r="A1273" s="266">
        <v>414505</v>
      </c>
      <c r="B1273" s="266" t="s">
        <v>1041</v>
      </c>
      <c r="C1273" s="267">
        <v>0</v>
      </c>
      <c r="D1273" s="267">
        <v>0</v>
      </c>
      <c r="E1273" s="267">
        <v>0</v>
      </c>
      <c r="F1273" s="267">
        <v>0</v>
      </c>
      <c r="G1273" s="267">
        <v>0</v>
      </c>
      <c r="H1273" s="267">
        <v>0</v>
      </c>
      <c r="I1273" s="267">
        <f t="shared" si="42"/>
        <v>0</v>
      </c>
      <c r="J1273" s="268">
        <f t="shared" si="43"/>
        <v>0</v>
      </c>
    </row>
    <row r="1274" spans="1:10" hidden="1" x14ac:dyDescent="0.2">
      <c r="A1274" s="266">
        <v>414510</v>
      </c>
      <c r="B1274" s="266" t="s">
        <v>1042</v>
      </c>
      <c r="C1274" s="267">
        <v>0</v>
      </c>
      <c r="D1274" s="267">
        <v>0</v>
      </c>
      <c r="E1274" s="267">
        <v>0</v>
      </c>
      <c r="F1274" s="267">
        <v>0</v>
      </c>
      <c r="G1274" s="267">
        <v>0</v>
      </c>
      <c r="H1274" s="267">
        <v>0</v>
      </c>
      <c r="I1274" s="267">
        <f t="shared" si="42"/>
        <v>0</v>
      </c>
      <c r="J1274" s="268">
        <f t="shared" si="43"/>
        <v>0</v>
      </c>
    </row>
    <row r="1275" spans="1:10" hidden="1" x14ac:dyDescent="0.2">
      <c r="A1275" s="266">
        <v>414515</v>
      </c>
      <c r="B1275" s="266" t="s">
        <v>1043</v>
      </c>
      <c r="C1275" s="267">
        <v>0</v>
      </c>
      <c r="D1275" s="267">
        <v>0</v>
      </c>
      <c r="E1275" s="267">
        <v>0</v>
      </c>
      <c r="F1275" s="267">
        <v>0</v>
      </c>
      <c r="G1275" s="267">
        <v>0</v>
      </c>
      <c r="H1275" s="267">
        <v>0</v>
      </c>
      <c r="I1275" s="267">
        <f t="shared" si="42"/>
        <v>0</v>
      </c>
      <c r="J1275" s="268">
        <f t="shared" si="43"/>
        <v>0</v>
      </c>
    </row>
    <row r="1276" spans="1:10" hidden="1" x14ac:dyDescent="0.2">
      <c r="A1276" s="266">
        <v>414520</v>
      </c>
      <c r="B1276" s="266" t="s">
        <v>1044</v>
      </c>
      <c r="C1276" s="267">
        <v>0</v>
      </c>
      <c r="D1276" s="267">
        <v>0</v>
      </c>
      <c r="E1276" s="267">
        <v>0</v>
      </c>
      <c r="F1276" s="267">
        <v>0</v>
      </c>
      <c r="G1276" s="267">
        <v>0</v>
      </c>
      <c r="H1276" s="267">
        <v>0</v>
      </c>
      <c r="I1276" s="267">
        <f t="shared" si="42"/>
        <v>0</v>
      </c>
      <c r="J1276" s="268">
        <f t="shared" si="43"/>
        <v>0</v>
      </c>
    </row>
    <row r="1277" spans="1:10" hidden="1" x14ac:dyDescent="0.2">
      <c r="A1277" s="266">
        <v>414525</v>
      </c>
      <c r="B1277" s="266" t="s">
        <v>1045</v>
      </c>
      <c r="C1277" s="267">
        <v>0</v>
      </c>
      <c r="D1277" s="267">
        <v>0</v>
      </c>
      <c r="E1277" s="267">
        <v>0</v>
      </c>
      <c r="F1277" s="267">
        <v>0</v>
      </c>
      <c r="G1277" s="267">
        <v>0</v>
      </c>
      <c r="H1277" s="267">
        <v>0</v>
      </c>
      <c r="I1277" s="267">
        <f t="shared" si="42"/>
        <v>0</v>
      </c>
      <c r="J1277" s="268">
        <f t="shared" si="43"/>
        <v>0</v>
      </c>
    </row>
    <row r="1278" spans="1:10" hidden="1" x14ac:dyDescent="0.2">
      <c r="A1278" s="266">
        <v>414530</v>
      </c>
      <c r="B1278" s="266" t="s">
        <v>1046</v>
      </c>
      <c r="C1278" s="267">
        <v>0</v>
      </c>
      <c r="D1278" s="267">
        <v>0</v>
      </c>
      <c r="E1278" s="267">
        <v>0</v>
      </c>
      <c r="F1278" s="267">
        <v>0</v>
      </c>
      <c r="G1278" s="267">
        <v>0</v>
      </c>
      <c r="H1278" s="267">
        <v>0</v>
      </c>
      <c r="I1278" s="267">
        <f t="shared" si="42"/>
        <v>0</v>
      </c>
      <c r="J1278" s="268">
        <f t="shared" si="43"/>
        <v>0</v>
      </c>
    </row>
    <row r="1279" spans="1:10" hidden="1" x14ac:dyDescent="0.2">
      <c r="A1279" s="266">
        <v>414535</v>
      </c>
      <c r="B1279" s="266" t="s">
        <v>1047</v>
      </c>
      <c r="C1279" s="267">
        <v>0</v>
      </c>
      <c r="D1279" s="267">
        <v>0</v>
      </c>
      <c r="E1279" s="267">
        <v>0</v>
      </c>
      <c r="F1279" s="267">
        <v>0</v>
      </c>
      <c r="G1279" s="267">
        <v>0</v>
      </c>
      <c r="H1279" s="267">
        <v>0</v>
      </c>
      <c r="I1279" s="267">
        <f t="shared" ref="I1279:I1342" si="44">+H1279/9*12</f>
        <v>0</v>
      </c>
      <c r="J1279" s="268">
        <f t="shared" si="43"/>
        <v>0</v>
      </c>
    </row>
    <row r="1280" spans="1:10" hidden="1" x14ac:dyDescent="0.2">
      <c r="A1280" s="266">
        <v>414540</v>
      </c>
      <c r="B1280" s="266" t="s">
        <v>1048</v>
      </c>
      <c r="C1280" s="267">
        <v>0</v>
      </c>
      <c r="D1280" s="267">
        <v>0</v>
      </c>
      <c r="E1280" s="267">
        <v>0</v>
      </c>
      <c r="F1280" s="267">
        <v>0</v>
      </c>
      <c r="G1280" s="267">
        <v>0</v>
      </c>
      <c r="H1280" s="267">
        <v>0</v>
      </c>
      <c r="I1280" s="267">
        <f t="shared" si="44"/>
        <v>0</v>
      </c>
      <c r="J1280" s="268">
        <f t="shared" si="43"/>
        <v>0</v>
      </c>
    </row>
    <row r="1281" spans="1:10" hidden="1" x14ac:dyDescent="0.2">
      <c r="A1281" s="266">
        <v>414545</v>
      </c>
      <c r="B1281" s="266" t="s">
        <v>1049</v>
      </c>
      <c r="C1281" s="267">
        <v>0</v>
      </c>
      <c r="D1281" s="267">
        <v>0</v>
      </c>
      <c r="E1281" s="267">
        <v>0</v>
      </c>
      <c r="F1281" s="267">
        <v>0</v>
      </c>
      <c r="G1281" s="267">
        <v>0</v>
      </c>
      <c r="H1281" s="267">
        <v>0</v>
      </c>
      <c r="I1281" s="267">
        <f t="shared" si="44"/>
        <v>0</v>
      </c>
      <c r="J1281" s="268">
        <f t="shared" si="43"/>
        <v>0</v>
      </c>
    </row>
    <row r="1282" spans="1:10" hidden="1" x14ac:dyDescent="0.2">
      <c r="A1282" s="266">
        <v>414550</v>
      </c>
      <c r="B1282" s="266" t="s">
        <v>1050</v>
      </c>
      <c r="C1282" s="267">
        <v>0</v>
      </c>
      <c r="D1282" s="267">
        <v>0</v>
      </c>
      <c r="E1282" s="267">
        <v>0</v>
      </c>
      <c r="F1282" s="267">
        <v>0</v>
      </c>
      <c r="G1282" s="267">
        <v>0</v>
      </c>
      <c r="H1282" s="267">
        <v>0</v>
      </c>
      <c r="I1282" s="267">
        <f t="shared" si="44"/>
        <v>0</v>
      </c>
      <c r="J1282" s="268">
        <f t="shared" si="43"/>
        <v>0</v>
      </c>
    </row>
    <row r="1283" spans="1:10" hidden="1" x14ac:dyDescent="0.2">
      <c r="A1283" s="266">
        <v>414555</v>
      </c>
      <c r="B1283" s="266" t="s">
        <v>1051</v>
      </c>
      <c r="C1283" s="267">
        <v>0</v>
      </c>
      <c r="D1283" s="267">
        <v>0</v>
      </c>
      <c r="E1283" s="267">
        <v>0</v>
      </c>
      <c r="F1283" s="267">
        <v>0</v>
      </c>
      <c r="G1283" s="267">
        <v>0</v>
      </c>
      <c r="H1283" s="267">
        <v>0</v>
      </c>
      <c r="I1283" s="267">
        <f t="shared" si="44"/>
        <v>0</v>
      </c>
      <c r="J1283" s="268">
        <f t="shared" ref="J1283:J1346" si="45">+MAX(C1283:I1283)</f>
        <v>0</v>
      </c>
    </row>
    <row r="1284" spans="1:10" hidden="1" x14ac:dyDescent="0.2">
      <c r="A1284" s="266">
        <v>414560</v>
      </c>
      <c r="B1284" s="266" t="s">
        <v>1052</v>
      </c>
      <c r="C1284" s="267">
        <v>0</v>
      </c>
      <c r="D1284" s="267">
        <v>0</v>
      </c>
      <c r="E1284" s="267">
        <v>0</v>
      </c>
      <c r="F1284" s="267">
        <v>0</v>
      </c>
      <c r="G1284" s="267">
        <v>0</v>
      </c>
      <c r="H1284" s="267">
        <v>0</v>
      </c>
      <c r="I1284" s="267">
        <f t="shared" si="44"/>
        <v>0</v>
      </c>
      <c r="J1284" s="268">
        <f t="shared" si="45"/>
        <v>0</v>
      </c>
    </row>
    <row r="1285" spans="1:10" hidden="1" x14ac:dyDescent="0.2">
      <c r="A1285" s="266">
        <v>414570</v>
      </c>
      <c r="B1285" s="266" t="s">
        <v>1053</v>
      </c>
      <c r="C1285" s="267">
        <v>0</v>
      </c>
      <c r="D1285" s="267">
        <v>0</v>
      </c>
      <c r="E1285" s="267">
        <v>0</v>
      </c>
      <c r="F1285" s="267">
        <v>0</v>
      </c>
      <c r="G1285" s="267">
        <v>0</v>
      </c>
      <c r="H1285" s="267">
        <v>0</v>
      </c>
      <c r="I1285" s="267">
        <f t="shared" si="44"/>
        <v>0</v>
      </c>
      <c r="J1285" s="268">
        <f t="shared" si="45"/>
        <v>0</v>
      </c>
    </row>
    <row r="1286" spans="1:10" hidden="1" x14ac:dyDescent="0.2">
      <c r="A1286" s="266">
        <v>414575</v>
      </c>
      <c r="B1286" s="266" t="s">
        <v>1054</v>
      </c>
      <c r="C1286" s="267">
        <v>0</v>
      </c>
      <c r="D1286" s="267">
        <v>0</v>
      </c>
      <c r="E1286" s="267">
        <v>0</v>
      </c>
      <c r="F1286" s="267">
        <v>0</v>
      </c>
      <c r="G1286" s="267">
        <v>0</v>
      </c>
      <c r="H1286" s="267">
        <v>0</v>
      </c>
      <c r="I1286" s="267">
        <f t="shared" si="44"/>
        <v>0</v>
      </c>
      <c r="J1286" s="268">
        <f t="shared" si="45"/>
        <v>0</v>
      </c>
    </row>
    <row r="1287" spans="1:10" hidden="1" x14ac:dyDescent="0.2">
      <c r="A1287" s="266">
        <v>414580</v>
      </c>
      <c r="B1287" s="266" t="s">
        <v>1055</v>
      </c>
      <c r="C1287" s="267">
        <v>0</v>
      </c>
      <c r="D1287" s="267">
        <v>0</v>
      </c>
      <c r="E1287" s="267">
        <v>0</v>
      </c>
      <c r="F1287" s="267">
        <v>0</v>
      </c>
      <c r="G1287" s="267">
        <v>0</v>
      </c>
      <c r="H1287" s="267">
        <v>0</v>
      </c>
      <c r="I1287" s="267">
        <f t="shared" si="44"/>
        <v>0</v>
      </c>
      <c r="J1287" s="268">
        <f t="shared" si="45"/>
        <v>0</v>
      </c>
    </row>
    <row r="1288" spans="1:10" hidden="1" x14ac:dyDescent="0.2">
      <c r="A1288" s="266">
        <v>414595</v>
      </c>
      <c r="B1288" s="266" t="s">
        <v>881</v>
      </c>
      <c r="C1288" s="267">
        <v>0</v>
      </c>
      <c r="D1288" s="267">
        <v>0</v>
      </c>
      <c r="E1288" s="267">
        <v>0</v>
      </c>
      <c r="F1288" s="267">
        <v>0</v>
      </c>
      <c r="G1288" s="267">
        <v>0</v>
      </c>
      <c r="H1288" s="267">
        <v>0</v>
      </c>
      <c r="I1288" s="267">
        <f t="shared" si="44"/>
        <v>0</v>
      </c>
      <c r="J1288" s="268">
        <f t="shared" si="45"/>
        <v>0</v>
      </c>
    </row>
    <row r="1289" spans="1:10" hidden="1" x14ac:dyDescent="0.2">
      <c r="A1289" s="264">
        <v>414700</v>
      </c>
      <c r="B1289" s="264" t="s">
        <v>1056</v>
      </c>
      <c r="C1289" s="265">
        <v>0</v>
      </c>
      <c r="D1289" s="265">
        <v>0</v>
      </c>
      <c r="E1289" s="265">
        <v>0</v>
      </c>
      <c r="F1289" s="265">
        <v>0</v>
      </c>
      <c r="G1289" s="265">
        <v>0</v>
      </c>
      <c r="H1289" s="265">
        <v>0</v>
      </c>
      <c r="I1289" s="265">
        <f t="shared" si="44"/>
        <v>0</v>
      </c>
      <c r="J1289" s="268">
        <f t="shared" si="45"/>
        <v>0</v>
      </c>
    </row>
    <row r="1290" spans="1:10" hidden="1" x14ac:dyDescent="0.2">
      <c r="A1290" s="266">
        <v>414705</v>
      </c>
      <c r="B1290" s="266" t="s">
        <v>1057</v>
      </c>
      <c r="C1290" s="267">
        <v>0</v>
      </c>
      <c r="D1290" s="267">
        <v>0</v>
      </c>
      <c r="E1290" s="267">
        <v>0</v>
      </c>
      <c r="F1290" s="267">
        <v>0</v>
      </c>
      <c r="G1290" s="267">
        <v>0</v>
      </c>
      <c r="H1290" s="267">
        <v>0</v>
      </c>
      <c r="I1290" s="267">
        <f t="shared" si="44"/>
        <v>0</v>
      </c>
      <c r="J1290" s="268">
        <f t="shared" si="45"/>
        <v>0</v>
      </c>
    </row>
    <row r="1291" spans="1:10" hidden="1" x14ac:dyDescent="0.2">
      <c r="A1291" s="266">
        <v>414710</v>
      </c>
      <c r="B1291" s="266" t="s">
        <v>1058</v>
      </c>
      <c r="C1291" s="267">
        <v>0</v>
      </c>
      <c r="D1291" s="267">
        <v>0</v>
      </c>
      <c r="E1291" s="267">
        <v>0</v>
      </c>
      <c r="F1291" s="267">
        <v>0</v>
      </c>
      <c r="G1291" s="267">
        <v>0</v>
      </c>
      <c r="H1291" s="267">
        <v>0</v>
      </c>
      <c r="I1291" s="267">
        <f t="shared" si="44"/>
        <v>0</v>
      </c>
      <c r="J1291" s="268">
        <f t="shared" si="45"/>
        <v>0</v>
      </c>
    </row>
    <row r="1292" spans="1:10" x14ac:dyDescent="0.2">
      <c r="A1292" s="264">
        <v>415000</v>
      </c>
      <c r="B1292" s="264" t="s">
        <v>1059</v>
      </c>
      <c r="C1292" s="265">
        <v>893029985.83000004</v>
      </c>
      <c r="D1292" s="265">
        <v>999493318.98000002</v>
      </c>
      <c r="E1292" s="265">
        <v>1151801153</v>
      </c>
      <c r="F1292" s="265">
        <v>1312356108</v>
      </c>
      <c r="G1292" s="265">
        <v>1629659457</v>
      </c>
      <c r="H1292" s="265">
        <v>1234804967</v>
      </c>
      <c r="I1292" s="265">
        <f t="shared" si="44"/>
        <v>1646406622.6666667</v>
      </c>
      <c r="J1292" s="268">
        <f t="shared" si="45"/>
        <v>1646406622.6666667</v>
      </c>
    </row>
    <row r="1293" spans="1:10" hidden="1" x14ac:dyDescent="0.2">
      <c r="A1293" s="266">
        <v>415005</v>
      </c>
      <c r="B1293" s="266" t="s">
        <v>1060</v>
      </c>
      <c r="C1293" s="267">
        <v>0</v>
      </c>
      <c r="D1293" s="267">
        <v>0</v>
      </c>
      <c r="E1293" s="267">
        <v>0</v>
      </c>
      <c r="F1293" s="267">
        <v>0</v>
      </c>
      <c r="G1293" s="267">
        <v>0</v>
      </c>
      <c r="H1293" s="267">
        <v>0</v>
      </c>
      <c r="I1293" s="267">
        <f t="shared" si="44"/>
        <v>0</v>
      </c>
      <c r="J1293" s="268">
        <f t="shared" si="45"/>
        <v>0</v>
      </c>
    </row>
    <row r="1294" spans="1:10" x14ac:dyDescent="0.2">
      <c r="A1294" s="266">
        <v>415010</v>
      </c>
      <c r="B1294" s="266" t="s">
        <v>1061</v>
      </c>
      <c r="C1294" s="267">
        <v>893029985.83000004</v>
      </c>
      <c r="D1294" s="267">
        <v>999493318.98000002</v>
      </c>
      <c r="E1294" s="267">
        <v>1151801153</v>
      </c>
      <c r="F1294" s="267">
        <v>1312356108</v>
      </c>
      <c r="G1294" s="267">
        <v>1629659457</v>
      </c>
      <c r="H1294" s="267">
        <v>1234804967</v>
      </c>
      <c r="I1294" s="267">
        <f t="shared" si="44"/>
        <v>1646406622.6666667</v>
      </c>
      <c r="J1294" s="268">
        <f t="shared" si="45"/>
        <v>1646406622.6666667</v>
      </c>
    </row>
    <row r="1295" spans="1:10" hidden="1" x14ac:dyDescent="0.2">
      <c r="A1295" s="266">
        <v>415015</v>
      </c>
      <c r="B1295" s="266" t="s">
        <v>1062</v>
      </c>
      <c r="C1295" s="267">
        <v>0</v>
      </c>
      <c r="D1295" s="267">
        <v>0</v>
      </c>
      <c r="E1295" s="267">
        <v>0</v>
      </c>
      <c r="F1295" s="267">
        <v>0</v>
      </c>
      <c r="G1295" s="267">
        <v>0</v>
      </c>
      <c r="H1295" s="267">
        <v>0</v>
      </c>
      <c r="I1295" s="267">
        <f t="shared" si="44"/>
        <v>0</v>
      </c>
      <c r="J1295" s="268">
        <f t="shared" si="45"/>
        <v>0</v>
      </c>
    </row>
    <row r="1296" spans="1:10" hidden="1" x14ac:dyDescent="0.2">
      <c r="A1296" s="266">
        <v>415020</v>
      </c>
      <c r="B1296" s="266" t="s">
        <v>1063</v>
      </c>
      <c r="C1296" s="267">
        <v>0</v>
      </c>
      <c r="D1296" s="267">
        <v>0</v>
      </c>
      <c r="E1296" s="267">
        <v>0</v>
      </c>
      <c r="F1296" s="267">
        <v>0</v>
      </c>
      <c r="G1296" s="267">
        <v>0</v>
      </c>
      <c r="H1296" s="267">
        <v>0</v>
      </c>
      <c r="I1296" s="267">
        <f t="shared" si="44"/>
        <v>0</v>
      </c>
      <c r="J1296" s="268">
        <f t="shared" si="45"/>
        <v>0</v>
      </c>
    </row>
    <row r="1297" spans="1:10" hidden="1" x14ac:dyDescent="0.2">
      <c r="A1297" s="266">
        <v>415025</v>
      </c>
      <c r="B1297" s="266" t="s">
        <v>1064</v>
      </c>
      <c r="C1297" s="267">
        <v>0</v>
      </c>
      <c r="D1297" s="267">
        <v>0</v>
      </c>
      <c r="E1297" s="267">
        <v>0</v>
      </c>
      <c r="F1297" s="267">
        <v>0</v>
      </c>
      <c r="G1297" s="267">
        <v>0</v>
      </c>
      <c r="H1297" s="267">
        <v>0</v>
      </c>
      <c r="I1297" s="267">
        <f t="shared" si="44"/>
        <v>0</v>
      </c>
      <c r="J1297" s="268">
        <f t="shared" si="45"/>
        <v>0</v>
      </c>
    </row>
    <row r="1298" spans="1:10" hidden="1" x14ac:dyDescent="0.2">
      <c r="A1298" s="266">
        <v>415030</v>
      </c>
      <c r="B1298" s="266" t="s">
        <v>1065</v>
      </c>
      <c r="C1298" s="267">
        <v>0</v>
      </c>
      <c r="D1298" s="267">
        <v>0</v>
      </c>
      <c r="E1298" s="267">
        <v>0</v>
      </c>
      <c r="F1298" s="267">
        <v>0</v>
      </c>
      <c r="G1298" s="267">
        <v>0</v>
      </c>
      <c r="H1298" s="267">
        <v>0</v>
      </c>
      <c r="I1298" s="267">
        <f t="shared" si="44"/>
        <v>0</v>
      </c>
      <c r="J1298" s="268">
        <f t="shared" si="45"/>
        <v>0</v>
      </c>
    </row>
    <row r="1299" spans="1:10" hidden="1" x14ac:dyDescent="0.2">
      <c r="A1299" s="266">
        <v>415035</v>
      </c>
      <c r="B1299" s="266" t="s">
        <v>1066</v>
      </c>
      <c r="C1299" s="267">
        <v>0</v>
      </c>
      <c r="D1299" s="267">
        <v>0</v>
      </c>
      <c r="E1299" s="267">
        <v>0</v>
      </c>
      <c r="F1299" s="267">
        <v>0</v>
      </c>
      <c r="G1299" s="267">
        <v>0</v>
      </c>
      <c r="H1299" s="267">
        <v>0</v>
      </c>
      <c r="I1299" s="267">
        <f t="shared" si="44"/>
        <v>0</v>
      </c>
      <c r="J1299" s="268">
        <f t="shared" si="45"/>
        <v>0</v>
      </c>
    </row>
    <row r="1300" spans="1:10" hidden="1" x14ac:dyDescent="0.2">
      <c r="A1300" s="266">
        <v>415040</v>
      </c>
      <c r="B1300" s="266" t="s">
        <v>1067</v>
      </c>
      <c r="C1300" s="267">
        <v>0</v>
      </c>
      <c r="D1300" s="267">
        <v>0</v>
      </c>
      <c r="E1300" s="267">
        <v>0</v>
      </c>
      <c r="F1300" s="267">
        <v>0</v>
      </c>
      <c r="G1300" s="267">
        <v>0</v>
      </c>
      <c r="H1300" s="267">
        <v>0</v>
      </c>
      <c r="I1300" s="267">
        <f t="shared" si="44"/>
        <v>0</v>
      </c>
      <c r="J1300" s="268">
        <f t="shared" si="45"/>
        <v>0</v>
      </c>
    </row>
    <row r="1301" spans="1:10" hidden="1" x14ac:dyDescent="0.2">
      <c r="A1301" s="266">
        <v>415045</v>
      </c>
      <c r="B1301" s="266" t="s">
        <v>1068</v>
      </c>
      <c r="C1301" s="267">
        <v>0</v>
      </c>
      <c r="D1301" s="267">
        <v>0</v>
      </c>
      <c r="E1301" s="267">
        <v>0</v>
      </c>
      <c r="F1301" s="267">
        <v>0</v>
      </c>
      <c r="G1301" s="267">
        <v>0</v>
      </c>
      <c r="H1301" s="267">
        <v>0</v>
      </c>
      <c r="I1301" s="267">
        <f t="shared" si="44"/>
        <v>0</v>
      </c>
      <c r="J1301" s="268">
        <f t="shared" si="45"/>
        <v>0</v>
      </c>
    </row>
    <row r="1302" spans="1:10" hidden="1" x14ac:dyDescent="0.2">
      <c r="A1302" s="266">
        <v>415050</v>
      </c>
      <c r="B1302" s="266" t="s">
        <v>1069</v>
      </c>
      <c r="C1302" s="267">
        <v>0</v>
      </c>
      <c r="D1302" s="267">
        <v>0</v>
      </c>
      <c r="E1302" s="267">
        <v>0</v>
      </c>
      <c r="F1302" s="267">
        <v>0</v>
      </c>
      <c r="G1302" s="267">
        <v>0</v>
      </c>
      <c r="H1302" s="267">
        <v>0</v>
      </c>
      <c r="I1302" s="267">
        <f t="shared" si="44"/>
        <v>0</v>
      </c>
      <c r="J1302" s="268">
        <f t="shared" si="45"/>
        <v>0</v>
      </c>
    </row>
    <row r="1303" spans="1:10" hidden="1" x14ac:dyDescent="0.2">
      <c r="A1303" s="266">
        <v>415055</v>
      </c>
      <c r="B1303" s="266" t="s">
        <v>1070</v>
      </c>
      <c r="C1303" s="267">
        <v>0</v>
      </c>
      <c r="D1303" s="267">
        <v>0</v>
      </c>
      <c r="E1303" s="267">
        <v>0</v>
      </c>
      <c r="F1303" s="267">
        <v>0</v>
      </c>
      <c r="G1303" s="267">
        <v>0</v>
      </c>
      <c r="H1303" s="267">
        <v>0</v>
      </c>
      <c r="I1303" s="267">
        <f t="shared" si="44"/>
        <v>0</v>
      </c>
      <c r="J1303" s="268">
        <f t="shared" si="45"/>
        <v>0</v>
      </c>
    </row>
    <row r="1304" spans="1:10" hidden="1" x14ac:dyDescent="0.2">
      <c r="A1304" s="266">
        <v>415060</v>
      </c>
      <c r="B1304" s="266" t="s">
        <v>1071</v>
      </c>
      <c r="C1304" s="267">
        <v>0</v>
      </c>
      <c r="D1304" s="267">
        <v>0</v>
      </c>
      <c r="E1304" s="267">
        <v>0</v>
      </c>
      <c r="F1304" s="267">
        <v>0</v>
      </c>
      <c r="G1304" s="267">
        <v>0</v>
      </c>
      <c r="H1304" s="267">
        <v>0</v>
      </c>
      <c r="I1304" s="267">
        <f t="shared" si="44"/>
        <v>0</v>
      </c>
      <c r="J1304" s="268">
        <f t="shared" si="45"/>
        <v>0</v>
      </c>
    </row>
    <row r="1305" spans="1:10" hidden="1" x14ac:dyDescent="0.2">
      <c r="A1305" s="264">
        <v>415500</v>
      </c>
      <c r="B1305" s="264" t="s">
        <v>1072</v>
      </c>
      <c r="C1305" s="265">
        <v>0</v>
      </c>
      <c r="D1305" s="265">
        <v>0</v>
      </c>
      <c r="E1305" s="265">
        <v>0</v>
      </c>
      <c r="F1305" s="265">
        <v>0</v>
      </c>
      <c r="G1305" s="265">
        <v>0</v>
      </c>
      <c r="H1305" s="265">
        <v>0</v>
      </c>
      <c r="I1305" s="265">
        <f t="shared" si="44"/>
        <v>0</v>
      </c>
      <c r="J1305" s="268">
        <f t="shared" si="45"/>
        <v>0</v>
      </c>
    </row>
    <row r="1306" spans="1:10" hidden="1" x14ac:dyDescent="0.2">
      <c r="A1306" s="264">
        <v>416000</v>
      </c>
      <c r="B1306" s="264" t="s">
        <v>1073</v>
      </c>
      <c r="C1306" s="265">
        <v>0</v>
      </c>
      <c r="D1306" s="265">
        <v>0</v>
      </c>
      <c r="E1306" s="265">
        <v>0</v>
      </c>
      <c r="F1306" s="265">
        <v>0</v>
      </c>
      <c r="G1306" s="265">
        <v>0</v>
      </c>
      <c r="H1306" s="265">
        <v>0</v>
      </c>
      <c r="I1306" s="265">
        <f t="shared" si="44"/>
        <v>0</v>
      </c>
      <c r="J1306" s="268">
        <f t="shared" si="45"/>
        <v>0</v>
      </c>
    </row>
    <row r="1307" spans="1:10" hidden="1" x14ac:dyDescent="0.2">
      <c r="A1307" s="264">
        <v>416500</v>
      </c>
      <c r="B1307" s="264" t="s">
        <v>1074</v>
      </c>
      <c r="C1307" s="265">
        <v>0</v>
      </c>
      <c r="D1307" s="265">
        <v>0</v>
      </c>
      <c r="E1307" s="265">
        <v>0</v>
      </c>
      <c r="F1307" s="265">
        <v>0</v>
      </c>
      <c r="G1307" s="265">
        <v>0</v>
      </c>
      <c r="H1307" s="265">
        <v>0</v>
      </c>
      <c r="I1307" s="265">
        <f t="shared" si="44"/>
        <v>0</v>
      </c>
      <c r="J1307" s="268">
        <f t="shared" si="45"/>
        <v>0</v>
      </c>
    </row>
    <row r="1308" spans="1:10" hidden="1" x14ac:dyDescent="0.2">
      <c r="A1308" s="264">
        <v>417000</v>
      </c>
      <c r="B1308" s="264" t="s">
        <v>1075</v>
      </c>
      <c r="C1308" s="265">
        <v>0</v>
      </c>
      <c r="D1308" s="265">
        <v>0</v>
      </c>
      <c r="E1308" s="265">
        <v>0</v>
      </c>
      <c r="F1308" s="265">
        <v>0</v>
      </c>
      <c r="G1308" s="265">
        <v>0</v>
      </c>
      <c r="H1308" s="265">
        <v>0</v>
      </c>
      <c r="I1308" s="265">
        <f t="shared" si="44"/>
        <v>0</v>
      </c>
      <c r="J1308" s="268">
        <f t="shared" si="45"/>
        <v>0</v>
      </c>
    </row>
    <row r="1309" spans="1:10" hidden="1" x14ac:dyDescent="0.2">
      <c r="A1309" s="264">
        <v>417500</v>
      </c>
      <c r="B1309" s="264" t="s">
        <v>1076</v>
      </c>
      <c r="C1309" s="265">
        <v>0</v>
      </c>
      <c r="D1309" s="265">
        <v>0</v>
      </c>
      <c r="E1309" s="265">
        <v>0</v>
      </c>
      <c r="F1309" s="265">
        <v>0</v>
      </c>
      <c r="G1309" s="265">
        <v>0</v>
      </c>
      <c r="H1309" s="265">
        <v>0</v>
      </c>
      <c r="I1309" s="265">
        <f t="shared" si="44"/>
        <v>0</v>
      </c>
      <c r="J1309" s="268">
        <f t="shared" si="45"/>
        <v>0</v>
      </c>
    </row>
    <row r="1310" spans="1:10" x14ac:dyDescent="0.2">
      <c r="A1310" s="262">
        <v>420000</v>
      </c>
      <c r="B1310" s="262" t="s">
        <v>1077</v>
      </c>
      <c r="C1310" s="263">
        <v>63263155.890000001</v>
      </c>
      <c r="D1310" s="263">
        <v>64049933.859999999</v>
      </c>
      <c r="E1310" s="263">
        <v>74776736</v>
      </c>
      <c r="F1310" s="263">
        <v>88636301.859999999</v>
      </c>
      <c r="G1310" s="263">
        <v>60414779.880000003</v>
      </c>
      <c r="H1310" s="263">
        <v>44739722.390000001</v>
      </c>
      <c r="I1310" s="263">
        <f t="shared" si="44"/>
        <v>59652963.186666667</v>
      </c>
      <c r="J1310" s="268">
        <f t="shared" si="45"/>
        <v>88636301.859999999</v>
      </c>
    </row>
    <row r="1311" spans="1:10" hidden="1" x14ac:dyDescent="0.2">
      <c r="A1311" s="264">
        <v>420500</v>
      </c>
      <c r="B1311" s="264" t="s">
        <v>1078</v>
      </c>
      <c r="C1311" s="265">
        <v>0</v>
      </c>
      <c r="D1311" s="265">
        <v>0</v>
      </c>
      <c r="E1311" s="265">
        <v>0</v>
      </c>
      <c r="F1311" s="265">
        <v>0</v>
      </c>
      <c r="G1311" s="265">
        <v>0</v>
      </c>
      <c r="H1311" s="265">
        <v>0</v>
      </c>
      <c r="I1311" s="265">
        <f t="shared" si="44"/>
        <v>0</v>
      </c>
      <c r="J1311" s="268">
        <f t="shared" si="45"/>
        <v>0</v>
      </c>
    </row>
    <row r="1312" spans="1:10" hidden="1" x14ac:dyDescent="0.2">
      <c r="A1312" s="266">
        <v>420505</v>
      </c>
      <c r="B1312" s="266" t="s">
        <v>1079</v>
      </c>
      <c r="C1312" s="267">
        <v>0</v>
      </c>
      <c r="D1312" s="267">
        <v>0</v>
      </c>
      <c r="E1312" s="267">
        <v>0</v>
      </c>
      <c r="F1312" s="267">
        <v>0</v>
      </c>
      <c r="G1312" s="267">
        <v>0</v>
      </c>
      <c r="H1312" s="267">
        <v>0</v>
      </c>
      <c r="I1312" s="267">
        <f t="shared" si="44"/>
        <v>0</v>
      </c>
      <c r="J1312" s="268">
        <f t="shared" si="45"/>
        <v>0</v>
      </c>
    </row>
    <row r="1313" spans="1:10" hidden="1" x14ac:dyDescent="0.2">
      <c r="A1313" s="266">
        <v>420510</v>
      </c>
      <c r="B1313" s="266" t="s">
        <v>1080</v>
      </c>
      <c r="C1313" s="267">
        <v>0</v>
      </c>
      <c r="D1313" s="267">
        <v>0</v>
      </c>
      <c r="E1313" s="267">
        <v>0</v>
      </c>
      <c r="F1313" s="267">
        <v>0</v>
      </c>
      <c r="G1313" s="267">
        <v>0</v>
      </c>
      <c r="H1313" s="267">
        <v>0</v>
      </c>
      <c r="I1313" s="267">
        <f t="shared" si="44"/>
        <v>0</v>
      </c>
      <c r="J1313" s="268">
        <f t="shared" si="45"/>
        <v>0</v>
      </c>
    </row>
    <row r="1314" spans="1:10" hidden="1" x14ac:dyDescent="0.2">
      <c r="A1314" s="266">
        <v>420515</v>
      </c>
      <c r="B1314" s="266" t="s">
        <v>1081</v>
      </c>
      <c r="C1314" s="267">
        <v>0</v>
      </c>
      <c r="D1314" s="267">
        <v>0</v>
      </c>
      <c r="E1314" s="267">
        <v>0</v>
      </c>
      <c r="F1314" s="267">
        <v>0</v>
      </c>
      <c r="G1314" s="267">
        <v>0</v>
      </c>
      <c r="H1314" s="267">
        <v>0</v>
      </c>
      <c r="I1314" s="267">
        <f t="shared" si="44"/>
        <v>0</v>
      </c>
      <c r="J1314" s="268">
        <f t="shared" si="45"/>
        <v>0</v>
      </c>
    </row>
    <row r="1315" spans="1:10" hidden="1" x14ac:dyDescent="0.2">
      <c r="A1315" s="266">
        <v>420520</v>
      </c>
      <c r="B1315" s="266" t="s">
        <v>1082</v>
      </c>
      <c r="C1315" s="267">
        <v>0</v>
      </c>
      <c r="D1315" s="267">
        <v>0</v>
      </c>
      <c r="E1315" s="267">
        <v>0</v>
      </c>
      <c r="F1315" s="267">
        <v>0</v>
      </c>
      <c r="G1315" s="267">
        <v>0</v>
      </c>
      <c r="H1315" s="267">
        <v>0</v>
      </c>
      <c r="I1315" s="267">
        <f t="shared" si="44"/>
        <v>0</v>
      </c>
      <c r="J1315" s="268">
        <f t="shared" si="45"/>
        <v>0</v>
      </c>
    </row>
    <row r="1316" spans="1:10" hidden="1" x14ac:dyDescent="0.2">
      <c r="A1316" s="266">
        <v>420525</v>
      </c>
      <c r="B1316" s="266" t="s">
        <v>1083</v>
      </c>
      <c r="C1316" s="267">
        <v>0</v>
      </c>
      <c r="D1316" s="267">
        <v>0</v>
      </c>
      <c r="E1316" s="267">
        <v>0</v>
      </c>
      <c r="F1316" s="267">
        <v>0</v>
      </c>
      <c r="G1316" s="267">
        <v>0</v>
      </c>
      <c r="H1316" s="267">
        <v>0</v>
      </c>
      <c r="I1316" s="267">
        <f t="shared" si="44"/>
        <v>0</v>
      </c>
      <c r="J1316" s="268">
        <f t="shared" si="45"/>
        <v>0</v>
      </c>
    </row>
    <row r="1317" spans="1:10" hidden="1" x14ac:dyDescent="0.2">
      <c r="A1317" s="266">
        <v>420530</v>
      </c>
      <c r="B1317" s="266" t="s">
        <v>1084</v>
      </c>
      <c r="C1317" s="267">
        <v>0</v>
      </c>
      <c r="D1317" s="267">
        <v>0</v>
      </c>
      <c r="E1317" s="267">
        <v>0</v>
      </c>
      <c r="F1317" s="267">
        <v>0</v>
      </c>
      <c r="G1317" s="267">
        <v>0</v>
      </c>
      <c r="H1317" s="267">
        <v>0</v>
      </c>
      <c r="I1317" s="267">
        <f t="shared" si="44"/>
        <v>0</v>
      </c>
      <c r="J1317" s="268">
        <f t="shared" si="45"/>
        <v>0</v>
      </c>
    </row>
    <row r="1318" spans="1:10" hidden="1" x14ac:dyDescent="0.2">
      <c r="A1318" s="266">
        <v>420535</v>
      </c>
      <c r="B1318" s="266" t="s">
        <v>1085</v>
      </c>
      <c r="C1318" s="267">
        <v>0</v>
      </c>
      <c r="D1318" s="267">
        <v>0</v>
      </c>
      <c r="E1318" s="267">
        <v>0</v>
      </c>
      <c r="F1318" s="267">
        <v>0</v>
      </c>
      <c r="G1318" s="267">
        <v>0</v>
      </c>
      <c r="H1318" s="267">
        <v>0</v>
      </c>
      <c r="I1318" s="267">
        <f t="shared" si="44"/>
        <v>0</v>
      </c>
      <c r="J1318" s="268">
        <f t="shared" si="45"/>
        <v>0</v>
      </c>
    </row>
    <row r="1319" spans="1:10" hidden="1" x14ac:dyDescent="0.2">
      <c r="A1319" s="266">
        <v>420540</v>
      </c>
      <c r="B1319" s="266" t="s">
        <v>1086</v>
      </c>
      <c r="C1319" s="267">
        <v>0</v>
      </c>
      <c r="D1319" s="267">
        <v>0</v>
      </c>
      <c r="E1319" s="267">
        <v>0</v>
      </c>
      <c r="F1319" s="267">
        <v>0</v>
      </c>
      <c r="G1319" s="267">
        <v>0</v>
      </c>
      <c r="H1319" s="267">
        <v>0</v>
      </c>
      <c r="I1319" s="267">
        <f t="shared" si="44"/>
        <v>0</v>
      </c>
      <c r="J1319" s="268">
        <f t="shared" si="45"/>
        <v>0</v>
      </c>
    </row>
    <row r="1320" spans="1:10" hidden="1" x14ac:dyDescent="0.2">
      <c r="A1320" s="266">
        <v>420545</v>
      </c>
      <c r="B1320" s="266" t="s">
        <v>1087</v>
      </c>
      <c r="C1320" s="267">
        <v>0</v>
      </c>
      <c r="D1320" s="267">
        <v>0</v>
      </c>
      <c r="E1320" s="267">
        <v>0</v>
      </c>
      <c r="F1320" s="267">
        <v>0</v>
      </c>
      <c r="G1320" s="267">
        <v>0</v>
      </c>
      <c r="H1320" s="267">
        <v>0</v>
      </c>
      <c r="I1320" s="267">
        <f t="shared" si="44"/>
        <v>0</v>
      </c>
      <c r="J1320" s="268">
        <f t="shared" si="45"/>
        <v>0</v>
      </c>
    </row>
    <row r="1321" spans="1:10" hidden="1" x14ac:dyDescent="0.2">
      <c r="A1321" s="266">
        <v>420550</v>
      </c>
      <c r="B1321" s="266" t="s">
        <v>1088</v>
      </c>
      <c r="C1321" s="267">
        <v>0</v>
      </c>
      <c r="D1321" s="267">
        <v>0</v>
      </c>
      <c r="E1321" s="267">
        <v>0</v>
      </c>
      <c r="F1321" s="267">
        <v>0</v>
      </c>
      <c r="G1321" s="267">
        <v>0</v>
      </c>
      <c r="H1321" s="267">
        <v>0</v>
      </c>
      <c r="I1321" s="267">
        <f t="shared" si="44"/>
        <v>0</v>
      </c>
      <c r="J1321" s="268">
        <f t="shared" si="45"/>
        <v>0</v>
      </c>
    </row>
    <row r="1322" spans="1:10" hidden="1" x14ac:dyDescent="0.2">
      <c r="A1322" s="266">
        <v>420551</v>
      </c>
      <c r="B1322" s="266" t="s">
        <v>1089</v>
      </c>
      <c r="C1322" s="267">
        <v>0</v>
      </c>
      <c r="D1322" s="267">
        <v>0</v>
      </c>
      <c r="E1322" s="267">
        <v>0</v>
      </c>
      <c r="F1322" s="267">
        <v>0</v>
      </c>
      <c r="G1322" s="267">
        <v>0</v>
      </c>
      <c r="H1322" s="267">
        <v>0</v>
      </c>
      <c r="I1322" s="267">
        <f t="shared" si="44"/>
        <v>0</v>
      </c>
      <c r="J1322" s="268">
        <f t="shared" si="45"/>
        <v>0</v>
      </c>
    </row>
    <row r="1323" spans="1:10" hidden="1" x14ac:dyDescent="0.2">
      <c r="A1323" s="266">
        <v>420552</v>
      </c>
      <c r="B1323" s="266" t="s">
        <v>1090</v>
      </c>
      <c r="C1323" s="267">
        <v>0</v>
      </c>
      <c r="D1323" s="267">
        <v>0</v>
      </c>
      <c r="E1323" s="267">
        <v>0</v>
      </c>
      <c r="F1323" s="267">
        <v>0</v>
      </c>
      <c r="G1323" s="267">
        <v>0</v>
      </c>
      <c r="H1323" s="267">
        <v>0</v>
      </c>
      <c r="I1323" s="267">
        <f t="shared" si="44"/>
        <v>0</v>
      </c>
      <c r="J1323" s="268">
        <f t="shared" si="45"/>
        <v>0</v>
      </c>
    </row>
    <row r="1324" spans="1:10" hidden="1" x14ac:dyDescent="0.2">
      <c r="A1324" s="266">
        <v>420555</v>
      </c>
      <c r="B1324" s="266" t="s">
        <v>1091</v>
      </c>
      <c r="C1324" s="267">
        <v>0</v>
      </c>
      <c r="D1324" s="267">
        <v>0</v>
      </c>
      <c r="E1324" s="267">
        <v>0</v>
      </c>
      <c r="F1324" s="267">
        <v>0</v>
      </c>
      <c r="G1324" s="267">
        <v>0</v>
      </c>
      <c r="H1324" s="267">
        <v>0</v>
      </c>
      <c r="I1324" s="267">
        <f t="shared" si="44"/>
        <v>0</v>
      </c>
      <c r="J1324" s="268">
        <f t="shared" si="45"/>
        <v>0</v>
      </c>
    </row>
    <row r="1325" spans="1:10" hidden="1" x14ac:dyDescent="0.2">
      <c r="A1325" s="266">
        <v>420560</v>
      </c>
      <c r="B1325" s="266" t="s">
        <v>1092</v>
      </c>
      <c r="C1325" s="267">
        <v>0</v>
      </c>
      <c r="D1325" s="267">
        <v>0</v>
      </c>
      <c r="E1325" s="267">
        <v>0</v>
      </c>
      <c r="F1325" s="267">
        <v>0</v>
      </c>
      <c r="G1325" s="267">
        <v>0</v>
      </c>
      <c r="H1325" s="267">
        <v>0</v>
      </c>
      <c r="I1325" s="267">
        <f t="shared" si="44"/>
        <v>0</v>
      </c>
      <c r="J1325" s="268">
        <f t="shared" si="45"/>
        <v>0</v>
      </c>
    </row>
    <row r="1326" spans="1:10" hidden="1" x14ac:dyDescent="0.2">
      <c r="A1326" s="266">
        <v>420565</v>
      </c>
      <c r="B1326" s="266" t="s">
        <v>1093</v>
      </c>
      <c r="C1326" s="267">
        <v>0</v>
      </c>
      <c r="D1326" s="267">
        <v>0</v>
      </c>
      <c r="E1326" s="267">
        <v>0</v>
      </c>
      <c r="F1326" s="267">
        <v>0</v>
      </c>
      <c r="G1326" s="267">
        <v>0</v>
      </c>
      <c r="H1326" s="267">
        <v>0</v>
      </c>
      <c r="I1326" s="267">
        <f t="shared" si="44"/>
        <v>0</v>
      </c>
      <c r="J1326" s="268">
        <f t="shared" si="45"/>
        <v>0</v>
      </c>
    </row>
    <row r="1327" spans="1:10" hidden="1" x14ac:dyDescent="0.2">
      <c r="A1327" s="266">
        <v>420570</v>
      </c>
      <c r="B1327" s="266" t="s">
        <v>1094</v>
      </c>
      <c r="C1327" s="267">
        <v>0</v>
      </c>
      <c r="D1327" s="267">
        <v>0</v>
      </c>
      <c r="E1327" s="267">
        <v>0</v>
      </c>
      <c r="F1327" s="267">
        <v>0</v>
      </c>
      <c r="G1327" s="267">
        <v>0</v>
      </c>
      <c r="H1327" s="267">
        <v>0</v>
      </c>
      <c r="I1327" s="267">
        <f t="shared" si="44"/>
        <v>0</v>
      </c>
      <c r="J1327" s="268">
        <f t="shared" si="45"/>
        <v>0</v>
      </c>
    </row>
    <row r="1328" spans="1:10" hidden="1" x14ac:dyDescent="0.2">
      <c r="A1328" s="266">
        <v>420595</v>
      </c>
      <c r="B1328" s="266" t="s">
        <v>644</v>
      </c>
      <c r="C1328" s="267">
        <v>0</v>
      </c>
      <c r="D1328" s="267">
        <v>0</v>
      </c>
      <c r="E1328" s="267">
        <v>0</v>
      </c>
      <c r="F1328" s="267">
        <v>0</v>
      </c>
      <c r="G1328" s="267">
        <v>0</v>
      </c>
      <c r="H1328" s="267">
        <v>0</v>
      </c>
      <c r="I1328" s="267">
        <f t="shared" si="44"/>
        <v>0</v>
      </c>
      <c r="J1328" s="268">
        <f t="shared" si="45"/>
        <v>0</v>
      </c>
    </row>
    <row r="1329" spans="1:10" x14ac:dyDescent="0.2">
      <c r="A1329" s="264">
        <v>421000</v>
      </c>
      <c r="B1329" s="264" t="s">
        <v>1095</v>
      </c>
      <c r="C1329" s="265">
        <v>19811535</v>
      </c>
      <c r="D1329" s="265">
        <v>18262815</v>
      </c>
      <c r="E1329" s="265">
        <v>25459295</v>
      </c>
      <c r="F1329" s="265">
        <v>18944163</v>
      </c>
      <c r="G1329" s="265">
        <v>14213233</v>
      </c>
      <c r="H1329" s="265">
        <v>19571031</v>
      </c>
      <c r="I1329" s="265">
        <f t="shared" si="44"/>
        <v>26094708</v>
      </c>
      <c r="J1329" s="268">
        <f t="shared" si="45"/>
        <v>26094708</v>
      </c>
    </row>
    <row r="1330" spans="1:10" hidden="1" x14ac:dyDescent="0.2">
      <c r="A1330" s="266">
        <v>421005</v>
      </c>
      <c r="B1330" s="266" t="s">
        <v>1096</v>
      </c>
      <c r="C1330" s="267">
        <v>0</v>
      </c>
      <c r="D1330" s="267">
        <v>0</v>
      </c>
      <c r="E1330" s="267">
        <v>6666402</v>
      </c>
      <c r="F1330" s="267">
        <v>0</v>
      </c>
      <c r="G1330" s="267">
        <v>0</v>
      </c>
      <c r="H1330" s="267">
        <v>0</v>
      </c>
      <c r="I1330" s="267">
        <f t="shared" si="44"/>
        <v>0</v>
      </c>
      <c r="J1330" s="268">
        <f t="shared" si="45"/>
        <v>6666402</v>
      </c>
    </row>
    <row r="1331" spans="1:10" hidden="1" x14ac:dyDescent="0.2">
      <c r="A1331" s="266">
        <v>421010</v>
      </c>
      <c r="B1331" s="266" t="s">
        <v>1097</v>
      </c>
      <c r="C1331" s="267">
        <v>0</v>
      </c>
      <c r="D1331" s="267">
        <v>0</v>
      </c>
      <c r="E1331" s="267">
        <v>0</v>
      </c>
      <c r="F1331" s="267">
        <v>0</v>
      </c>
      <c r="G1331" s="267">
        <v>0</v>
      </c>
      <c r="H1331" s="267">
        <v>0</v>
      </c>
      <c r="I1331" s="267">
        <f t="shared" si="44"/>
        <v>0</v>
      </c>
      <c r="J1331" s="268">
        <f t="shared" si="45"/>
        <v>0</v>
      </c>
    </row>
    <row r="1332" spans="1:10" hidden="1" x14ac:dyDescent="0.2">
      <c r="A1332" s="266">
        <v>421015</v>
      </c>
      <c r="B1332" s="266" t="s">
        <v>1079</v>
      </c>
      <c r="C1332" s="267">
        <v>0</v>
      </c>
      <c r="D1332" s="267">
        <v>0</v>
      </c>
      <c r="E1332" s="267">
        <v>0</v>
      </c>
      <c r="F1332" s="267">
        <v>0</v>
      </c>
      <c r="G1332" s="267">
        <v>0</v>
      </c>
      <c r="H1332" s="267">
        <v>0</v>
      </c>
      <c r="I1332" s="267">
        <f t="shared" si="44"/>
        <v>0</v>
      </c>
      <c r="J1332" s="268">
        <f t="shared" si="45"/>
        <v>0</v>
      </c>
    </row>
    <row r="1333" spans="1:10" hidden="1" x14ac:dyDescent="0.2">
      <c r="A1333" s="266">
        <v>421020</v>
      </c>
      <c r="B1333" s="266" t="s">
        <v>1098</v>
      </c>
      <c r="C1333" s="267">
        <v>0</v>
      </c>
      <c r="D1333" s="267">
        <v>0</v>
      </c>
      <c r="E1333" s="267">
        <v>0</v>
      </c>
      <c r="F1333" s="267">
        <v>0</v>
      </c>
      <c r="G1333" s="267">
        <v>0</v>
      </c>
      <c r="H1333" s="267">
        <v>0</v>
      </c>
      <c r="I1333" s="267">
        <f t="shared" si="44"/>
        <v>0</v>
      </c>
      <c r="J1333" s="268">
        <f t="shared" si="45"/>
        <v>0</v>
      </c>
    </row>
    <row r="1334" spans="1:10" hidden="1" x14ac:dyDescent="0.2">
      <c r="A1334" s="266">
        <v>421025</v>
      </c>
      <c r="B1334" s="266" t="s">
        <v>1099</v>
      </c>
      <c r="C1334" s="267">
        <v>0</v>
      </c>
      <c r="D1334" s="267">
        <v>0</v>
      </c>
      <c r="E1334" s="267">
        <v>0</v>
      </c>
      <c r="F1334" s="267">
        <v>0</v>
      </c>
      <c r="G1334" s="267">
        <v>0</v>
      </c>
      <c r="H1334" s="267">
        <v>0</v>
      </c>
      <c r="I1334" s="267">
        <f t="shared" si="44"/>
        <v>0</v>
      </c>
      <c r="J1334" s="268">
        <f t="shared" si="45"/>
        <v>0</v>
      </c>
    </row>
    <row r="1335" spans="1:10" x14ac:dyDescent="0.2">
      <c r="A1335" s="266">
        <v>421030</v>
      </c>
      <c r="B1335" s="266" t="s">
        <v>1100</v>
      </c>
      <c r="C1335" s="267">
        <v>19811535</v>
      </c>
      <c r="D1335" s="267">
        <v>18262815</v>
      </c>
      <c r="E1335" s="267">
        <v>18792893</v>
      </c>
      <c r="F1335" s="267">
        <v>18944163</v>
      </c>
      <c r="G1335" s="267">
        <v>14213233</v>
      </c>
      <c r="H1335" s="267">
        <v>19571031</v>
      </c>
      <c r="I1335" s="267">
        <f t="shared" si="44"/>
        <v>26094708</v>
      </c>
      <c r="J1335" s="268">
        <f t="shared" si="45"/>
        <v>26094708</v>
      </c>
    </row>
    <row r="1336" spans="1:10" hidden="1" x14ac:dyDescent="0.2">
      <c r="A1336" s="266">
        <v>421035</v>
      </c>
      <c r="B1336" s="266" t="s">
        <v>1101</v>
      </c>
      <c r="C1336" s="267">
        <v>0</v>
      </c>
      <c r="D1336" s="267">
        <v>0</v>
      </c>
      <c r="E1336" s="267">
        <v>0</v>
      </c>
      <c r="F1336" s="267">
        <v>0</v>
      </c>
      <c r="G1336" s="267">
        <v>0</v>
      </c>
      <c r="H1336" s="267">
        <v>0</v>
      </c>
      <c r="I1336" s="267">
        <f t="shared" si="44"/>
        <v>0</v>
      </c>
      <c r="J1336" s="268">
        <f t="shared" si="45"/>
        <v>0</v>
      </c>
    </row>
    <row r="1337" spans="1:10" hidden="1" x14ac:dyDescent="0.2">
      <c r="A1337" s="266">
        <v>421036</v>
      </c>
      <c r="B1337" s="266" t="s">
        <v>1089</v>
      </c>
      <c r="C1337" s="267">
        <v>0</v>
      </c>
      <c r="D1337" s="267">
        <v>0</v>
      </c>
      <c r="E1337" s="267">
        <v>0</v>
      </c>
      <c r="F1337" s="267">
        <v>0</v>
      </c>
      <c r="G1337" s="267">
        <v>0</v>
      </c>
      <c r="H1337" s="267">
        <v>0</v>
      </c>
      <c r="I1337" s="267">
        <f t="shared" si="44"/>
        <v>0</v>
      </c>
      <c r="J1337" s="268">
        <f t="shared" si="45"/>
        <v>0</v>
      </c>
    </row>
    <row r="1338" spans="1:10" hidden="1" x14ac:dyDescent="0.2">
      <c r="A1338" s="266">
        <v>421037</v>
      </c>
      <c r="B1338" s="266" t="s">
        <v>1090</v>
      </c>
      <c r="C1338" s="267">
        <v>0</v>
      </c>
      <c r="D1338" s="267">
        <v>0</v>
      </c>
      <c r="E1338" s="267">
        <v>0</v>
      </c>
      <c r="F1338" s="267">
        <v>0</v>
      </c>
      <c r="G1338" s="267">
        <v>0</v>
      </c>
      <c r="H1338" s="267">
        <v>0</v>
      </c>
      <c r="I1338" s="267">
        <f t="shared" si="44"/>
        <v>0</v>
      </c>
      <c r="J1338" s="268">
        <f t="shared" si="45"/>
        <v>0</v>
      </c>
    </row>
    <row r="1339" spans="1:10" hidden="1" x14ac:dyDescent="0.2">
      <c r="A1339" s="266">
        <v>421038</v>
      </c>
      <c r="B1339" s="266" t="s">
        <v>1102</v>
      </c>
      <c r="C1339" s="267">
        <v>0</v>
      </c>
      <c r="D1339" s="267">
        <v>0</v>
      </c>
      <c r="E1339" s="267">
        <v>0</v>
      </c>
      <c r="F1339" s="267">
        <v>0</v>
      </c>
      <c r="G1339" s="267">
        <v>0</v>
      </c>
      <c r="H1339" s="267">
        <v>0</v>
      </c>
      <c r="I1339" s="267">
        <f t="shared" si="44"/>
        <v>0</v>
      </c>
      <c r="J1339" s="268">
        <f t="shared" si="45"/>
        <v>0</v>
      </c>
    </row>
    <row r="1340" spans="1:10" x14ac:dyDescent="0.2">
      <c r="A1340" s="264">
        <v>422000</v>
      </c>
      <c r="B1340" s="264" t="s">
        <v>1103</v>
      </c>
      <c r="C1340" s="265">
        <v>0</v>
      </c>
      <c r="D1340" s="265">
        <v>0</v>
      </c>
      <c r="E1340" s="265">
        <v>0</v>
      </c>
      <c r="F1340" s="265">
        <v>15151017.859999999</v>
      </c>
      <c r="G1340" s="265">
        <v>5393203.5499999998</v>
      </c>
      <c r="H1340" s="265">
        <v>7764709.0300000003</v>
      </c>
      <c r="I1340" s="265">
        <f t="shared" si="44"/>
        <v>10352945.373333333</v>
      </c>
      <c r="J1340" s="268">
        <f t="shared" si="45"/>
        <v>15151017.859999999</v>
      </c>
    </row>
    <row r="1341" spans="1:10" x14ac:dyDescent="0.2">
      <c r="A1341" s="266">
        <v>422004</v>
      </c>
      <c r="B1341" s="266" t="s">
        <v>1104</v>
      </c>
      <c r="C1341" s="267">
        <v>0</v>
      </c>
      <c r="D1341" s="267">
        <v>0</v>
      </c>
      <c r="E1341" s="267">
        <v>0</v>
      </c>
      <c r="F1341" s="267">
        <v>14846071.859999999</v>
      </c>
      <c r="G1341" s="267">
        <v>4978430.55</v>
      </c>
      <c r="H1341" s="267">
        <v>7764709.0300000003</v>
      </c>
      <c r="I1341" s="267">
        <f t="shared" si="44"/>
        <v>10352945.373333333</v>
      </c>
      <c r="J1341" s="268">
        <f t="shared" si="45"/>
        <v>14846071.859999999</v>
      </c>
    </row>
    <row r="1342" spans="1:10" hidden="1" x14ac:dyDescent="0.2">
      <c r="A1342" s="266">
        <v>422005</v>
      </c>
      <c r="B1342" s="266" t="s">
        <v>1105</v>
      </c>
      <c r="C1342" s="267">
        <v>0</v>
      </c>
      <c r="D1342" s="267">
        <v>0</v>
      </c>
      <c r="E1342" s="267">
        <v>0</v>
      </c>
      <c r="F1342" s="267">
        <v>304946</v>
      </c>
      <c r="G1342" s="267">
        <v>414773</v>
      </c>
      <c r="H1342" s="267">
        <v>0</v>
      </c>
      <c r="I1342" s="267">
        <f t="shared" si="44"/>
        <v>0</v>
      </c>
      <c r="J1342" s="268">
        <f t="shared" si="45"/>
        <v>414773</v>
      </c>
    </row>
    <row r="1343" spans="1:10" hidden="1" x14ac:dyDescent="0.2">
      <c r="A1343" s="266">
        <v>422010</v>
      </c>
      <c r="B1343" s="266" t="s">
        <v>1106</v>
      </c>
      <c r="C1343" s="267">
        <v>0</v>
      </c>
      <c r="D1343" s="267">
        <v>0</v>
      </c>
      <c r="E1343" s="267">
        <v>0</v>
      </c>
      <c r="F1343" s="267">
        <v>0</v>
      </c>
      <c r="G1343" s="267">
        <v>0</v>
      </c>
      <c r="H1343" s="267">
        <v>0</v>
      </c>
      <c r="I1343" s="267">
        <f t="shared" ref="I1343:I1406" si="46">+H1343/9*12</f>
        <v>0</v>
      </c>
      <c r="J1343" s="268">
        <f t="shared" si="45"/>
        <v>0</v>
      </c>
    </row>
    <row r="1344" spans="1:10" x14ac:dyDescent="0.2">
      <c r="A1344" s="264">
        <v>422500</v>
      </c>
      <c r="B1344" s="264" t="s">
        <v>1107</v>
      </c>
      <c r="C1344" s="265">
        <v>6003092</v>
      </c>
      <c r="D1344" s="265">
        <v>1123880</v>
      </c>
      <c r="E1344" s="265">
        <v>11734795</v>
      </c>
      <c r="F1344" s="265">
        <v>29844360</v>
      </c>
      <c r="G1344" s="265">
        <v>31042504</v>
      </c>
      <c r="H1344" s="265">
        <v>10790252</v>
      </c>
      <c r="I1344" s="265">
        <f t="shared" si="46"/>
        <v>14387002.666666668</v>
      </c>
      <c r="J1344" s="268">
        <f t="shared" si="45"/>
        <v>31042504</v>
      </c>
    </row>
    <row r="1345" spans="1:10" hidden="1" x14ac:dyDescent="0.2">
      <c r="A1345" s="266">
        <v>422501</v>
      </c>
      <c r="B1345" s="266" t="s">
        <v>1108</v>
      </c>
      <c r="C1345" s="267">
        <v>0</v>
      </c>
      <c r="D1345" s="267">
        <v>0</v>
      </c>
      <c r="E1345" s="267">
        <v>0</v>
      </c>
      <c r="F1345" s="267">
        <v>0</v>
      </c>
      <c r="G1345" s="267">
        <v>0</v>
      </c>
      <c r="H1345" s="267">
        <v>0</v>
      </c>
      <c r="I1345" s="267">
        <f t="shared" si="46"/>
        <v>0</v>
      </c>
      <c r="J1345" s="268">
        <f t="shared" si="45"/>
        <v>0</v>
      </c>
    </row>
    <row r="1346" spans="1:10" hidden="1" x14ac:dyDescent="0.2">
      <c r="A1346" s="266">
        <v>422502</v>
      </c>
      <c r="B1346" s="266" t="s">
        <v>1109</v>
      </c>
      <c r="C1346" s="267">
        <v>0</v>
      </c>
      <c r="D1346" s="267">
        <v>0</v>
      </c>
      <c r="E1346" s="267">
        <v>0</v>
      </c>
      <c r="F1346" s="267">
        <v>0</v>
      </c>
      <c r="G1346" s="267">
        <v>0</v>
      </c>
      <c r="H1346" s="267">
        <v>0</v>
      </c>
      <c r="I1346" s="267">
        <f t="shared" si="46"/>
        <v>0</v>
      </c>
      <c r="J1346" s="268">
        <f t="shared" si="45"/>
        <v>0</v>
      </c>
    </row>
    <row r="1347" spans="1:10" hidden="1" x14ac:dyDescent="0.2">
      <c r="A1347" s="266">
        <v>422503</v>
      </c>
      <c r="B1347" s="266" t="s">
        <v>1110</v>
      </c>
      <c r="C1347" s="267">
        <v>0</v>
      </c>
      <c r="D1347" s="267">
        <v>0</v>
      </c>
      <c r="E1347" s="267">
        <v>0</v>
      </c>
      <c r="F1347" s="267">
        <v>0</v>
      </c>
      <c r="G1347" s="267">
        <v>0</v>
      </c>
      <c r="H1347" s="267">
        <v>0</v>
      </c>
      <c r="I1347" s="267">
        <f t="shared" si="46"/>
        <v>0</v>
      </c>
      <c r="J1347" s="268">
        <f t="shared" ref="J1347:J1410" si="47">+MAX(C1347:I1347)</f>
        <v>0</v>
      </c>
    </row>
    <row r="1348" spans="1:10" hidden="1" x14ac:dyDescent="0.2">
      <c r="A1348" s="266">
        <v>422504</v>
      </c>
      <c r="B1348" s="266" t="s">
        <v>1111</v>
      </c>
      <c r="C1348" s="267">
        <v>0</v>
      </c>
      <c r="D1348" s="267">
        <v>0</v>
      </c>
      <c r="E1348" s="267">
        <v>0</v>
      </c>
      <c r="F1348" s="267">
        <v>0</v>
      </c>
      <c r="G1348" s="267">
        <v>0</v>
      </c>
      <c r="H1348" s="267">
        <v>0</v>
      </c>
      <c r="I1348" s="267">
        <f t="shared" si="46"/>
        <v>0</v>
      </c>
      <c r="J1348" s="268">
        <f t="shared" si="47"/>
        <v>0</v>
      </c>
    </row>
    <row r="1349" spans="1:10" hidden="1" x14ac:dyDescent="0.2">
      <c r="A1349" s="266">
        <v>422505</v>
      </c>
      <c r="B1349" s="266" t="s">
        <v>1112</v>
      </c>
      <c r="C1349" s="267">
        <v>0</v>
      </c>
      <c r="D1349" s="267">
        <v>0</v>
      </c>
      <c r="E1349" s="267">
        <v>0</v>
      </c>
      <c r="F1349" s="267">
        <v>0</v>
      </c>
      <c r="G1349" s="267">
        <v>0</v>
      </c>
      <c r="H1349" s="267">
        <v>0</v>
      </c>
      <c r="I1349" s="267">
        <f t="shared" si="46"/>
        <v>0</v>
      </c>
      <c r="J1349" s="268">
        <f t="shared" si="47"/>
        <v>0</v>
      </c>
    </row>
    <row r="1350" spans="1:10" hidden="1" x14ac:dyDescent="0.2">
      <c r="A1350" s="266">
        <v>422506</v>
      </c>
      <c r="B1350" s="266" t="s">
        <v>1113</v>
      </c>
      <c r="C1350" s="267">
        <v>0</v>
      </c>
      <c r="D1350" s="267">
        <v>0</v>
      </c>
      <c r="E1350" s="267">
        <v>0</v>
      </c>
      <c r="F1350" s="267">
        <v>0</v>
      </c>
      <c r="G1350" s="267">
        <v>0</v>
      </c>
      <c r="H1350" s="267">
        <v>0</v>
      </c>
      <c r="I1350" s="267">
        <f t="shared" si="46"/>
        <v>0</v>
      </c>
      <c r="J1350" s="268">
        <f t="shared" si="47"/>
        <v>0</v>
      </c>
    </row>
    <row r="1351" spans="1:10" hidden="1" x14ac:dyDescent="0.2">
      <c r="A1351" s="266">
        <v>422507</v>
      </c>
      <c r="B1351" s="266" t="s">
        <v>1114</v>
      </c>
      <c r="C1351" s="267">
        <v>0</v>
      </c>
      <c r="D1351" s="267">
        <v>0</v>
      </c>
      <c r="E1351" s="267">
        <v>0</v>
      </c>
      <c r="F1351" s="267">
        <v>0</v>
      </c>
      <c r="G1351" s="267">
        <v>0</v>
      </c>
      <c r="H1351" s="267">
        <v>0</v>
      </c>
      <c r="I1351" s="267">
        <f t="shared" si="46"/>
        <v>0</v>
      </c>
      <c r="J1351" s="268">
        <f t="shared" si="47"/>
        <v>0</v>
      </c>
    </row>
    <row r="1352" spans="1:10" hidden="1" x14ac:dyDescent="0.2">
      <c r="A1352" s="266">
        <v>422508</v>
      </c>
      <c r="B1352" s="266" t="s">
        <v>1115</v>
      </c>
      <c r="C1352" s="267">
        <v>0</v>
      </c>
      <c r="D1352" s="267">
        <v>0</v>
      </c>
      <c r="E1352" s="267">
        <v>0</v>
      </c>
      <c r="F1352" s="267">
        <v>0</v>
      </c>
      <c r="G1352" s="267">
        <v>0</v>
      </c>
      <c r="H1352" s="267">
        <v>0</v>
      </c>
      <c r="I1352" s="267">
        <f t="shared" si="46"/>
        <v>0</v>
      </c>
      <c r="J1352" s="268">
        <f t="shared" si="47"/>
        <v>0</v>
      </c>
    </row>
    <row r="1353" spans="1:10" hidden="1" x14ac:dyDescent="0.2">
      <c r="A1353" s="266">
        <v>422509</v>
      </c>
      <c r="B1353" s="266" t="s">
        <v>1116</v>
      </c>
      <c r="C1353" s="267">
        <v>0</v>
      </c>
      <c r="D1353" s="267">
        <v>0</v>
      </c>
      <c r="E1353" s="267">
        <v>0</v>
      </c>
      <c r="F1353" s="267">
        <v>0</v>
      </c>
      <c r="G1353" s="267">
        <v>0</v>
      </c>
      <c r="H1353" s="267">
        <v>0</v>
      </c>
      <c r="I1353" s="267">
        <f t="shared" si="46"/>
        <v>0</v>
      </c>
      <c r="J1353" s="268">
        <f t="shared" si="47"/>
        <v>0</v>
      </c>
    </row>
    <row r="1354" spans="1:10" hidden="1" x14ac:dyDescent="0.2">
      <c r="A1354" s="266">
        <v>422510</v>
      </c>
      <c r="B1354" s="266" t="s">
        <v>1117</v>
      </c>
      <c r="C1354" s="267">
        <v>0</v>
      </c>
      <c r="D1354" s="267">
        <v>0</v>
      </c>
      <c r="E1354" s="267">
        <v>0</v>
      </c>
      <c r="F1354" s="267">
        <v>0</v>
      </c>
      <c r="G1354" s="267">
        <v>0</v>
      </c>
      <c r="H1354" s="267">
        <v>0</v>
      </c>
      <c r="I1354" s="267">
        <f t="shared" si="46"/>
        <v>0</v>
      </c>
      <c r="J1354" s="268">
        <f t="shared" si="47"/>
        <v>0</v>
      </c>
    </row>
    <row r="1355" spans="1:10" hidden="1" x14ac:dyDescent="0.2">
      <c r="A1355" s="266">
        <v>422511</v>
      </c>
      <c r="B1355" s="266" t="s">
        <v>1118</v>
      </c>
      <c r="C1355" s="267">
        <v>0</v>
      </c>
      <c r="D1355" s="267">
        <v>0</v>
      </c>
      <c r="E1355" s="267">
        <v>0</v>
      </c>
      <c r="F1355" s="267">
        <v>0</v>
      </c>
      <c r="G1355" s="267">
        <v>0</v>
      </c>
      <c r="H1355" s="267">
        <v>0</v>
      </c>
      <c r="I1355" s="267">
        <f t="shared" si="46"/>
        <v>0</v>
      </c>
      <c r="J1355" s="268">
        <f t="shared" si="47"/>
        <v>0</v>
      </c>
    </row>
    <row r="1356" spans="1:10" hidden="1" x14ac:dyDescent="0.2">
      <c r="A1356" s="266">
        <v>422512</v>
      </c>
      <c r="B1356" s="266" t="s">
        <v>1119</v>
      </c>
      <c r="C1356" s="267">
        <v>0</v>
      </c>
      <c r="D1356" s="267">
        <v>0</v>
      </c>
      <c r="E1356" s="267">
        <v>0</v>
      </c>
      <c r="F1356" s="267">
        <v>0</v>
      </c>
      <c r="G1356" s="267">
        <v>2117289</v>
      </c>
      <c r="H1356" s="267">
        <v>0</v>
      </c>
      <c r="I1356" s="267">
        <f t="shared" si="46"/>
        <v>0</v>
      </c>
      <c r="J1356" s="268">
        <f t="shared" si="47"/>
        <v>2117289</v>
      </c>
    </row>
    <row r="1357" spans="1:10" x14ac:dyDescent="0.2">
      <c r="A1357" s="266">
        <v>422513</v>
      </c>
      <c r="B1357" s="266" t="s">
        <v>1120</v>
      </c>
      <c r="C1357" s="267">
        <v>6003092</v>
      </c>
      <c r="D1357" s="267">
        <v>1123880</v>
      </c>
      <c r="E1357" s="267">
        <v>6191301</v>
      </c>
      <c r="F1357" s="267">
        <v>29844360</v>
      </c>
      <c r="G1357" s="267">
        <v>28925215</v>
      </c>
      <c r="H1357" s="267">
        <v>9390252</v>
      </c>
      <c r="I1357" s="267">
        <f t="shared" si="46"/>
        <v>12520336</v>
      </c>
      <c r="J1357" s="268">
        <f t="shared" si="47"/>
        <v>29844360</v>
      </c>
    </row>
    <row r="1358" spans="1:10" hidden="1" x14ac:dyDescent="0.2">
      <c r="A1358" s="266">
        <v>422514</v>
      </c>
      <c r="B1358" s="266" t="s">
        <v>1121</v>
      </c>
      <c r="C1358" s="267">
        <v>0</v>
      </c>
      <c r="D1358" s="267">
        <v>0</v>
      </c>
      <c r="E1358" s="267">
        <v>0</v>
      </c>
      <c r="F1358" s="267">
        <v>0</v>
      </c>
      <c r="G1358" s="267">
        <v>0</v>
      </c>
      <c r="H1358" s="267">
        <v>0</v>
      </c>
      <c r="I1358" s="267">
        <f t="shared" si="46"/>
        <v>0</v>
      </c>
      <c r="J1358" s="268">
        <f t="shared" si="47"/>
        <v>0</v>
      </c>
    </row>
    <row r="1359" spans="1:10" hidden="1" x14ac:dyDescent="0.2">
      <c r="A1359" s="266">
        <v>422515</v>
      </c>
      <c r="B1359" s="266" t="s">
        <v>1122</v>
      </c>
      <c r="C1359" s="267">
        <v>0</v>
      </c>
      <c r="D1359" s="267">
        <v>0</v>
      </c>
      <c r="E1359" s="267">
        <v>0</v>
      </c>
      <c r="F1359" s="267">
        <v>0</v>
      </c>
      <c r="G1359" s="267">
        <v>0</v>
      </c>
      <c r="H1359" s="267">
        <v>0</v>
      </c>
      <c r="I1359" s="267">
        <f t="shared" si="46"/>
        <v>0</v>
      </c>
      <c r="J1359" s="268">
        <f t="shared" si="47"/>
        <v>0</v>
      </c>
    </row>
    <row r="1360" spans="1:10" hidden="1" x14ac:dyDescent="0.2">
      <c r="A1360" s="266">
        <v>422516</v>
      </c>
      <c r="B1360" s="266" t="s">
        <v>1123</v>
      </c>
      <c r="C1360" s="267">
        <v>0</v>
      </c>
      <c r="D1360" s="267">
        <v>0</v>
      </c>
      <c r="E1360" s="267">
        <v>0</v>
      </c>
      <c r="F1360" s="267">
        <v>0</v>
      </c>
      <c r="G1360" s="267">
        <v>0</v>
      </c>
      <c r="H1360" s="267">
        <v>0</v>
      </c>
      <c r="I1360" s="267">
        <f t="shared" si="46"/>
        <v>0</v>
      </c>
      <c r="J1360" s="268">
        <f t="shared" si="47"/>
        <v>0</v>
      </c>
    </row>
    <row r="1361" spans="1:10" hidden="1" x14ac:dyDescent="0.2">
      <c r="A1361" s="266">
        <v>422517</v>
      </c>
      <c r="B1361" s="266" t="s">
        <v>1124</v>
      </c>
      <c r="C1361" s="267">
        <v>0</v>
      </c>
      <c r="D1361" s="267">
        <v>0</v>
      </c>
      <c r="E1361" s="267">
        <v>0</v>
      </c>
      <c r="F1361" s="267">
        <v>0</v>
      </c>
      <c r="G1361" s="267">
        <v>0</v>
      </c>
      <c r="H1361" s="267">
        <v>0</v>
      </c>
      <c r="I1361" s="267">
        <f t="shared" si="46"/>
        <v>0</v>
      </c>
      <c r="J1361" s="268">
        <f t="shared" si="47"/>
        <v>0</v>
      </c>
    </row>
    <row r="1362" spans="1:10" hidden="1" x14ac:dyDescent="0.2">
      <c r="A1362" s="266">
        <v>422518</v>
      </c>
      <c r="B1362" s="266" t="s">
        <v>1125</v>
      </c>
      <c r="C1362" s="267">
        <v>0</v>
      </c>
      <c r="D1362" s="267">
        <v>0</v>
      </c>
      <c r="E1362" s="267">
        <v>0</v>
      </c>
      <c r="F1362" s="267">
        <v>0</v>
      </c>
      <c r="G1362" s="267">
        <v>0</v>
      </c>
      <c r="H1362" s="267">
        <v>0</v>
      </c>
      <c r="I1362" s="267">
        <f t="shared" si="46"/>
        <v>0</v>
      </c>
      <c r="J1362" s="268">
        <f t="shared" si="47"/>
        <v>0</v>
      </c>
    </row>
    <row r="1363" spans="1:10" hidden="1" x14ac:dyDescent="0.2">
      <c r="A1363" s="266">
        <v>422519</v>
      </c>
      <c r="B1363" s="266" t="s">
        <v>1126</v>
      </c>
      <c r="C1363" s="267">
        <v>0</v>
      </c>
      <c r="D1363" s="267">
        <v>0</v>
      </c>
      <c r="E1363" s="267">
        <v>0</v>
      </c>
      <c r="F1363" s="267">
        <v>0</v>
      </c>
      <c r="G1363" s="267">
        <v>0</v>
      </c>
      <c r="H1363" s="267">
        <v>0</v>
      </c>
      <c r="I1363" s="267">
        <f t="shared" si="46"/>
        <v>0</v>
      </c>
      <c r="J1363" s="268">
        <f t="shared" si="47"/>
        <v>0</v>
      </c>
    </row>
    <row r="1364" spans="1:10" hidden="1" x14ac:dyDescent="0.2">
      <c r="A1364" s="266">
        <v>422520</v>
      </c>
      <c r="B1364" s="266" t="s">
        <v>1127</v>
      </c>
      <c r="C1364" s="267">
        <v>0</v>
      </c>
      <c r="D1364" s="267">
        <v>0</v>
      </c>
      <c r="E1364" s="267">
        <v>0</v>
      </c>
      <c r="F1364" s="267">
        <v>0</v>
      </c>
      <c r="G1364" s="267">
        <v>0</v>
      </c>
      <c r="H1364" s="267">
        <v>0</v>
      </c>
      <c r="I1364" s="267">
        <f t="shared" si="46"/>
        <v>0</v>
      </c>
      <c r="J1364" s="268">
        <f t="shared" si="47"/>
        <v>0</v>
      </c>
    </row>
    <row r="1365" spans="1:10" hidden="1" x14ac:dyDescent="0.2">
      <c r="A1365" s="266">
        <v>422521</v>
      </c>
      <c r="B1365" s="266" t="s">
        <v>1128</v>
      </c>
      <c r="C1365" s="267">
        <v>0</v>
      </c>
      <c r="D1365" s="267">
        <v>0</v>
      </c>
      <c r="E1365" s="267">
        <v>0</v>
      </c>
      <c r="F1365" s="267">
        <v>0</v>
      </c>
      <c r="G1365" s="267">
        <v>0</v>
      </c>
      <c r="H1365" s="267">
        <v>0</v>
      </c>
      <c r="I1365" s="267">
        <f t="shared" si="46"/>
        <v>0</v>
      </c>
      <c r="J1365" s="268">
        <f t="shared" si="47"/>
        <v>0</v>
      </c>
    </row>
    <row r="1366" spans="1:10" hidden="1" x14ac:dyDescent="0.2">
      <c r="A1366" s="266">
        <v>422522</v>
      </c>
      <c r="B1366" s="266" t="s">
        <v>1129</v>
      </c>
      <c r="C1366" s="267">
        <v>0</v>
      </c>
      <c r="D1366" s="267">
        <v>0</v>
      </c>
      <c r="E1366" s="267">
        <v>0</v>
      </c>
      <c r="F1366" s="267">
        <v>0</v>
      </c>
      <c r="G1366" s="267">
        <v>0</v>
      </c>
      <c r="H1366" s="267">
        <v>0</v>
      </c>
      <c r="I1366" s="267">
        <f t="shared" si="46"/>
        <v>0</v>
      </c>
      <c r="J1366" s="268">
        <f t="shared" si="47"/>
        <v>0</v>
      </c>
    </row>
    <row r="1367" spans="1:10" hidden="1" x14ac:dyDescent="0.2">
      <c r="A1367" s="266">
        <v>422523</v>
      </c>
      <c r="B1367" s="266" t="s">
        <v>1130</v>
      </c>
      <c r="C1367" s="267">
        <v>0</v>
      </c>
      <c r="D1367" s="267">
        <v>0</v>
      </c>
      <c r="E1367" s="267">
        <v>0</v>
      </c>
      <c r="F1367" s="267">
        <v>0</v>
      </c>
      <c r="G1367" s="267">
        <v>0</v>
      </c>
      <c r="H1367" s="267">
        <v>0</v>
      </c>
      <c r="I1367" s="267">
        <f t="shared" si="46"/>
        <v>0</v>
      </c>
      <c r="J1367" s="268">
        <f t="shared" si="47"/>
        <v>0</v>
      </c>
    </row>
    <row r="1368" spans="1:10" hidden="1" x14ac:dyDescent="0.2">
      <c r="A1368" s="266">
        <v>422524</v>
      </c>
      <c r="B1368" s="266" t="s">
        <v>1131</v>
      </c>
      <c r="C1368" s="267">
        <v>0</v>
      </c>
      <c r="D1368" s="267">
        <v>0</v>
      </c>
      <c r="E1368" s="267">
        <v>0</v>
      </c>
      <c r="F1368" s="267">
        <v>0</v>
      </c>
      <c r="G1368" s="267">
        <v>0</v>
      </c>
      <c r="H1368" s="267">
        <v>0</v>
      </c>
      <c r="I1368" s="267">
        <f t="shared" si="46"/>
        <v>0</v>
      </c>
      <c r="J1368" s="268">
        <f t="shared" si="47"/>
        <v>0</v>
      </c>
    </row>
    <row r="1369" spans="1:10" hidden="1" x14ac:dyDescent="0.2">
      <c r="A1369" s="266">
        <v>422525</v>
      </c>
      <c r="B1369" s="266" t="s">
        <v>1132</v>
      </c>
      <c r="C1369" s="267">
        <v>0</v>
      </c>
      <c r="D1369" s="267">
        <v>0</v>
      </c>
      <c r="E1369" s="267">
        <v>0</v>
      </c>
      <c r="F1369" s="267">
        <v>0</v>
      </c>
      <c r="G1369" s="267">
        <v>0</v>
      </c>
      <c r="H1369" s="267">
        <v>0</v>
      </c>
      <c r="I1369" s="267">
        <f t="shared" si="46"/>
        <v>0</v>
      </c>
      <c r="J1369" s="268">
        <f t="shared" si="47"/>
        <v>0</v>
      </c>
    </row>
    <row r="1370" spans="1:10" hidden="1" x14ac:dyDescent="0.2">
      <c r="A1370" s="266">
        <v>422526</v>
      </c>
      <c r="B1370" s="266" t="s">
        <v>1133</v>
      </c>
      <c r="C1370" s="267">
        <v>0</v>
      </c>
      <c r="D1370" s="267">
        <v>0</v>
      </c>
      <c r="E1370" s="267">
        <v>0</v>
      </c>
      <c r="F1370" s="267">
        <v>0</v>
      </c>
      <c r="G1370" s="267">
        <v>0</v>
      </c>
      <c r="H1370" s="267">
        <v>0</v>
      </c>
      <c r="I1370" s="267">
        <f t="shared" si="46"/>
        <v>0</v>
      </c>
      <c r="J1370" s="268">
        <f t="shared" si="47"/>
        <v>0</v>
      </c>
    </row>
    <row r="1371" spans="1:10" hidden="1" x14ac:dyDescent="0.2">
      <c r="A1371" s="266">
        <v>422527</v>
      </c>
      <c r="B1371" s="266" t="s">
        <v>1134</v>
      </c>
      <c r="C1371" s="267">
        <v>0</v>
      </c>
      <c r="D1371" s="267">
        <v>0</v>
      </c>
      <c r="E1371" s="267">
        <v>0</v>
      </c>
      <c r="F1371" s="267">
        <v>0</v>
      </c>
      <c r="G1371" s="267">
        <v>0</v>
      </c>
      <c r="H1371" s="267">
        <v>0</v>
      </c>
      <c r="I1371" s="267">
        <f t="shared" si="46"/>
        <v>0</v>
      </c>
      <c r="J1371" s="268">
        <f t="shared" si="47"/>
        <v>0</v>
      </c>
    </row>
    <row r="1372" spans="1:10" hidden="1" x14ac:dyDescent="0.2">
      <c r="A1372" s="266">
        <v>422528</v>
      </c>
      <c r="B1372" s="266" t="s">
        <v>1135</v>
      </c>
      <c r="C1372" s="267">
        <v>0</v>
      </c>
      <c r="D1372" s="267">
        <v>0</v>
      </c>
      <c r="E1372" s="267">
        <v>0</v>
      </c>
      <c r="F1372" s="267">
        <v>0</v>
      </c>
      <c r="G1372" s="267">
        <v>0</v>
      </c>
      <c r="H1372" s="267">
        <v>0</v>
      </c>
      <c r="I1372" s="267">
        <f t="shared" si="46"/>
        <v>0</v>
      </c>
      <c r="J1372" s="268">
        <f t="shared" si="47"/>
        <v>0</v>
      </c>
    </row>
    <row r="1373" spans="1:10" hidden="1" x14ac:dyDescent="0.2">
      <c r="A1373" s="266">
        <v>422529</v>
      </c>
      <c r="B1373" s="266" t="s">
        <v>1136</v>
      </c>
      <c r="C1373" s="267">
        <v>0</v>
      </c>
      <c r="D1373" s="267">
        <v>0</v>
      </c>
      <c r="E1373" s="267">
        <v>0</v>
      </c>
      <c r="F1373" s="267">
        <v>0</v>
      </c>
      <c r="G1373" s="267">
        <v>0</v>
      </c>
      <c r="H1373" s="267">
        <v>0</v>
      </c>
      <c r="I1373" s="267">
        <f t="shared" si="46"/>
        <v>0</v>
      </c>
      <c r="J1373" s="268">
        <f t="shared" si="47"/>
        <v>0</v>
      </c>
    </row>
    <row r="1374" spans="1:10" hidden="1" x14ac:dyDescent="0.2">
      <c r="A1374" s="266">
        <v>422530</v>
      </c>
      <c r="B1374" s="266" t="s">
        <v>1137</v>
      </c>
      <c r="C1374" s="267">
        <v>0</v>
      </c>
      <c r="D1374" s="267">
        <v>0</v>
      </c>
      <c r="E1374" s="267">
        <v>0</v>
      </c>
      <c r="F1374" s="267">
        <v>0</v>
      </c>
      <c r="G1374" s="267">
        <v>0</v>
      </c>
      <c r="H1374" s="267">
        <v>0</v>
      </c>
      <c r="I1374" s="267">
        <f t="shared" si="46"/>
        <v>0</v>
      </c>
      <c r="J1374" s="268">
        <f t="shared" si="47"/>
        <v>0</v>
      </c>
    </row>
    <row r="1375" spans="1:10" hidden="1" x14ac:dyDescent="0.2">
      <c r="A1375" s="266">
        <v>422531</v>
      </c>
      <c r="B1375" s="266" t="s">
        <v>1138</v>
      </c>
      <c r="C1375" s="267">
        <v>0</v>
      </c>
      <c r="D1375" s="267">
        <v>0</v>
      </c>
      <c r="E1375" s="267">
        <v>0</v>
      </c>
      <c r="F1375" s="267">
        <v>0</v>
      </c>
      <c r="G1375" s="267">
        <v>0</v>
      </c>
      <c r="H1375" s="267">
        <v>0</v>
      </c>
      <c r="I1375" s="267">
        <f t="shared" si="46"/>
        <v>0</v>
      </c>
      <c r="J1375" s="268">
        <f t="shared" si="47"/>
        <v>0</v>
      </c>
    </row>
    <row r="1376" spans="1:10" hidden="1" x14ac:dyDescent="0.2">
      <c r="A1376" s="266">
        <v>422532</v>
      </c>
      <c r="B1376" s="266" t="s">
        <v>1139</v>
      </c>
      <c r="C1376" s="267">
        <v>0</v>
      </c>
      <c r="D1376" s="267">
        <v>0</v>
      </c>
      <c r="E1376" s="267">
        <v>0</v>
      </c>
      <c r="F1376" s="267">
        <v>0</v>
      </c>
      <c r="G1376" s="267">
        <v>0</v>
      </c>
      <c r="H1376" s="267">
        <v>0</v>
      </c>
      <c r="I1376" s="267">
        <f t="shared" si="46"/>
        <v>0</v>
      </c>
      <c r="J1376" s="268">
        <f t="shared" si="47"/>
        <v>0</v>
      </c>
    </row>
    <row r="1377" spans="1:10" hidden="1" x14ac:dyDescent="0.2">
      <c r="A1377" s="266">
        <v>422533</v>
      </c>
      <c r="B1377" s="266" t="s">
        <v>1140</v>
      </c>
      <c r="C1377" s="267">
        <v>0</v>
      </c>
      <c r="D1377" s="267">
        <v>0</v>
      </c>
      <c r="E1377" s="267">
        <v>0</v>
      </c>
      <c r="F1377" s="267">
        <v>0</v>
      </c>
      <c r="G1377" s="267">
        <v>0</v>
      </c>
      <c r="H1377" s="267">
        <v>0</v>
      </c>
      <c r="I1377" s="267">
        <f t="shared" si="46"/>
        <v>0</v>
      </c>
      <c r="J1377" s="268">
        <f t="shared" si="47"/>
        <v>0</v>
      </c>
    </row>
    <row r="1378" spans="1:10" hidden="1" x14ac:dyDescent="0.2">
      <c r="A1378" s="266">
        <v>422534</v>
      </c>
      <c r="B1378" s="266" t="s">
        <v>1141</v>
      </c>
      <c r="C1378" s="267">
        <v>0</v>
      </c>
      <c r="D1378" s="267">
        <v>0</v>
      </c>
      <c r="E1378" s="267">
        <v>0</v>
      </c>
      <c r="F1378" s="267">
        <v>0</v>
      </c>
      <c r="G1378" s="267">
        <v>0</v>
      </c>
      <c r="H1378" s="267">
        <v>0</v>
      </c>
      <c r="I1378" s="267">
        <f t="shared" si="46"/>
        <v>0</v>
      </c>
      <c r="J1378" s="268">
        <f t="shared" si="47"/>
        <v>0</v>
      </c>
    </row>
    <row r="1379" spans="1:10" hidden="1" x14ac:dyDescent="0.2">
      <c r="A1379" s="266">
        <v>422535</v>
      </c>
      <c r="B1379" s="266" t="s">
        <v>1142</v>
      </c>
      <c r="C1379" s="267">
        <v>0</v>
      </c>
      <c r="D1379" s="267">
        <v>0</v>
      </c>
      <c r="E1379" s="267">
        <v>0</v>
      </c>
      <c r="F1379" s="267">
        <v>0</v>
      </c>
      <c r="G1379" s="267">
        <v>0</v>
      </c>
      <c r="H1379" s="267">
        <v>0</v>
      </c>
      <c r="I1379" s="267">
        <f t="shared" si="46"/>
        <v>0</v>
      </c>
      <c r="J1379" s="268">
        <f t="shared" si="47"/>
        <v>0</v>
      </c>
    </row>
    <row r="1380" spans="1:10" hidden="1" x14ac:dyDescent="0.2">
      <c r="A1380" s="266">
        <v>422536</v>
      </c>
      <c r="B1380" s="266" t="s">
        <v>1143</v>
      </c>
      <c r="C1380" s="267">
        <v>0</v>
      </c>
      <c r="D1380" s="267">
        <v>0</v>
      </c>
      <c r="E1380" s="267">
        <v>0</v>
      </c>
      <c r="F1380" s="267">
        <v>0</v>
      </c>
      <c r="G1380" s="267">
        <v>0</v>
      </c>
      <c r="H1380" s="267">
        <v>0</v>
      </c>
      <c r="I1380" s="267">
        <f t="shared" si="46"/>
        <v>0</v>
      </c>
      <c r="J1380" s="268">
        <f t="shared" si="47"/>
        <v>0</v>
      </c>
    </row>
    <row r="1381" spans="1:10" hidden="1" x14ac:dyDescent="0.2">
      <c r="A1381" s="266">
        <v>422537</v>
      </c>
      <c r="B1381" s="266" t="s">
        <v>1144</v>
      </c>
      <c r="C1381" s="267">
        <v>0</v>
      </c>
      <c r="D1381" s="267">
        <v>0</v>
      </c>
      <c r="E1381" s="267">
        <v>0</v>
      </c>
      <c r="F1381" s="267">
        <v>0</v>
      </c>
      <c r="G1381" s="267">
        <v>0</v>
      </c>
      <c r="H1381" s="267">
        <v>0</v>
      </c>
      <c r="I1381" s="267">
        <f t="shared" si="46"/>
        <v>0</v>
      </c>
      <c r="J1381" s="268">
        <f t="shared" si="47"/>
        <v>0</v>
      </c>
    </row>
    <row r="1382" spans="1:10" hidden="1" x14ac:dyDescent="0.2">
      <c r="A1382" s="266">
        <v>422538</v>
      </c>
      <c r="B1382" s="266" t="s">
        <v>1145</v>
      </c>
      <c r="C1382" s="267">
        <v>0</v>
      </c>
      <c r="D1382" s="267">
        <v>0</v>
      </c>
      <c r="E1382" s="267">
        <v>2330398</v>
      </c>
      <c r="F1382" s="267">
        <v>0</v>
      </c>
      <c r="G1382" s="267">
        <v>0</v>
      </c>
      <c r="H1382" s="267">
        <v>0</v>
      </c>
      <c r="I1382" s="267">
        <f t="shared" si="46"/>
        <v>0</v>
      </c>
      <c r="J1382" s="268">
        <f t="shared" si="47"/>
        <v>2330398</v>
      </c>
    </row>
    <row r="1383" spans="1:10" hidden="1" x14ac:dyDescent="0.2">
      <c r="A1383" s="266">
        <v>422539</v>
      </c>
      <c r="B1383" s="266" t="s">
        <v>1146</v>
      </c>
      <c r="C1383" s="267">
        <v>0</v>
      </c>
      <c r="D1383" s="267">
        <v>0</v>
      </c>
      <c r="E1383" s="267">
        <v>0</v>
      </c>
      <c r="F1383" s="267">
        <v>0</v>
      </c>
      <c r="G1383" s="267">
        <v>0</v>
      </c>
      <c r="H1383" s="267">
        <v>0</v>
      </c>
      <c r="I1383" s="267">
        <f t="shared" si="46"/>
        <v>0</v>
      </c>
      <c r="J1383" s="268">
        <f t="shared" si="47"/>
        <v>0</v>
      </c>
    </row>
    <row r="1384" spans="1:10" x14ac:dyDescent="0.2">
      <c r="A1384" s="266">
        <v>422540</v>
      </c>
      <c r="B1384" s="266" t="s">
        <v>1147</v>
      </c>
      <c r="C1384" s="267">
        <v>0</v>
      </c>
      <c r="D1384" s="267">
        <v>0</v>
      </c>
      <c r="E1384" s="267">
        <v>3213096</v>
      </c>
      <c r="F1384" s="267">
        <v>0</v>
      </c>
      <c r="G1384" s="267">
        <v>0</v>
      </c>
      <c r="H1384" s="267">
        <v>1400000</v>
      </c>
      <c r="I1384" s="267">
        <f t="shared" si="46"/>
        <v>1866666.6666666667</v>
      </c>
      <c r="J1384" s="268">
        <f t="shared" si="47"/>
        <v>3213096</v>
      </c>
    </row>
    <row r="1385" spans="1:10" hidden="1" x14ac:dyDescent="0.2">
      <c r="A1385" s="266">
        <v>422541</v>
      </c>
      <c r="B1385" s="266" t="s">
        <v>1148</v>
      </c>
      <c r="C1385" s="267">
        <v>0</v>
      </c>
      <c r="D1385" s="267">
        <v>0</v>
      </c>
      <c r="E1385" s="267">
        <v>0</v>
      </c>
      <c r="F1385" s="267">
        <v>0</v>
      </c>
      <c r="G1385" s="267">
        <v>0</v>
      </c>
      <c r="H1385" s="267">
        <v>0</v>
      </c>
      <c r="I1385" s="267">
        <f t="shared" si="46"/>
        <v>0</v>
      </c>
      <c r="J1385" s="268">
        <f t="shared" si="47"/>
        <v>0</v>
      </c>
    </row>
    <row r="1386" spans="1:10" hidden="1" x14ac:dyDescent="0.2">
      <c r="A1386" s="266">
        <v>422542</v>
      </c>
      <c r="B1386" s="266" t="s">
        <v>1149</v>
      </c>
      <c r="C1386" s="267">
        <v>0</v>
      </c>
      <c r="D1386" s="267">
        <v>0</v>
      </c>
      <c r="E1386" s="267">
        <v>0</v>
      </c>
      <c r="F1386" s="267">
        <v>0</v>
      </c>
      <c r="G1386" s="267">
        <v>0</v>
      </c>
      <c r="H1386" s="267">
        <v>0</v>
      </c>
      <c r="I1386" s="267">
        <f t="shared" si="46"/>
        <v>0</v>
      </c>
      <c r="J1386" s="268">
        <f t="shared" si="47"/>
        <v>0</v>
      </c>
    </row>
    <row r="1387" spans="1:10" hidden="1" x14ac:dyDescent="0.2">
      <c r="A1387" s="266">
        <v>422543</v>
      </c>
      <c r="B1387" s="266" t="s">
        <v>1150</v>
      </c>
      <c r="C1387" s="267">
        <v>0</v>
      </c>
      <c r="D1387" s="267">
        <v>0</v>
      </c>
      <c r="E1387" s="267">
        <v>0</v>
      </c>
      <c r="F1387" s="267">
        <v>0</v>
      </c>
      <c r="G1387" s="267">
        <v>0</v>
      </c>
      <c r="H1387" s="267">
        <v>0</v>
      </c>
      <c r="I1387" s="267">
        <f t="shared" si="46"/>
        <v>0</v>
      </c>
      <c r="J1387" s="268">
        <f t="shared" si="47"/>
        <v>0</v>
      </c>
    </row>
    <row r="1388" spans="1:10" hidden="1" x14ac:dyDescent="0.2">
      <c r="A1388" s="266">
        <v>422544</v>
      </c>
      <c r="B1388" s="266" t="s">
        <v>1151</v>
      </c>
      <c r="C1388" s="267">
        <v>0</v>
      </c>
      <c r="D1388" s="267">
        <v>0</v>
      </c>
      <c r="E1388" s="267">
        <v>0</v>
      </c>
      <c r="F1388" s="267">
        <v>0</v>
      </c>
      <c r="G1388" s="267">
        <v>0</v>
      </c>
      <c r="H1388" s="267">
        <v>0</v>
      </c>
      <c r="I1388" s="267">
        <f t="shared" si="46"/>
        <v>0</v>
      </c>
      <c r="J1388" s="268">
        <f t="shared" si="47"/>
        <v>0</v>
      </c>
    </row>
    <row r="1389" spans="1:10" hidden="1" x14ac:dyDescent="0.2">
      <c r="A1389" s="266">
        <v>422545</v>
      </c>
      <c r="B1389" s="266" t="s">
        <v>1152</v>
      </c>
      <c r="C1389" s="267">
        <v>0</v>
      </c>
      <c r="D1389" s="267">
        <v>0</v>
      </c>
      <c r="E1389" s="267">
        <v>0</v>
      </c>
      <c r="F1389" s="267">
        <v>0</v>
      </c>
      <c r="G1389" s="267">
        <v>0</v>
      </c>
      <c r="H1389" s="267">
        <v>0</v>
      </c>
      <c r="I1389" s="267">
        <f t="shared" si="46"/>
        <v>0</v>
      </c>
      <c r="J1389" s="268">
        <f t="shared" si="47"/>
        <v>0</v>
      </c>
    </row>
    <row r="1390" spans="1:10" hidden="1" x14ac:dyDescent="0.2">
      <c r="A1390" s="266">
        <v>422546</v>
      </c>
      <c r="B1390" s="266" t="s">
        <v>1153</v>
      </c>
      <c r="C1390" s="267">
        <v>0</v>
      </c>
      <c r="D1390" s="267">
        <v>0</v>
      </c>
      <c r="E1390" s="267">
        <v>0</v>
      </c>
      <c r="F1390" s="267">
        <v>0</v>
      </c>
      <c r="G1390" s="267">
        <v>0</v>
      </c>
      <c r="H1390" s="267">
        <v>0</v>
      </c>
      <c r="I1390" s="267">
        <f t="shared" si="46"/>
        <v>0</v>
      </c>
      <c r="J1390" s="268">
        <f t="shared" si="47"/>
        <v>0</v>
      </c>
    </row>
    <row r="1391" spans="1:10" hidden="1" x14ac:dyDescent="0.2">
      <c r="A1391" s="266">
        <v>422547</v>
      </c>
      <c r="B1391" s="266" t="s">
        <v>1089</v>
      </c>
      <c r="C1391" s="267">
        <v>0</v>
      </c>
      <c r="D1391" s="267">
        <v>0</v>
      </c>
      <c r="E1391" s="267">
        <v>0</v>
      </c>
      <c r="F1391" s="267">
        <v>0</v>
      </c>
      <c r="G1391" s="267">
        <v>0</v>
      </c>
      <c r="H1391" s="267">
        <v>0</v>
      </c>
      <c r="I1391" s="267">
        <f t="shared" si="46"/>
        <v>0</v>
      </c>
      <c r="J1391" s="268">
        <f t="shared" si="47"/>
        <v>0</v>
      </c>
    </row>
    <row r="1392" spans="1:10" hidden="1" x14ac:dyDescent="0.2">
      <c r="A1392" s="266">
        <v>422548</v>
      </c>
      <c r="B1392" s="266" t="s">
        <v>1090</v>
      </c>
      <c r="C1392" s="267">
        <v>0</v>
      </c>
      <c r="D1392" s="267">
        <v>0</v>
      </c>
      <c r="E1392" s="267">
        <v>0</v>
      </c>
      <c r="F1392" s="267">
        <v>0</v>
      </c>
      <c r="G1392" s="267">
        <v>0</v>
      </c>
      <c r="H1392" s="267">
        <v>0</v>
      </c>
      <c r="I1392" s="267">
        <f t="shared" si="46"/>
        <v>0</v>
      </c>
      <c r="J1392" s="268">
        <f t="shared" si="47"/>
        <v>0</v>
      </c>
    </row>
    <row r="1393" spans="1:10" hidden="1" x14ac:dyDescent="0.2">
      <c r="A1393" s="264">
        <v>423000</v>
      </c>
      <c r="B1393" s="264" t="s">
        <v>1154</v>
      </c>
      <c r="C1393" s="265">
        <v>0</v>
      </c>
      <c r="D1393" s="265">
        <v>0</v>
      </c>
      <c r="E1393" s="265">
        <v>0</v>
      </c>
      <c r="F1393" s="265">
        <v>0</v>
      </c>
      <c r="G1393" s="265">
        <v>0</v>
      </c>
      <c r="H1393" s="265">
        <v>0</v>
      </c>
      <c r="I1393" s="265">
        <f t="shared" si="46"/>
        <v>0</v>
      </c>
      <c r="J1393" s="268">
        <f t="shared" si="47"/>
        <v>0</v>
      </c>
    </row>
    <row r="1394" spans="1:10" hidden="1" x14ac:dyDescent="0.2">
      <c r="A1394" s="266">
        <v>423005</v>
      </c>
      <c r="B1394" s="266" t="s">
        <v>1155</v>
      </c>
      <c r="C1394" s="267">
        <v>0</v>
      </c>
      <c r="D1394" s="267">
        <v>0</v>
      </c>
      <c r="E1394" s="267">
        <v>0</v>
      </c>
      <c r="F1394" s="267">
        <v>0</v>
      </c>
      <c r="G1394" s="267">
        <v>0</v>
      </c>
      <c r="H1394" s="267">
        <v>0</v>
      </c>
      <c r="I1394" s="267">
        <f t="shared" si="46"/>
        <v>0</v>
      </c>
      <c r="J1394" s="268">
        <f t="shared" si="47"/>
        <v>0</v>
      </c>
    </row>
    <row r="1395" spans="1:10" hidden="1" x14ac:dyDescent="0.2">
      <c r="A1395" s="266">
        <v>423010</v>
      </c>
      <c r="B1395" s="266" t="s">
        <v>1156</v>
      </c>
      <c r="C1395" s="267">
        <v>0</v>
      </c>
      <c r="D1395" s="267">
        <v>0</v>
      </c>
      <c r="E1395" s="267">
        <v>0</v>
      </c>
      <c r="F1395" s="267">
        <v>0</v>
      </c>
      <c r="G1395" s="267">
        <v>0</v>
      </c>
      <c r="H1395" s="267">
        <v>0</v>
      </c>
      <c r="I1395" s="267">
        <f t="shared" si="46"/>
        <v>0</v>
      </c>
      <c r="J1395" s="268">
        <f t="shared" si="47"/>
        <v>0</v>
      </c>
    </row>
    <row r="1396" spans="1:10" hidden="1" x14ac:dyDescent="0.2">
      <c r="A1396" s="266">
        <v>423095</v>
      </c>
      <c r="B1396" s="266" t="s">
        <v>441</v>
      </c>
      <c r="C1396" s="267">
        <v>0</v>
      </c>
      <c r="D1396" s="267">
        <v>0</v>
      </c>
      <c r="E1396" s="267">
        <v>0</v>
      </c>
      <c r="F1396" s="267">
        <v>0</v>
      </c>
      <c r="G1396" s="267">
        <v>0</v>
      </c>
      <c r="H1396" s="267">
        <v>0</v>
      </c>
      <c r="I1396" s="267">
        <f t="shared" si="46"/>
        <v>0</v>
      </c>
      <c r="J1396" s="268">
        <f t="shared" si="47"/>
        <v>0</v>
      </c>
    </row>
    <row r="1397" spans="1:10" hidden="1" x14ac:dyDescent="0.2">
      <c r="A1397" s="264">
        <v>423500</v>
      </c>
      <c r="B1397" s="264" t="s">
        <v>1157</v>
      </c>
      <c r="C1397" s="265">
        <v>0</v>
      </c>
      <c r="D1397" s="265">
        <v>0</v>
      </c>
      <c r="E1397" s="265">
        <v>0</v>
      </c>
      <c r="F1397" s="265">
        <v>0</v>
      </c>
      <c r="G1397" s="265">
        <v>0</v>
      </c>
      <c r="H1397" s="265">
        <v>0</v>
      </c>
      <c r="I1397" s="265">
        <f t="shared" si="46"/>
        <v>0</v>
      </c>
      <c r="J1397" s="268">
        <f t="shared" si="47"/>
        <v>0</v>
      </c>
    </row>
    <row r="1398" spans="1:10" hidden="1" x14ac:dyDescent="0.2">
      <c r="A1398" s="266">
        <v>423505</v>
      </c>
      <c r="B1398" s="266" t="s">
        <v>439</v>
      </c>
      <c r="C1398" s="267">
        <v>0</v>
      </c>
      <c r="D1398" s="267">
        <v>0</v>
      </c>
      <c r="E1398" s="267">
        <v>0</v>
      </c>
      <c r="F1398" s="267">
        <v>0</v>
      </c>
      <c r="G1398" s="267">
        <v>0</v>
      </c>
      <c r="H1398" s="267">
        <v>0</v>
      </c>
      <c r="I1398" s="267">
        <f t="shared" si="46"/>
        <v>0</v>
      </c>
      <c r="J1398" s="268">
        <f t="shared" si="47"/>
        <v>0</v>
      </c>
    </row>
    <row r="1399" spans="1:10" hidden="1" x14ac:dyDescent="0.2">
      <c r="A1399" s="266">
        <v>423510</v>
      </c>
      <c r="B1399" s="266" t="s">
        <v>445</v>
      </c>
      <c r="C1399" s="267">
        <v>0</v>
      </c>
      <c r="D1399" s="267">
        <v>0</v>
      </c>
      <c r="E1399" s="267">
        <v>0</v>
      </c>
      <c r="F1399" s="267">
        <v>0</v>
      </c>
      <c r="G1399" s="267">
        <v>0</v>
      </c>
      <c r="H1399" s="267">
        <v>0</v>
      </c>
      <c r="I1399" s="267">
        <f t="shared" si="46"/>
        <v>0</v>
      </c>
      <c r="J1399" s="268">
        <f t="shared" si="47"/>
        <v>0</v>
      </c>
    </row>
    <row r="1400" spans="1:10" hidden="1" x14ac:dyDescent="0.2">
      <c r="A1400" s="266">
        <v>423515</v>
      </c>
      <c r="B1400" s="266" t="s">
        <v>440</v>
      </c>
      <c r="C1400" s="267">
        <v>0</v>
      </c>
      <c r="D1400" s="267">
        <v>0</v>
      </c>
      <c r="E1400" s="267">
        <v>0</v>
      </c>
      <c r="F1400" s="267">
        <v>0</v>
      </c>
      <c r="G1400" s="267">
        <v>0</v>
      </c>
      <c r="H1400" s="267">
        <v>0</v>
      </c>
      <c r="I1400" s="267">
        <f t="shared" si="46"/>
        <v>0</v>
      </c>
      <c r="J1400" s="268">
        <f t="shared" si="47"/>
        <v>0</v>
      </c>
    </row>
    <row r="1401" spans="1:10" hidden="1" x14ac:dyDescent="0.2">
      <c r="A1401" s="266">
        <v>423520</v>
      </c>
      <c r="B1401" s="266" t="s">
        <v>1158</v>
      </c>
      <c r="C1401" s="267">
        <v>0</v>
      </c>
      <c r="D1401" s="267">
        <v>0</v>
      </c>
      <c r="E1401" s="267">
        <v>0</v>
      </c>
      <c r="F1401" s="267">
        <v>0</v>
      </c>
      <c r="G1401" s="267">
        <v>0</v>
      </c>
      <c r="H1401" s="267">
        <v>0</v>
      </c>
      <c r="I1401" s="267">
        <f t="shared" si="46"/>
        <v>0</v>
      </c>
      <c r="J1401" s="268">
        <f t="shared" si="47"/>
        <v>0</v>
      </c>
    </row>
    <row r="1402" spans="1:10" hidden="1" x14ac:dyDescent="0.2">
      <c r="A1402" s="264">
        <v>423600</v>
      </c>
      <c r="B1402" s="264" t="s">
        <v>1159</v>
      </c>
      <c r="C1402" s="265">
        <v>0</v>
      </c>
      <c r="D1402" s="265">
        <v>0</v>
      </c>
      <c r="E1402" s="265">
        <v>0</v>
      </c>
      <c r="F1402" s="265">
        <v>0</v>
      </c>
      <c r="G1402" s="265">
        <v>0</v>
      </c>
      <c r="H1402" s="265">
        <v>0</v>
      </c>
      <c r="I1402" s="265">
        <f t="shared" si="46"/>
        <v>0</v>
      </c>
      <c r="J1402" s="268">
        <f t="shared" si="47"/>
        <v>0</v>
      </c>
    </row>
    <row r="1403" spans="1:10" hidden="1" x14ac:dyDescent="0.2">
      <c r="A1403" s="266">
        <v>423605</v>
      </c>
      <c r="B1403" s="266" t="s">
        <v>506</v>
      </c>
      <c r="C1403" s="267">
        <v>0</v>
      </c>
      <c r="D1403" s="267">
        <v>0</v>
      </c>
      <c r="E1403" s="267">
        <v>0</v>
      </c>
      <c r="F1403" s="267">
        <v>0</v>
      </c>
      <c r="G1403" s="267">
        <v>0</v>
      </c>
      <c r="H1403" s="267">
        <v>0</v>
      </c>
      <c r="I1403" s="267">
        <f t="shared" si="46"/>
        <v>0</v>
      </c>
      <c r="J1403" s="268">
        <f t="shared" si="47"/>
        <v>0</v>
      </c>
    </row>
    <row r="1404" spans="1:10" hidden="1" x14ac:dyDescent="0.2">
      <c r="A1404" s="266">
        <v>423610</v>
      </c>
      <c r="B1404" s="266" t="s">
        <v>1160</v>
      </c>
      <c r="C1404" s="267">
        <v>0</v>
      </c>
      <c r="D1404" s="267">
        <v>0</v>
      </c>
      <c r="E1404" s="267">
        <v>0</v>
      </c>
      <c r="F1404" s="267">
        <v>0</v>
      </c>
      <c r="G1404" s="267">
        <v>0</v>
      </c>
      <c r="H1404" s="267">
        <v>0</v>
      </c>
      <c r="I1404" s="267">
        <f t="shared" si="46"/>
        <v>0</v>
      </c>
      <c r="J1404" s="268">
        <f t="shared" si="47"/>
        <v>0</v>
      </c>
    </row>
    <row r="1405" spans="1:10" hidden="1" x14ac:dyDescent="0.2">
      <c r="A1405" s="266">
        <v>423615</v>
      </c>
      <c r="B1405" s="266" t="s">
        <v>1161</v>
      </c>
      <c r="C1405" s="267">
        <v>0</v>
      </c>
      <c r="D1405" s="267">
        <v>0</v>
      </c>
      <c r="E1405" s="267">
        <v>0</v>
      </c>
      <c r="F1405" s="267">
        <v>0</v>
      </c>
      <c r="G1405" s="267">
        <v>0</v>
      </c>
      <c r="H1405" s="267">
        <v>0</v>
      </c>
      <c r="I1405" s="267">
        <f t="shared" si="46"/>
        <v>0</v>
      </c>
      <c r="J1405" s="268">
        <f t="shared" si="47"/>
        <v>0</v>
      </c>
    </row>
    <row r="1406" spans="1:10" x14ac:dyDescent="0.2">
      <c r="A1406" s="264">
        <v>424000</v>
      </c>
      <c r="B1406" s="264" t="s">
        <v>1162</v>
      </c>
      <c r="C1406" s="265">
        <v>37448528.890000001</v>
      </c>
      <c r="D1406" s="265">
        <v>44663238.859999999</v>
      </c>
      <c r="E1406" s="265">
        <v>37582646</v>
      </c>
      <c r="F1406" s="265">
        <v>24696761</v>
      </c>
      <c r="G1406" s="265">
        <v>9765839.3300000001</v>
      </c>
      <c r="H1406" s="265">
        <v>6613730.3600000003</v>
      </c>
      <c r="I1406" s="265">
        <f t="shared" si="46"/>
        <v>8818307.1466666665</v>
      </c>
      <c r="J1406" s="268">
        <f t="shared" si="47"/>
        <v>44663238.859999999</v>
      </c>
    </row>
    <row r="1407" spans="1:10" hidden="1" x14ac:dyDescent="0.2">
      <c r="A1407" s="266">
        <v>424005</v>
      </c>
      <c r="B1407" s="266" t="s">
        <v>1163</v>
      </c>
      <c r="C1407" s="267">
        <v>0</v>
      </c>
      <c r="D1407" s="267">
        <v>0</v>
      </c>
      <c r="E1407" s="267">
        <v>0</v>
      </c>
      <c r="F1407" s="267">
        <v>0</v>
      </c>
      <c r="G1407" s="267">
        <v>0</v>
      </c>
      <c r="H1407" s="267">
        <v>0</v>
      </c>
      <c r="I1407" s="267">
        <f t="shared" ref="I1407:I1436" si="48">+H1407/9*12</f>
        <v>0</v>
      </c>
      <c r="J1407" s="268">
        <f t="shared" si="47"/>
        <v>0</v>
      </c>
    </row>
    <row r="1408" spans="1:10" hidden="1" x14ac:dyDescent="0.2">
      <c r="A1408" s="266">
        <v>424010</v>
      </c>
      <c r="B1408" s="266" t="s">
        <v>1164</v>
      </c>
      <c r="C1408" s="267">
        <v>0</v>
      </c>
      <c r="D1408" s="267">
        <v>0</v>
      </c>
      <c r="E1408" s="267">
        <v>0</v>
      </c>
      <c r="F1408" s="267">
        <v>0</v>
      </c>
      <c r="G1408" s="267">
        <v>0</v>
      </c>
      <c r="H1408" s="267">
        <v>0</v>
      </c>
      <c r="I1408" s="267">
        <f t="shared" si="48"/>
        <v>0</v>
      </c>
      <c r="J1408" s="268">
        <f t="shared" si="47"/>
        <v>0</v>
      </c>
    </row>
    <row r="1409" spans="1:10" hidden="1" x14ac:dyDescent="0.2">
      <c r="A1409" s="266">
        <v>424015</v>
      </c>
      <c r="B1409" s="266" t="s">
        <v>1165</v>
      </c>
      <c r="C1409" s="267">
        <v>0</v>
      </c>
      <c r="D1409" s="267">
        <v>0</v>
      </c>
      <c r="E1409" s="267">
        <v>0</v>
      </c>
      <c r="F1409" s="267">
        <v>0</v>
      </c>
      <c r="G1409" s="267">
        <v>0</v>
      </c>
      <c r="H1409" s="267">
        <v>0</v>
      </c>
      <c r="I1409" s="267">
        <f t="shared" si="48"/>
        <v>0</v>
      </c>
      <c r="J1409" s="268">
        <f t="shared" si="47"/>
        <v>0</v>
      </c>
    </row>
    <row r="1410" spans="1:10" hidden="1" x14ac:dyDescent="0.2">
      <c r="A1410" s="266">
        <v>424020</v>
      </c>
      <c r="B1410" s="266" t="s">
        <v>1166</v>
      </c>
      <c r="C1410" s="267">
        <v>0</v>
      </c>
      <c r="D1410" s="267">
        <v>0</v>
      </c>
      <c r="E1410" s="267">
        <v>0</v>
      </c>
      <c r="F1410" s="267">
        <v>0</v>
      </c>
      <c r="G1410" s="267">
        <v>0</v>
      </c>
      <c r="H1410" s="267">
        <v>0</v>
      </c>
      <c r="I1410" s="267">
        <f t="shared" si="48"/>
        <v>0</v>
      </c>
      <c r="J1410" s="268">
        <f t="shared" si="47"/>
        <v>0</v>
      </c>
    </row>
    <row r="1411" spans="1:10" hidden="1" x14ac:dyDescent="0.2">
      <c r="A1411" s="266">
        <v>424025</v>
      </c>
      <c r="B1411" s="266" t="s">
        <v>1167</v>
      </c>
      <c r="C1411" s="267">
        <v>0</v>
      </c>
      <c r="D1411" s="267">
        <v>0</v>
      </c>
      <c r="E1411" s="267">
        <v>0</v>
      </c>
      <c r="F1411" s="267">
        <v>0</v>
      </c>
      <c r="G1411" s="267">
        <v>0</v>
      </c>
      <c r="H1411" s="267">
        <v>0</v>
      </c>
      <c r="I1411" s="267">
        <f t="shared" si="48"/>
        <v>0</v>
      </c>
      <c r="J1411" s="268">
        <f t="shared" ref="J1411:J1474" si="49">+MAX(C1411:I1411)</f>
        <v>0</v>
      </c>
    </row>
    <row r="1412" spans="1:10" hidden="1" x14ac:dyDescent="0.2">
      <c r="A1412" s="266">
        <v>424030</v>
      </c>
      <c r="B1412" s="266" t="s">
        <v>1168</v>
      </c>
      <c r="C1412" s="267">
        <v>0</v>
      </c>
      <c r="D1412" s="267">
        <v>0</v>
      </c>
      <c r="E1412" s="267">
        <v>0</v>
      </c>
      <c r="F1412" s="267">
        <v>0</v>
      </c>
      <c r="G1412" s="267">
        <v>0</v>
      </c>
      <c r="H1412" s="267">
        <v>0</v>
      </c>
      <c r="I1412" s="267">
        <f t="shared" si="48"/>
        <v>0</v>
      </c>
      <c r="J1412" s="268">
        <f t="shared" si="49"/>
        <v>0</v>
      </c>
    </row>
    <row r="1413" spans="1:10" hidden="1" x14ac:dyDescent="0.2">
      <c r="A1413" s="266">
        <v>424035</v>
      </c>
      <c r="B1413" s="266" t="s">
        <v>1169</v>
      </c>
      <c r="C1413" s="267">
        <v>0</v>
      </c>
      <c r="D1413" s="267">
        <v>0</v>
      </c>
      <c r="E1413" s="267">
        <v>0</v>
      </c>
      <c r="F1413" s="267">
        <v>0</v>
      </c>
      <c r="G1413" s="267">
        <v>0</v>
      </c>
      <c r="H1413" s="267">
        <v>0</v>
      </c>
      <c r="I1413" s="267">
        <f t="shared" si="48"/>
        <v>0</v>
      </c>
      <c r="J1413" s="268">
        <f t="shared" si="49"/>
        <v>0</v>
      </c>
    </row>
    <row r="1414" spans="1:10" hidden="1" x14ac:dyDescent="0.2">
      <c r="A1414" s="266">
        <v>424040</v>
      </c>
      <c r="B1414" s="266" t="s">
        <v>1170</v>
      </c>
      <c r="C1414" s="267">
        <v>0</v>
      </c>
      <c r="D1414" s="267">
        <v>0</v>
      </c>
      <c r="E1414" s="267">
        <v>0</v>
      </c>
      <c r="F1414" s="267">
        <v>0</v>
      </c>
      <c r="G1414" s="267">
        <v>0</v>
      </c>
      <c r="H1414" s="267">
        <v>0</v>
      </c>
      <c r="I1414" s="267">
        <f t="shared" si="48"/>
        <v>0</v>
      </c>
      <c r="J1414" s="268">
        <f t="shared" si="49"/>
        <v>0</v>
      </c>
    </row>
    <row r="1415" spans="1:10" hidden="1" x14ac:dyDescent="0.2">
      <c r="A1415" s="266">
        <v>424045</v>
      </c>
      <c r="B1415" s="266" t="s">
        <v>1171</v>
      </c>
      <c r="C1415" s="267">
        <v>0</v>
      </c>
      <c r="D1415" s="267">
        <v>0</v>
      </c>
      <c r="E1415" s="267">
        <v>0</v>
      </c>
      <c r="F1415" s="267">
        <v>0</v>
      </c>
      <c r="G1415" s="267">
        <v>0</v>
      </c>
      <c r="H1415" s="267">
        <v>0</v>
      </c>
      <c r="I1415" s="267">
        <f t="shared" si="48"/>
        <v>0</v>
      </c>
      <c r="J1415" s="268">
        <f t="shared" si="49"/>
        <v>0</v>
      </c>
    </row>
    <row r="1416" spans="1:10" hidden="1" x14ac:dyDescent="0.2">
      <c r="A1416" s="266">
        <v>424050</v>
      </c>
      <c r="B1416" s="266" t="s">
        <v>1172</v>
      </c>
      <c r="C1416" s="267">
        <v>0</v>
      </c>
      <c r="D1416" s="267">
        <v>0</v>
      </c>
      <c r="E1416" s="267">
        <v>0</v>
      </c>
      <c r="F1416" s="267">
        <v>0</v>
      </c>
      <c r="G1416" s="267">
        <v>0</v>
      </c>
      <c r="H1416" s="267">
        <v>0</v>
      </c>
      <c r="I1416" s="267">
        <f t="shared" si="48"/>
        <v>0</v>
      </c>
      <c r="J1416" s="268">
        <f t="shared" si="49"/>
        <v>0</v>
      </c>
    </row>
    <row r="1417" spans="1:10" hidden="1" x14ac:dyDescent="0.2">
      <c r="A1417" s="266">
        <v>424055</v>
      </c>
      <c r="B1417" s="266" t="s">
        <v>1173</v>
      </c>
      <c r="C1417" s="267">
        <v>0</v>
      </c>
      <c r="D1417" s="267">
        <v>0</v>
      </c>
      <c r="E1417" s="267">
        <v>0</v>
      </c>
      <c r="F1417" s="267">
        <v>0</v>
      </c>
      <c r="G1417" s="267">
        <v>0</v>
      </c>
      <c r="H1417" s="267">
        <v>0</v>
      </c>
      <c r="I1417" s="267">
        <f t="shared" si="48"/>
        <v>0</v>
      </c>
      <c r="J1417" s="268">
        <f t="shared" si="49"/>
        <v>0</v>
      </c>
    </row>
    <row r="1418" spans="1:10" hidden="1" x14ac:dyDescent="0.2">
      <c r="A1418" s="266">
        <v>424060</v>
      </c>
      <c r="B1418" s="266" t="s">
        <v>1174</v>
      </c>
      <c r="C1418" s="267">
        <v>0</v>
      </c>
      <c r="D1418" s="267">
        <v>0</v>
      </c>
      <c r="E1418" s="267">
        <v>0</v>
      </c>
      <c r="F1418" s="267">
        <v>0</v>
      </c>
      <c r="G1418" s="267">
        <v>0</v>
      </c>
      <c r="H1418" s="267">
        <v>0</v>
      </c>
      <c r="I1418" s="267">
        <f t="shared" si="48"/>
        <v>0</v>
      </c>
      <c r="J1418" s="268">
        <f t="shared" si="49"/>
        <v>0</v>
      </c>
    </row>
    <row r="1419" spans="1:10" hidden="1" x14ac:dyDescent="0.2">
      <c r="A1419" s="266">
        <v>424065</v>
      </c>
      <c r="B1419" s="266" t="s">
        <v>1175</v>
      </c>
      <c r="C1419" s="267">
        <v>0</v>
      </c>
      <c r="D1419" s="267">
        <v>0</v>
      </c>
      <c r="E1419" s="267">
        <v>0</v>
      </c>
      <c r="F1419" s="267">
        <v>0</v>
      </c>
      <c r="G1419" s="267">
        <v>0</v>
      </c>
      <c r="H1419" s="267">
        <v>0</v>
      </c>
      <c r="I1419" s="267">
        <f t="shared" si="48"/>
        <v>0</v>
      </c>
      <c r="J1419" s="268">
        <f t="shared" si="49"/>
        <v>0</v>
      </c>
    </row>
    <row r="1420" spans="1:10" hidden="1" x14ac:dyDescent="0.2">
      <c r="A1420" s="266">
        <v>424070</v>
      </c>
      <c r="B1420" s="266" t="s">
        <v>1176</v>
      </c>
      <c r="C1420" s="267">
        <v>0</v>
      </c>
      <c r="D1420" s="267">
        <v>0</v>
      </c>
      <c r="E1420" s="267">
        <v>0</v>
      </c>
      <c r="F1420" s="267">
        <v>0</v>
      </c>
      <c r="G1420" s="267">
        <v>0</v>
      </c>
      <c r="H1420" s="267">
        <v>0</v>
      </c>
      <c r="I1420" s="267">
        <f t="shared" si="48"/>
        <v>0</v>
      </c>
      <c r="J1420" s="268">
        <f t="shared" si="49"/>
        <v>0</v>
      </c>
    </row>
    <row r="1421" spans="1:10" hidden="1" x14ac:dyDescent="0.2">
      <c r="A1421" s="266">
        <v>424075</v>
      </c>
      <c r="B1421" s="266" t="s">
        <v>1177</v>
      </c>
      <c r="C1421" s="267">
        <v>0</v>
      </c>
      <c r="D1421" s="267">
        <v>0</v>
      </c>
      <c r="E1421" s="267">
        <v>0</v>
      </c>
      <c r="F1421" s="267">
        <v>0</v>
      </c>
      <c r="G1421" s="267">
        <v>0</v>
      </c>
      <c r="H1421" s="267">
        <v>0</v>
      </c>
      <c r="I1421" s="267">
        <f t="shared" si="48"/>
        <v>0</v>
      </c>
      <c r="J1421" s="268">
        <f t="shared" si="49"/>
        <v>0</v>
      </c>
    </row>
    <row r="1422" spans="1:10" hidden="1" x14ac:dyDescent="0.2">
      <c r="A1422" s="266">
        <v>424080</v>
      </c>
      <c r="B1422" s="266" t="s">
        <v>1178</v>
      </c>
      <c r="C1422" s="267">
        <v>0</v>
      </c>
      <c r="D1422" s="267">
        <v>0</v>
      </c>
      <c r="E1422" s="267">
        <v>0</v>
      </c>
      <c r="F1422" s="267">
        <v>0</v>
      </c>
      <c r="G1422" s="267">
        <v>0</v>
      </c>
      <c r="H1422" s="267">
        <v>0</v>
      </c>
      <c r="I1422" s="267">
        <f t="shared" si="48"/>
        <v>0</v>
      </c>
      <c r="J1422" s="268">
        <f t="shared" si="49"/>
        <v>0</v>
      </c>
    </row>
    <row r="1423" spans="1:10" hidden="1" x14ac:dyDescent="0.2">
      <c r="A1423" s="266">
        <v>424085</v>
      </c>
      <c r="B1423" s="266" t="s">
        <v>1179</v>
      </c>
      <c r="C1423" s="267">
        <v>0</v>
      </c>
      <c r="D1423" s="267">
        <v>0</v>
      </c>
      <c r="E1423" s="267">
        <v>0</v>
      </c>
      <c r="F1423" s="267">
        <v>0</v>
      </c>
      <c r="G1423" s="267">
        <v>0</v>
      </c>
      <c r="H1423" s="267">
        <v>0</v>
      </c>
      <c r="I1423" s="267">
        <f t="shared" si="48"/>
        <v>0</v>
      </c>
      <c r="J1423" s="268">
        <f t="shared" si="49"/>
        <v>0</v>
      </c>
    </row>
    <row r="1424" spans="1:10" x14ac:dyDescent="0.2">
      <c r="A1424" s="266">
        <v>424090</v>
      </c>
      <c r="B1424" s="266" t="s">
        <v>441</v>
      </c>
      <c r="C1424" s="267">
        <v>37448528.890000001</v>
      </c>
      <c r="D1424" s="267">
        <v>44663238.859999999</v>
      </c>
      <c r="E1424" s="267">
        <v>37582646</v>
      </c>
      <c r="F1424" s="267">
        <v>24696761</v>
      </c>
      <c r="G1424" s="267">
        <v>9765839.3300000001</v>
      </c>
      <c r="H1424" s="267">
        <v>6613730.3600000003</v>
      </c>
      <c r="I1424" s="267">
        <f t="shared" si="48"/>
        <v>8818307.1466666665</v>
      </c>
      <c r="J1424" s="268">
        <f t="shared" si="49"/>
        <v>44663238.859999999</v>
      </c>
    </row>
    <row r="1425" spans="1:10" hidden="1" x14ac:dyDescent="0.2">
      <c r="A1425" s="264">
        <v>424500</v>
      </c>
      <c r="B1425" s="264" t="s">
        <v>1180</v>
      </c>
      <c r="C1425" s="265">
        <v>0</v>
      </c>
      <c r="D1425" s="265">
        <v>0</v>
      </c>
      <c r="E1425" s="265">
        <v>0</v>
      </c>
      <c r="F1425" s="265">
        <v>0</v>
      </c>
      <c r="G1425" s="265">
        <v>0</v>
      </c>
      <c r="H1425" s="265">
        <v>0</v>
      </c>
      <c r="I1425" s="265">
        <f t="shared" si="48"/>
        <v>0</v>
      </c>
      <c r="J1425" s="268">
        <f t="shared" si="49"/>
        <v>0</v>
      </c>
    </row>
    <row r="1426" spans="1:10" hidden="1" x14ac:dyDescent="0.2">
      <c r="A1426" s="266">
        <v>424505</v>
      </c>
      <c r="B1426" s="266" t="s">
        <v>1181</v>
      </c>
      <c r="C1426" s="267">
        <v>0</v>
      </c>
      <c r="D1426" s="267">
        <v>0</v>
      </c>
      <c r="E1426" s="267">
        <v>0</v>
      </c>
      <c r="F1426" s="267">
        <v>0</v>
      </c>
      <c r="G1426" s="267">
        <v>0</v>
      </c>
      <c r="H1426" s="267">
        <v>0</v>
      </c>
      <c r="I1426" s="267">
        <f t="shared" si="48"/>
        <v>0</v>
      </c>
      <c r="J1426" s="268">
        <f t="shared" si="49"/>
        <v>0</v>
      </c>
    </row>
    <row r="1427" spans="1:10" hidden="1" x14ac:dyDescent="0.2">
      <c r="A1427" s="266">
        <v>424510</v>
      </c>
      <c r="B1427" s="266" t="s">
        <v>1182</v>
      </c>
      <c r="C1427" s="267">
        <v>0</v>
      </c>
      <c r="D1427" s="267">
        <v>0</v>
      </c>
      <c r="E1427" s="267">
        <v>0</v>
      </c>
      <c r="F1427" s="267">
        <v>0</v>
      </c>
      <c r="G1427" s="267">
        <v>0</v>
      </c>
      <c r="H1427" s="267">
        <v>0</v>
      </c>
      <c r="I1427" s="267">
        <f t="shared" si="48"/>
        <v>0</v>
      </c>
      <c r="J1427" s="268">
        <f t="shared" si="49"/>
        <v>0</v>
      </c>
    </row>
    <row r="1428" spans="1:10" hidden="1" x14ac:dyDescent="0.2">
      <c r="A1428" s="266">
        <v>424515</v>
      </c>
      <c r="B1428" s="266" t="s">
        <v>1183</v>
      </c>
      <c r="C1428" s="267">
        <v>0</v>
      </c>
      <c r="D1428" s="267">
        <v>0</v>
      </c>
      <c r="E1428" s="267">
        <v>0</v>
      </c>
      <c r="F1428" s="267">
        <v>0</v>
      </c>
      <c r="G1428" s="267">
        <v>0</v>
      </c>
      <c r="H1428" s="267">
        <v>0</v>
      </c>
      <c r="I1428" s="267">
        <f t="shared" si="48"/>
        <v>0</v>
      </c>
      <c r="J1428" s="268">
        <f t="shared" si="49"/>
        <v>0</v>
      </c>
    </row>
    <row r="1429" spans="1:10" hidden="1" x14ac:dyDescent="0.2">
      <c r="A1429" s="266">
        <v>424520</v>
      </c>
      <c r="B1429" s="266" t="s">
        <v>1184</v>
      </c>
      <c r="C1429" s="267">
        <v>0</v>
      </c>
      <c r="D1429" s="267">
        <v>0</v>
      </c>
      <c r="E1429" s="267">
        <v>0</v>
      </c>
      <c r="F1429" s="267">
        <v>0</v>
      </c>
      <c r="G1429" s="267">
        <v>0</v>
      </c>
      <c r="H1429" s="267">
        <v>0</v>
      </c>
      <c r="I1429" s="267">
        <f t="shared" si="48"/>
        <v>0</v>
      </c>
      <c r="J1429" s="268">
        <f t="shared" si="49"/>
        <v>0</v>
      </c>
    </row>
    <row r="1430" spans="1:10" hidden="1" x14ac:dyDescent="0.2">
      <c r="A1430" s="266">
        <v>424525</v>
      </c>
      <c r="B1430" s="266" t="s">
        <v>1185</v>
      </c>
      <c r="C1430" s="267">
        <v>0</v>
      </c>
      <c r="D1430" s="267">
        <v>0</v>
      </c>
      <c r="E1430" s="267">
        <v>0</v>
      </c>
      <c r="F1430" s="267">
        <v>0</v>
      </c>
      <c r="G1430" s="267">
        <v>0</v>
      </c>
      <c r="H1430" s="267">
        <v>0</v>
      </c>
      <c r="I1430" s="267">
        <f t="shared" si="48"/>
        <v>0</v>
      </c>
      <c r="J1430" s="268">
        <f t="shared" si="49"/>
        <v>0</v>
      </c>
    </row>
    <row r="1431" spans="1:10" hidden="1" x14ac:dyDescent="0.2">
      <c r="A1431" s="266">
        <v>424530</v>
      </c>
      <c r="B1431" s="266" t="s">
        <v>1186</v>
      </c>
      <c r="C1431" s="267">
        <v>0</v>
      </c>
      <c r="D1431" s="267">
        <v>0</v>
      </c>
      <c r="E1431" s="267">
        <v>0</v>
      </c>
      <c r="F1431" s="267">
        <v>0</v>
      </c>
      <c r="G1431" s="267">
        <v>0</v>
      </c>
      <c r="H1431" s="267">
        <v>0</v>
      </c>
      <c r="I1431" s="267">
        <f t="shared" si="48"/>
        <v>0</v>
      </c>
      <c r="J1431" s="268">
        <f t="shared" si="49"/>
        <v>0</v>
      </c>
    </row>
    <row r="1432" spans="1:10" hidden="1" x14ac:dyDescent="0.2">
      <c r="A1432" s="266">
        <v>424595</v>
      </c>
      <c r="B1432" s="266" t="s">
        <v>644</v>
      </c>
      <c r="C1432" s="267">
        <v>0</v>
      </c>
      <c r="D1432" s="267">
        <v>0</v>
      </c>
      <c r="E1432" s="267">
        <v>0</v>
      </c>
      <c r="F1432" s="267">
        <v>0</v>
      </c>
      <c r="G1432" s="267">
        <v>0</v>
      </c>
      <c r="H1432" s="267">
        <v>0</v>
      </c>
      <c r="I1432" s="267">
        <f t="shared" si="48"/>
        <v>0</v>
      </c>
      <c r="J1432" s="268">
        <f t="shared" si="49"/>
        <v>0</v>
      </c>
    </row>
    <row r="1433" spans="1:10" hidden="1" x14ac:dyDescent="0.2">
      <c r="A1433" s="264">
        <v>425000</v>
      </c>
      <c r="B1433" s="264" t="s">
        <v>1187</v>
      </c>
      <c r="C1433" s="265">
        <v>0</v>
      </c>
      <c r="D1433" s="265">
        <v>0</v>
      </c>
      <c r="E1433" s="265">
        <v>0</v>
      </c>
      <c r="F1433" s="265">
        <v>0</v>
      </c>
      <c r="G1433" s="265">
        <v>0</v>
      </c>
      <c r="H1433" s="265">
        <v>0</v>
      </c>
      <c r="I1433" s="265">
        <f t="shared" si="48"/>
        <v>0</v>
      </c>
      <c r="J1433" s="268">
        <f t="shared" si="49"/>
        <v>0</v>
      </c>
    </row>
    <row r="1434" spans="1:10" hidden="1" x14ac:dyDescent="0.2">
      <c r="A1434" s="264">
        <v>425500</v>
      </c>
      <c r="B1434" s="264" t="s">
        <v>1188</v>
      </c>
      <c r="C1434" s="265">
        <v>0</v>
      </c>
      <c r="D1434" s="265">
        <v>0</v>
      </c>
      <c r="E1434" s="265">
        <v>0</v>
      </c>
      <c r="F1434" s="265">
        <v>0</v>
      </c>
      <c r="G1434" s="265">
        <v>0</v>
      </c>
      <c r="H1434" s="265">
        <v>0</v>
      </c>
      <c r="I1434" s="265">
        <f t="shared" si="48"/>
        <v>0</v>
      </c>
      <c r="J1434" s="268">
        <f t="shared" si="49"/>
        <v>0</v>
      </c>
    </row>
    <row r="1435" spans="1:10" hidden="1" x14ac:dyDescent="0.2">
      <c r="A1435" s="264">
        <v>426000</v>
      </c>
      <c r="B1435" s="264" t="s">
        <v>1189</v>
      </c>
      <c r="C1435" s="265">
        <v>0</v>
      </c>
      <c r="D1435" s="265">
        <v>0</v>
      </c>
      <c r="E1435" s="265">
        <v>0</v>
      </c>
      <c r="F1435" s="265">
        <v>0</v>
      </c>
      <c r="G1435" s="265">
        <v>0</v>
      </c>
      <c r="H1435" s="265">
        <v>0</v>
      </c>
      <c r="I1435" s="265">
        <f t="shared" si="48"/>
        <v>0</v>
      </c>
      <c r="J1435" s="268">
        <f t="shared" si="49"/>
        <v>0</v>
      </c>
    </row>
    <row r="1436" spans="1:10" x14ac:dyDescent="0.2">
      <c r="A1436" s="260">
        <v>500000</v>
      </c>
      <c r="B1436" s="260" t="s">
        <v>1190</v>
      </c>
      <c r="C1436" s="261">
        <v>660315415.52999997</v>
      </c>
      <c r="D1436" s="261">
        <v>733224440.96000004</v>
      </c>
      <c r="E1436" s="261">
        <v>887098964</v>
      </c>
      <c r="F1436" s="261">
        <v>1045995629.04</v>
      </c>
      <c r="G1436" s="261">
        <v>1259478988.9300001</v>
      </c>
      <c r="H1436" s="261">
        <v>978524043.54999995</v>
      </c>
      <c r="I1436" s="261">
        <f t="shared" si="48"/>
        <v>1304698724.7333333</v>
      </c>
      <c r="J1436" s="268">
        <f t="shared" si="49"/>
        <v>1304698724.7333333</v>
      </c>
    </row>
    <row r="1437" spans="1:10" x14ac:dyDescent="0.2">
      <c r="A1437" s="262">
        <v>510000</v>
      </c>
      <c r="B1437" s="262" t="s">
        <v>1191</v>
      </c>
      <c r="C1437" s="263">
        <v>335889152.06999999</v>
      </c>
      <c r="D1437" s="263">
        <v>360851436</v>
      </c>
      <c r="E1437" s="263">
        <v>403625071</v>
      </c>
      <c r="F1437" s="263">
        <v>519569038.74000001</v>
      </c>
      <c r="G1437" s="263">
        <v>596458524.00999999</v>
      </c>
      <c r="H1437" s="263">
        <v>400267893.98000002</v>
      </c>
      <c r="I1437" s="263">
        <f>+I1438+I1484+I1521+I1578+I1585</f>
        <v>651542025.30666685</v>
      </c>
      <c r="J1437" s="268">
        <f t="shared" si="49"/>
        <v>651542025.30666685</v>
      </c>
    </row>
    <row r="1438" spans="1:10" x14ac:dyDescent="0.2">
      <c r="A1438" s="264">
        <v>510500</v>
      </c>
      <c r="B1438" s="264" t="s">
        <v>1192</v>
      </c>
      <c r="C1438" s="265">
        <v>173935992</v>
      </c>
      <c r="D1438" s="265">
        <v>158165280</v>
      </c>
      <c r="E1438" s="265">
        <v>190543281</v>
      </c>
      <c r="F1438" s="265">
        <v>202090107</v>
      </c>
      <c r="G1438" s="265">
        <v>228721335</v>
      </c>
      <c r="H1438" s="265">
        <v>185134951</v>
      </c>
      <c r="I1438" s="265">
        <f>+SUM(I1439:I1473)</f>
        <v>246846601.33333334</v>
      </c>
      <c r="J1438" s="268">
        <f t="shared" si="49"/>
        <v>246846601.33333334</v>
      </c>
    </row>
    <row r="1439" spans="1:10" hidden="1" x14ac:dyDescent="0.2">
      <c r="A1439" s="266">
        <v>510501</v>
      </c>
      <c r="B1439" s="266" t="s">
        <v>1193</v>
      </c>
      <c r="C1439" s="267">
        <v>0</v>
      </c>
      <c r="D1439" s="267">
        <v>0</v>
      </c>
      <c r="E1439" s="267">
        <v>0</v>
      </c>
      <c r="F1439" s="267">
        <v>0</v>
      </c>
      <c r="G1439" s="267">
        <v>0</v>
      </c>
      <c r="H1439" s="267">
        <v>0</v>
      </c>
      <c r="I1439" s="267">
        <f t="shared" ref="I1439:I1483" si="50">+H1439/9*12</f>
        <v>0</v>
      </c>
      <c r="J1439" s="268">
        <f t="shared" si="49"/>
        <v>0</v>
      </c>
    </row>
    <row r="1440" spans="1:10" hidden="1" x14ac:dyDescent="0.2">
      <c r="A1440" s="266">
        <v>510502</v>
      </c>
      <c r="B1440" s="266" t="s">
        <v>1194</v>
      </c>
      <c r="C1440" s="267">
        <v>0</v>
      </c>
      <c r="D1440" s="267">
        <v>0</v>
      </c>
      <c r="E1440" s="267">
        <v>0</v>
      </c>
      <c r="F1440" s="267">
        <v>0</v>
      </c>
      <c r="G1440" s="267">
        <v>0</v>
      </c>
      <c r="H1440" s="267">
        <v>0</v>
      </c>
      <c r="I1440" s="267">
        <f t="shared" si="50"/>
        <v>0</v>
      </c>
      <c r="J1440" s="268">
        <f t="shared" si="49"/>
        <v>0</v>
      </c>
    </row>
    <row r="1441" spans="1:10" x14ac:dyDescent="0.2">
      <c r="A1441" s="266">
        <v>510503</v>
      </c>
      <c r="B1441" s="266" t="s">
        <v>1195</v>
      </c>
      <c r="C1441" s="267">
        <v>94337420</v>
      </c>
      <c r="D1441" s="267">
        <v>90906517</v>
      </c>
      <c r="E1441" s="267">
        <v>106244001</v>
      </c>
      <c r="F1441" s="267">
        <v>116866434</v>
      </c>
      <c r="G1441" s="267">
        <v>126042166</v>
      </c>
      <c r="H1441" s="267">
        <v>105893001</v>
      </c>
      <c r="I1441" s="267">
        <f t="shared" si="50"/>
        <v>141190668</v>
      </c>
      <c r="J1441" s="268">
        <f t="shared" si="49"/>
        <v>141190668</v>
      </c>
    </row>
    <row r="1442" spans="1:10" hidden="1" x14ac:dyDescent="0.2">
      <c r="A1442" s="266">
        <v>510504</v>
      </c>
      <c r="B1442" s="266" t="s">
        <v>1196</v>
      </c>
      <c r="C1442" s="267">
        <v>0</v>
      </c>
      <c r="D1442" s="267">
        <v>0</v>
      </c>
      <c r="E1442" s="267">
        <v>0</v>
      </c>
      <c r="F1442" s="267">
        <v>0</v>
      </c>
      <c r="G1442" s="267">
        <v>0</v>
      </c>
      <c r="H1442" s="267">
        <v>0</v>
      </c>
      <c r="I1442" s="267">
        <f t="shared" si="50"/>
        <v>0</v>
      </c>
      <c r="J1442" s="268">
        <f t="shared" si="49"/>
        <v>0</v>
      </c>
    </row>
    <row r="1443" spans="1:10" hidden="1" x14ac:dyDescent="0.2">
      <c r="A1443" s="266">
        <v>510505</v>
      </c>
      <c r="B1443" s="266" t="s">
        <v>1197</v>
      </c>
      <c r="C1443" s="267">
        <v>0</v>
      </c>
      <c r="D1443" s="267">
        <v>0</v>
      </c>
      <c r="E1443" s="267">
        <v>0</v>
      </c>
      <c r="F1443" s="267">
        <v>0</v>
      </c>
      <c r="G1443" s="267">
        <v>0</v>
      </c>
      <c r="H1443" s="267">
        <v>0</v>
      </c>
      <c r="I1443" s="267">
        <f t="shared" si="50"/>
        <v>0</v>
      </c>
      <c r="J1443" s="268">
        <f t="shared" si="49"/>
        <v>0</v>
      </c>
    </row>
    <row r="1444" spans="1:10" hidden="1" x14ac:dyDescent="0.2">
      <c r="A1444" s="266">
        <v>510506</v>
      </c>
      <c r="B1444" s="266" t="s">
        <v>495</v>
      </c>
      <c r="C1444" s="267">
        <v>0</v>
      </c>
      <c r="D1444" s="267">
        <v>0</v>
      </c>
      <c r="E1444" s="267">
        <v>0</v>
      </c>
      <c r="F1444" s="267">
        <v>0</v>
      </c>
      <c r="G1444" s="267">
        <v>0</v>
      </c>
      <c r="H1444" s="267">
        <v>0</v>
      </c>
      <c r="I1444" s="267">
        <f t="shared" si="50"/>
        <v>0</v>
      </c>
      <c r="J1444" s="268">
        <f t="shared" si="49"/>
        <v>0</v>
      </c>
    </row>
    <row r="1445" spans="1:10" hidden="1" x14ac:dyDescent="0.2">
      <c r="A1445" s="266">
        <v>510507</v>
      </c>
      <c r="B1445" s="266" t="s">
        <v>1198</v>
      </c>
      <c r="C1445" s="267">
        <v>0</v>
      </c>
      <c r="D1445" s="267">
        <v>0</v>
      </c>
      <c r="E1445" s="267">
        <v>0</v>
      </c>
      <c r="F1445" s="267">
        <v>0</v>
      </c>
      <c r="G1445" s="267">
        <v>0</v>
      </c>
      <c r="H1445" s="267">
        <v>0</v>
      </c>
      <c r="I1445" s="267">
        <f t="shared" si="50"/>
        <v>0</v>
      </c>
      <c r="J1445" s="268">
        <f t="shared" si="49"/>
        <v>0</v>
      </c>
    </row>
    <row r="1446" spans="1:10" hidden="1" x14ac:dyDescent="0.2">
      <c r="A1446" s="266">
        <v>510508</v>
      </c>
      <c r="B1446" s="266" t="s">
        <v>1199</v>
      </c>
      <c r="C1446" s="267">
        <v>0</v>
      </c>
      <c r="D1446" s="267">
        <v>859122</v>
      </c>
      <c r="E1446" s="267">
        <v>0</v>
      </c>
      <c r="F1446" s="267">
        <v>0</v>
      </c>
      <c r="G1446" s="267">
        <v>1303067</v>
      </c>
      <c r="H1446" s="267">
        <v>0</v>
      </c>
      <c r="I1446" s="267">
        <f t="shared" si="50"/>
        <v>0</v>
      </c>
      <c r="J1446" s="268">
        <f t="shared" si="49"/>
        <v>1303067</v>
      </c>
    </row>
    <row r="1447" spans="1:10" x14ac:dyDescent="0.2">
      <c r="A1447" s="266">
        <v>510509</v>
      </c>
      <c r="B1447" s="266" t="s">
        <v>1200</v>
      </c>
      <c r="C1447" s="267">
        <v>3443102</v>
      </c>
      <c r="D1447" s="267">
        <v>3084476</v>
      </c>
      <c r="E1447" s="267">
        <v>3726029</v>
      </c>
      <c r="F1447" s="267">
        <v>4100446</v>
      </c>
      <c r="G1447" s="267">
        <v>4906209</v>
      </c>
      <c r="H1447" s="267">
        <v>4932940</v>
      </c>
      <c r="I1447" s="267">
        <f t="shared" si="50"/>
        <v>6577253.333333334</v>
      </c>
      <c r="J1447" s="268">
        <f t="shared" si="49"/>
        <v>6577253.333333334</v>
      </c>
    </row>
    <row r="1448" spans="1:10" x14ac:dyDescent="0.2">
      <c r="A1448" s="266">
        <v>510510</v>
      </c>
      <c r="B1448" s="266" t="s">
        <v>1201</v>
      </c>
      <c r="C1448" s="267">
        <v>8569230</v>
      </c>
      <c r="D1448" s="267">
        <v>8942633</v>
      </c>
      <c r="E1448" s="267">
        <v>9865260</v>
      </c>
      <c r="F1448" s="267">
        <v>10665201</v>
      </c>
      <c r="G1448" s="267">
        <v>12230032</v>
      </c>
      <c r="H1448" s="267">
        <v>9783648</v>
      </c>
      <c r="I1448" s="267">
        <f t="shared" si="50"/>
        <v>13044864</v>
      </c>
      <c r="J1448" s="268">
        <f t="shared" si="49"/>
        <v>13044864</v>
      </c>
    </row>
    <row r="1449" spans="1:10" x14ac:dyDescent="0.2">
      <c r="A1449" s="266">
        <v>510511</v>
      </c>
      <c r="B1449" s="266" t="s">
        <v>1202</v>
      </c>
      <c r="C1449" s="267">
        <v>1174168</v>
      </c>
      <c r="D1449" s="267">
        <v>1073115</v>
      </c>
      <c r="E1449" s="267">
        <v>1088952</v>
      </c>
      <c r="F1449" s="267">
        <v>1279821</v>
      </c>
      <c r="G1449" s="267">
        <v>1467600</v>
      </c>
      <c r="H1449" s="267">
        <v>1174050</v>
      </c>
      <c r="I1449" s="267">
        <f t="shared" si="50"/>
        <v>1565400</v>
      </c>
      <c r="J1449" s="268">
        <f t="shared" si="49"/>
        <v>1565400</v>
      </c>
    </row>
    <row r="1450" spans="1:10" x14ac:dyDescent="0.2">
      <c r="A1450" s="266">
        <v>510512</v>
      </c>
      <c r="B1450" s="266" t="s">
        <v>1203</v>
      </c>
      <c r="C1450" s="267">
        <v>8609815</v>
      </c>
      <c r="D1450" s="267">
        <v>8606629</v>
      </c>
      <c r="E1450" s="267">
        <v>9853306</v>
      </c>
      <c r="F1450" s="267">
        <v>10419202</v>
      </c>
      <c r="G1450" s="267">
        <v>11835305</v>
      </c>
      <c r="H1450" s="267">
        <v>9783648</v>
      </c>
      <c r="I1450" s="267">
        <f t="shared" si="50"/>
        <v>13044864</v>
      </c>
      <c r="J1450" s="268">
        <f t="shared" si="49"/>
        <v>13044864</v>
      </c>
    </row>
    <row r="1451" spans="1:10" x14ac:dyDescent="0.2">
      <c r="A1451" s="266">
        <v>510513</v>
      </c>
      <c r="B1451" s="266" t="s">
        <v>1204</v>
      </c>
      <c r="C1451" s="267">
        <v>7735920</v>
      </c>
      <c r="D1451" s="267">
        <v>8157667</v>
      </c>
      <c r="E1451" s="267">
        <v>8329850</v>
      </c>
      <c r="F1451" s="267">
        <v>8788349</v>
      </c>
      <c r="G1451" s="267">
        <v>9883367</v>
      </c>
      <c r="H1451" s="267">
        <v>7582878</v>
      </c>
      <c r="I1451" s="267">
        <f t="shared" si="50"/>
        <v>10110504</v>
      </c>
      <c r="J1451" s="268">
        <f t="shared" si="49"/>
        <v>10110504</v>
      </c>
    </row>
    <row r="1452" spans="1:10" hidden="1" x14ac:dyDescent="0.2">
      <c r="A1452" s="266">
        <v>510514</v>
      </c>
      <c r="B1452" s="266" t="s">
        <v>1205</v>
      </c>
      <c r="C1452" s="267">
        <v>0</v>
      </c>
      <c r="D1452" s="267">
        <v>0</v>
      </c>
      <c r="E1452" s="267">
        <v>0</v>
      </c>
      <c r="F1452" s="267">
        <v>0</v>
      </c>
      <c r="G1452" s="267">
        <v>0</v>
      </c>
      <c r="H1452" s="267">
        <v>0</v>
      </c>
      <c r="I1452" s="267">
        <f t="shared" si="50"/>
        <v>0</v>
      </c>
      <c r="J1452" s="268">
        <f t="shared" si="49"/>
        <v>0</v>
      </c>
    </row>
    <row r="1453" spans="1:10" hidden="1" x14ac:dyDescent="0.2">
      <c r="A1453" s="266">
        <v>510515</v>
      </c>
      <c r="B1453" s="266" t="s">
        <v>1206</v>
      </c>
      <c r="C1453" s="267">
        <v>0</v>
      </c>
      <c r="D1453" s="267">
        <v>0</v>
      </c>
      <c r="E1453" s="267">
        <v>0</v>
      </c>
      <c r="F1453" s="267">
        <v>0</v>
      </c>
      <c r="G1453" s="267">
        <v>0</v>
      </c>
      <c r="H1453" s="267">
        <v>0</v>
      </c>
      <c r="I1453" s="267">
        <f t="shared" si="50"/>
        <v>0</v>
      </c>
      <c r="J1453" s="268">
        <f t="shared" si="49"/>
        <v>0</v>
      </c>
    </row>
    <row r="1454" spans="1:10" x14ac:dyDescent="0.2">
      <c r="A1454" s="266">
        <v>510516</v>
      </c>
      <c r="B1454" s="266" t="s">
        <v>1207</v>
      </c>
      <c r="C1454" s="267">
        <v>8237435</v>
      </c>
      <c r="D1454" s="267">
        <v>7429961</v>
      </c>
      <c r="E1454" s="267">
        <v>10974402</v>
      </c>
      <c r="F1454" s="267">
        <v>11834740</v>
      </c>
      <c r="G1454" s="267">
        <v>14564706</v>
      </c>
      <c r="H1454" s="267">
        <v>10928870</v>
      </c>
      <c r="I1454" s="267">
        <f t="shared" si="50"/>
        <v>14571826.666666668</v>
      </c>
      <c r="J1454" s="268">
        <f t="shared" si="49"/>
        <v>14571826.666666668</v>
      </c>
    </row>
    <row r="1455" spans="1:10" hidden="1" x14ac:dyDescent="0.2">
      <c r="A1455" s="266">
        <v>510517</v>
      </c>
      <c r="B1455" s="266" t="s">
        <v>1208</v>
      </c>
      <c r="C1455" s="267">
        <v>0</v>
      </c>
      <c r="D1455" s="267">
        <v>0</v>
      </c>
      <c r="E1455" s="267">
        <v>0</v>
      </c>
      <c r="F1455" s="267">
        <v>0</v>
      </c>
      <c r="G1455" s="267">
        <v>0</v>
      </c>
      <c r="H1455" s="267">
        <v>0</v>
      </c>
      <c r="I1455" s="267">
        <f t="shared" si="50"/>
        <v>0</v>
      </c>
      <c r="J1455" s="268">
        <f t="shared" si="49"/>
        <v>0</v>
      </c>
    </row>
    <row r="1456" spans="1:10" hidden="1" x14ac:dyDescent="0.2">
      <c r="A1456" s="266">
        <v>510518</v>
      </c>
      <c r="B1456" s="266" t="s">
        <v>1209</v>
      </c>
      <c r="C1456" s="267">
        <v>0</v>
      </c>
      <c r="D1456" s="267">
        <v>0</v>
      </c>
      <c r="E1456" s="267">
        <v>0</v>
      </c>
      <c r="F1456" s="267">
        <v>0</v>
      </c>
      <c r="G1456" s="267">
        <v>0</v>
      </c>
      <c r="H1456" s="267">
        <v>0</v>
      </c>
      <c r="I1456" s="267">
        <f t="shared" si="50"/>
        <v>0</v>
      </c>
      <c r="J1456" s="268">
        <f t="shared" si="49"/>
        <v>0</v>
      </c>
    </row>
    <row r="1457" spans="1:10" hidden="1" x14ac:dyDescent="0.2">
      <c r="A1457" s="266">
        <v>510519</v>
      </c>
      <c r="B1457" s="266" t="s">
        <v>1210</v>
      </c>
      <c r="C1457" s="267">
        <v>300000</v>
      </c>
      <c r="D1457" s="267">
        <v>350000</v>
      </c>
      <c r="E1457" s="267">
        <v>4777667</v>
      </c>
      <c r="F1457" s="267">
        <v>5380500</v>
      </c>
      <c r="G1457" s="267">
        <v>6229500</v>
      </c>
      <c r="H1457" s="267">
        <v>0</v>
      </c>
      <c r="I1457" s="267">
        <f t="shared" si="50"/>
        <v>0</v>
      </c>
      <c r="J1457" s="268">
        <f t="shared" si="49"/>
        <v>6229500</v>
      </c>
    </row>
    <row r="1458" spans="1:10" hidden="1" x14ac:dyDescent="0.2">
      <c r="A1458" s="266">
        <v>510520</v>
      </c>
      <c r="B1458" s="266" t="s">
        <v>1211</v>
      </c>
      <c r="C1458" s="267">
        <v>6502767</v>
      </c>
      <c r="D1458" s="267">
        <v>0</v>
      </c>
      <c r="E1458" s="267">
        <v>0</v>
      </c>
      <c r="F1458" s="267">
        <v>0</v>
      </c>
      <c r="G1458" s="267">
        <v>0</v>
      </c>
      <c r="H1458" s="267">
        <v>0</v>
      </c>
      <c r="I1458" s="267">
        <f t="shared" si="50"/>
        <v>0</v>
      </c>
      <c r="J1458" s="268">
        <f t="shared" si="49"/>
        <v>6502767</v>
      </c>
    </row>
    <row r="1459" spans="1:10" x14ac:dyDescent="0.2">
      <c r="A1459" s="266">
        <v>510521</v>
      </c>
      <c r="B1459" s="266" t="s">
        <v>1212</v>
      </c>
      <c r="C1459" s="267">
        <v>1266000</v>
      </c>
      <c r="D1459" s="267">
        <v>1350000</v>
      </c>
      <c r="E1459" s="267">
        <v>1742500</v>
      </c>
      <c r="F1459" s="267">
        <v>2210833</v>
      </c>
      <c r="G1459" s="267">
        <v>2500000</v>
      </c>
      <c r="H1459" s="267">
        <v>3937500</v>
      </c>
      <c r="I1459" s="267">
        <f t="shared" si="50"/>
        <v>5250000</v>
      </c>
      <c r="J1459" s="268">
        <f t="shared" si="49"/>
        <v>5250000</v>
      </c>
    </row>
    <row r="1460" spans="1:10" hidden="1" x14ac:dyDescent="0.2">
      <c r="A1460" s="266">
        <v>510522</v>
      </c>
      <c r="B1460" s="266" t="s">
        <v>1213</v>
      </c>
      <c r="C1460" s="267">
        <v>0</v>
      </c>
      <c r="D1460" s="267">
        <v>0</v>
      </c>
      <c r="E1460" s="267">
        <v>0</v>
      </c>
      <c r="F1460" s="267">
        <v>0</v>
      </c>
      <c r="G1460" s="267">
        <v>0</v>
      </c>
      <c r="H1460" s="267">
        <v>0</v>
      </c>
      <c r="I1460" s="267">
        <f t="shared" si="50"/>
        <v>0</v>
      </c>
      <c r="J1460" s="268">
        <f t="shared" si="49"/>
        <v>0</v>
      </c>
    </row>
    <row r="1461" spans="1:10" x14ac:dyDescent="0.2">
      <c r="A1461" s="266">
        <v>510523</v>
      </c>
      <c r="B1461" s="266" t="s">
        <v>1214</v>
      </c>
      <c r="C1461" s="267">
        <v>8233909</v>
      </c>
      <c r="D1461" s="267">
        <v>8642564</v>
      </c>
      <c r="E1461" s="267">
        <v>10219334</v>
      </c>
      <c r="F1461" s="267">
        <v>10230712</v>
      </c>
      <c r="G1461" s="267">
        <v>10523597</v>
      </c>
      <c r="H1461" s="267">
        <v>9621009</v>
      </c>
      <c r="I1461" s="267">
        <f t="shared" si="50"/>
        <v>12828012</v>
      </c>
      <c r="J1461" s="268">
        <f t="shared" si="49"/>
        <v>12828012</v>
      </c>
    </row>
    <row r="1462" spans="1:10" x14ac:dyDescent="0.2">
      <c r="A1462" s="266">
        <v>510524</v>
      </c>
      <c r="B1462" s="266" t="s">
        <v>1215</v>
      </c>
      <c r="C1462" s="267">
        <v>11438852</v>
      </c>
      <c r="D1462" s="267">
        <v>5180487</v>
      </c>
      <c r="E1462" s="267">
        <v>6514073</v>
      </c>
      <c r="F1462" s="267">
        <v>6324918</v>
      </c>
      <c r="G1462" s="267">
        <v>8452022</v>
      </c>
      <c r="H1462" s="267">
        <v>7621729</v>
      </c>
      <c r="I1462" s="267">
        <f t="shared" si="50"/>
        <v>10162305.333333332</v>
      </c>
      <c r="J1462" s="268">
        <f t="shared" si="49"/>
        <v>11438852</v>
      </c>
    </row>
    <row r="1463" spans="1:10" x14ac:dyDescent="0.2">
      <c r="A1463" s="266">
        <v>510525</v>
      </c>
      <c r="B1463" s="266" t="s">
        <v>1216</v>
      </c>
      <c r="C1463" s="267">
        <v>686314</v>
      </c>
      <c r="D1463" s="267">
        <v>780380</v>
      </c>
      <c r="E1463" s="267">
        <v>750808</v>
      </c>
      <c r="F1463" s="267">
        <v>602118</v>
      </c>
      <c r="G1463" s="267">
        <v>680799</v>
      </c>
      <c r="H1463" s="267">
        <v>574180</v>
      </c>
      <c r="I1463" s="267">
        <f t="shared" si="50"/>
        <v>765573.33333333337</v>
      </c>
      <c r="J1463" s="268">
        <f t="shared" si="49"/>
        <v>780380</v>
      </c>
    </row>
    <row r="1464" spans="1:10" x14ac:dyDescent="0.2">
      <c r="A1464" s="266">
        <v>510526</v>
      </c>
      <c r="B1464" s="266" t="s">
        <v>1217</v>
      </c>
      <c r="C1464" s="267">
        <v>3963075</v>
      </c>
      <c r="D1464" s="267">
        <v>3981160</v>
      </c>
      <c r="E1464" s="267">
        <v>4505333</v>
      </c>
      <c r="F1464" s="267">
        <v>4744656</v>
      </c>
      <c r="G1464" s="267">
        <v>5406472</v>
      </c>
      <c r="H1464" s="267">
        <v>4466600</v>
      </c>
      <c r="I1464" s="267">
        <f t="shared" si="50"/>
        <v>5955466.666666666</v>
      </c>
      <c r="J1464" s="268">
        <f t="shared" si="49"/>
        <v>5955466.666666666</v>
      </c>
    </row>
    <row r="1465" spans="1:10" x14ac:dyDescent="0.2">
      <c r="A1465" s="266">
        <v>510527</v>
      </c>
      <c r="B1465" s="266" t="s">
        <v>1218</v>
      </c>
      <c r="C1465" s="267">
        <v>2704867</v>
      </c>
      <c r="D1465" s="267">
        <v>2919107</v>
      </c>
      <c r="E1465" s="267">
        <v>3275429</v>
      </c>
      <c r="F1465" s="267">
        <v>3595297</v>
      </c>
      <c r="G1465" s="267">
        <v>4057714</v>
      </c>
      <c r="H1465" s="267">
        <v>3351420</v>
      </c>
      <c r="I1465" s="267">
        <f t="shared" si="50"/>
        <v>4468560</v>
      </c>
      <c r="J1465" s="268">
        <f t="shared" si="49"/>
        <v>4468560</v>
      </c>
    </row>
    <row r="1466" spans="1:10" x14ac:dyDescent="0.2">
      <c r="A1466" s="266">
        <v>510528</v>
      </c>
      <c r="B1466" s="266" t="s">
        <v>1219</v>
      </c>
      <c r="C1466" s="267">
        <v>1991200</v>
      </c>
      <c r="D1466" s="267">
        <v>1973940</v>
      </c>
      <c r="E1466" s="267">
        <v>2301489</v>
      </c>
      <c r="F1466" s="267">
        <v>2338083</v>
      </c>
      <c r="G1466" s="267">
        <v>2704989</v>
      </c>
      <c r="H1466" s="267">
        <v>2233680</v>
      </c>
      <c r="I1466" s="267">
        <f t="shared" si="50"/>
        <v>2978240</v>
      </c>
      <c r="J1466" s="268">
        <f t="shared" si="49"/>
        <v>2978240</v>
      </c>
    </row>
    <row r="1467" spans="1:10" hidden="1" x14ac:dyDescent="0.2">
      <c r="A1467" s="266">
        <v>510529</v>
      </c>
      <c r="B1467" s="266" t="s">
        <v>1220</v>
      </c>
      <c r="C1467" s="267">
        <v>0</v>
      </c>
      <c r="D1467" s="267">
        <v>0</v>
      </c>
      <c r="E1467" s="267">
        <v>0</v>
      </c>
      <c r="F1467" s="267">
        <v>0</v>
      </c>
      <c r="G1467" s="267">
        <v>0</v>
      </c>
      <c r="H1467" s="267">
        <v>0</v>
      </c>
      <c r="I1467" s="267">
        <f t="shared" si="50"/>
        <v>0</v>
      </c>
      <c r="J1467" s="268">
        <f t="shared" si="49"/>
        <v>0</v>
      </c>
    </row>
    <row r="1468" spans="1:10" x14ac:dyDescent="0.2">
      <c r="A1468" s="266">
        <v>510530</v>
      </c>
      <c r="B1468" s="266" t="s">
        <v>560</v>
      </c>
      <c r="C1468" s="267">
        <v>1633080</v>
      </c>
      <c r="D1468" s="267">
        <v>2019632</v>
      </c>
      <c r="E1468" s="267">
        <v>2075754</v>
      </c>
      <c r="F1468" s="267">
        <v>2046013</v>
      </c>
      <c r="G1468" s="267">
        <v>2680336</v>
      </c>
      <c r="H1468" s="267">
        <v>2301548</v>
      </c>
      <c r="I1468" s="267">
        <f t="shared" si="50"/>
        <v>3068730.666666667</v>
      </c>
      <c r="J1468" s="268">
        <f t="shared" si="49"/>
        <v>3068730.666666667</v>
      </c>
    </row>
    <row r="1469" spans="1:10" hidden="1" x14ac:dyDescent="0.2">
      <c r="A1469" s="266">
        <v>510531</v>
      </c>
      <c r="B1469" s="266" t="s">
        <v>1221</v>
      </c>
      <c r="C1469" s="267">
        <v>0</v>
      </c>
      <c r="D1469" s="267">
        <v>0</v>
      </c>
      <c r="E1469" s="267">
        <v>2256232</v>
      </c>
      <c r="F1469" s="267">
        <v>0</v>
      </c>
      <c r="G1469" s="267">
        <v>0</v>
      </c>
      <c r="H1469" s="267">
        <v>0</v>
      </c>
      <c r="I1469" s="267">
        <f t="shared" si="50"/>
        <v>0</v>
      </c>
      <c r="J1469" s="268">
        <f t="shared" si="49"/>
        <v>2256232</v>
      </c>
    </row>
    <row r="1470" spans="1:10" hidden="1" x14ac:dyDescent="0.2">
      <c r="A1470" s="266">
        <v>510532</v>
      </c>
      <c r="B1470" s="266" t="s">
        <v>1222</v>
      </c>
      <c r="C1470" s="267">
        <v>0</v>
      </c>
      <c r="D1470" s="267">
        <v>0</v>
      </c>
      <c r="E1470" s="267">
        <v>0</v>
      </c>
      <c r="F1470" s="267">
        <v>0</v>
      </c>
      <c r="G1470" s="267">
        <v>0</v>
      </c>
      <c r="H1470" s="267">
        <v>0</v>
      </c>
      <c r="I1470" s="267">
        <f t="shared" si="50"/>
        <v>0</v>
      </c>
      <c r="J1470" s="268">
        <f t="shared" si="49"/>
        <v>0</v>
      </c>
    </row>
    <row r="1471" spans="1:10" x14ac:dyDescent="0.2">
      <c r="A1471" s="266">
        <v>510533</v>
      </c>
      <c r="B1471" s="266" t="s">
        <v>1223</v>
      </c>
      <c r="C1471" s="267">
        <v>0</v>
      </c>
      <c r="D1471" s="267">
        <v>0</v>
      </c>
      <c r="E1471" s="267">
        <v>0</v>
      </c>
      <c r="F1471" s="267">
        <v>0</v>
      </c>
      <c r="G1471" s="267">
        <v>206600</v>
      </c>
      <c r="H1471" s="267">
        <v>420400</v>
      </c>
      <c r="I1471" s="267">
        <f t="shared" si="50"/>
        <v>560533.33333333326</v>
      </c>
      <c r="J1471" s="268">
        <f t="shared" si="49"/>
        <v>560533.33333333326</v>
      </c>
    </row>
    <row r="1472" spans="1:10" hidden="1" x14ac:dyDescent="0.2">
      <c r="A1472" s="266">
        <v>510534</v>
      </c>
      <c r="B1472" s="266" t="s">
        <v>1224</v>
      </c>
      <c r="C1472" s="267">
        <v>0</v>
      </c>
      <c r="D1472" s="267">
        <v>0</v>
      </c>
      <c r="E1472" s="267">
        <v>0</v>
      </c>
      <c r="F1472" s="267">
        <v>0</v>
      </c>
      <c r="G1472" s="267">
        <v>0</v>
      </c>
      <c r="H1472" s="267">
        <v>0</v>
      </c>
      <c r="I1472" s="267">
        <f t="shared" si="50"/>
        <v>0</v>
      </c>
      <c r="J1472" s="268">
        <f t="shared" si="49"/>
        <v>0</v>
      </c>
    </row>
    <row r="1473" spans="1:10" x14ac:dyDescent="0.2">
      <c r="A1473" s="266">
        <v>510595</v>
      </c>
      <c r="B1473" s="266" t="s">
        <v>1225</v>
      </c>
      <c r="C1473" s="267">
        <v>2997338</v>
      </c>
      <c r="D1473" s="267">
        <v>1759390</v>
      </c>
      <c r="E1473" s="267">
        <v>1826816</v>
      </c>
      <c r="F1473" s="267">
        <v>488201</v>
      </c>
      <c r="G1473" s="267">
        <v>3046854</v>
      </c>
      <c r="H1473" s="267">
        <v>527850</v>
      </c>
      <c r="I1473" s="267">
        <f t="shared" si="50"/>
        <v>703800</v>
      </c>
      <c r="J1473" s="268">
        <f t="shared" si="49"/>
        <v>3046854</v>
      </c>
    </row>
    <row r="1474" spans="1:10" hidden="1" x14ac:dyDescent="0.2">
      <c r="A1474" s="264">
        <v>510700</v>
      </c>
      <c r="B1474" s="264" t="s">
        <v>1226</v>
      </c>
      <c r="C1474" s="265">
        <v>0</v>
      </c>
      <c r="D1474" s="265">
        <v>0</v>
      </c>
      <c r="E1474" s="265">
        <v>0</v>
      </c>
      <c r="F1474" s="265">
        <v>0</v>
      </c>
      <c r="G1474" s="265">
        <v>0</v>
      </c>
      <c r="H1474" s="265">
        <v>0</v>
      </c>
      <c r="I1474" s="265">
        <f t="shared" si="50"/>
        <v>0</v>
      </c>
      <c r="J1474" s="268">
        <f t="shared" si="49"/>
        <v>0</v>
      </c>
    </row>
    <row r="1475" spans="1:10" hidden="1" x14ac:dyDescent="0.2">
      <c r="A1475" s="266">
        <v>510705</v>
      </c>
      <c r="B1475" s="266" t="s">
        <v>1227</v>
      </c>
      <c r="C1475" s="267">
        <v>0</v>
      </c>
      <c r="D1475" s="267">
        <v>0</v>
      </c>
      <c r="E1475" s="267">
        <v>0</v>
      </c>
      <c r="F1475" s="267">
        <v>0</v>
      </c>
      <c r="G1475" s="267">
        <v>0</v>
      </c>
      <c r="H1475" s="267">
        <v>0</v>
      </c>
      <c r="I1475" s="267">
        <f t="shared" si="50"/>
        <v>0</v>
      </c>
      <c r="J1475" s="268">
        <f t="shared" ref="J1475:J1538" si="51">+MAX(C1475:I1475)</f>
        <v>0</v>
      </c>
    </row>
    <row r="1476" spans="1:10" hidden="1" x14ac:dyDescent="0.2">
      <c r="A1476" s="266">
        <v>510710</v>
      </c>
      <c r="B1476" s="266" t="s">
        <v>762</v>
      </c>
      <c r="C1476" s="267">
        <v>0</v>
      </c>
      <c r="D1476" s="267">
        <v>0</v>
      </c>
      <c r="E1476" s="267">
        <v>0</v>
      </c>
      <c r="F1476" s="267">
        <v>0</v>
      </c>
      <c r="G1476" s="267">
        <v>0</v>
      </c>
      <c r="H1476" s="267">
        <v>0</v>
      </c>
      <c r="I1476" s="267">
        <f t="shared" si="50"/>
        <v>0</v>
      </c>
      <c r="J1476" s="268">
        <f t="shared" si="51"/>
        <v>0</v>
      </c>
    </row>
    <row r="1477" spans="1:10" hidden="1" x14ac:dyDescent="0.2">
      <c r="A1477" s="266">
        <v>510715</v>
      </c>
      <c r="B1477" s="266" t="s">
        <v>1228</v>
      </c>
      <c r="C1477" s="267">
        <v>0</v>
      </c>
      <c r="D1477" s="267">
        <v>0</v>
      </c>
      <c r="E1477" s="267">
        <v>0</v>
      </c>
      <c r="F1477" s="267">
        <v>0</v>
      </c>
      <c r="G1477" s="267">
        <v>0</v>
      </c>
      <c r="H1477" s="267">
        <v>0</v>
      </c>
      <c r="I1477" s="267">
        <f t="shared" si="50"/>
        <v>0</v>
      </c>
      <c r="J1477" s="268">
        <f t="shared" si="51"/>
        <v>0</v>
      </c>
    </row>
    <row r="1478" spans="1:10" hidden="1" x14ac:dyDescent="0.2">
      <c r="A1478" s="266">
        <v>510720</v>
      </c>
      <c r="B1478" s="266" t="s">
        <v>764</v>
      </c>
      <c r="C1478" s="267">
        <v>0</v>
      </c>
      <c r="D1478" s="267">
        <v>0</v>
      </c>
      <c r="E1478" s="267">
        <v>0</v>
      </c>
      <c r="F1478" s="267">
        <v>0</v>
      </c>
      <c r="G1478" s="267">
        <v>0</v>
      </c>
      <c r="H1478" s="267">
        <v>0</v>
      </c>
      <c r="I1478" s="267">
        <f t="shared" si="50"/>
        <v>0</v>
      </c>
      <c r="J1478" s="268">
        <f t="shared" si="51"/>
        <v>0</v>
      </c>
    </row>
    <row r="1479" spans="1:10" hidden="1" x14ac:dyDescent="0.2">
      <c r="A1479" s="266">
        <v>510725</v>
      </c>
      <c r="B1479" s="266" t="s">
        <v>1229</v>
      </c>
      <c r="C1479" s="267">
        <v>0</v>
      </c>
      <c r="D1479" s="267">
        <v>0</v>
      </c>
      <c r="E1479" s="267">
        <v>0</v>
      </c>
      <c r="F1479" s="267">
        <v>0</v>
      </c>
      <c r="G1479" s="267">
        <v>0</v>
      </c>
      <c r="H1479" s="267">
        <v>0</v>
      </c>
      <c r="I1479" s="267">
        <f t="shared" si="50"/>
        <v>0</v>
      </c>
      <c r="J1479" s="268">
        <f t="shared" si="51"/>
        <v>0</v>
      </c>
    </row>
    <row r="1480" spans="1:10" hidden="1" x14ac:dyDescent="0.2">
      <c r="A1480" s="266">
        <v>510730</v>
      </c>
      <c r="B1480" s="266" t="s">
        <v>1230</v>
      </c>
      <c r="C1480" s="267">
        <v>0</v>
      </c>
      <c r="D1480" s="267">
        <v>0</v>
      </c>
      <c r="E1480" s="267">
        <v>0</v>
      </c>
      <c r="F1480" s="267">
        <v>0</v>
      </c>
      <c r="G1480" s="267">
        <v>0</v>
      </c>
      <c r="H1480" s="267">
        <v>0</v>
      </c>
      <c r="I1480" s="267">
        <f t="shared" si="50"/>
        <v>0</v>
      </c>
      <c r="J1480" s="268">
        <f t="shared" si="51"/>
        <v>0</v>
      </c>
    </row>
    <row r="1481" spans="1:10" hidden="1" x14ac:dyDescent="0.2">
      <c r="A1481" s="266">
        <v>510735</v>
      </c>
      <c r="B1481" s="266" t="s">
        <v>767</v>
      </c>
      <c r="C1481" s="267">
        <v>0</v>
      </c>
      <c r="D1481" s="267">
        <v>0</v>
      </c>
      <c r="E1481" s="267">
        <v>0</v>
      </c>
      <c r="F1481" s="267">
        <v>0</v>
      </c>
      <c r="G1481" s="267">
        <v>0</v>
      </c>
      <c r="H1481" s="267">
        <v>0</v>
      </c>
      <c r="I1481" s="267">
        <f t="shared" si="50"/>
        <v>0</v>
      </c>
      <c r="J1481" s="268">
        <f t="shared" si="51"/>
        <v>0</v>
      </c>
    </row>
    <row r="1482" spans="1:10" hidden="1" x14ac:dyDescent="0.2">
      <c r="A1482" s="266">
        <v>510740</v>
      </c>
      <c r="B1482" s="266" t="s">
        <v>1231</v>
      </c>
      <c r="C1482" s="267">
        <v>0</v>
      </c>
      <c r="D1482" s="267">
        <v>0</v>
      </c>
      <c r="E1482" s="267">
        <v>0</v>
      </c>
      <c r="F1482" s="267">
        <v>0</v>
      </c>
      <c r="G1482" s="267">
        <v>0</v>
      </c>
      <c r="H1482" s="267">
        <v>0</v>
      </c>
      <c r="I1482" s="267">
        <f t="shared" si="50"/>
        <v>0</v>
      </c>
      <c r="J1482" s="268">
        <f t="shared" si="51"/>
        <v>0</v>
      </c>
    </row>
    <row r="1483" spans="1:10" hidden="1" x14ac:dyDescent="0.2">
      <c r="A1483" s="266">
        <v>510745</v>
      </c>
      <c r="B1483" s="266" t="s">
        <v>644</v>
      </c>
      <c r="C1483" s="267">
        <v>0</v>
      </c>
      <c r="D1483" s="267">
        <v>0</v>
      </c>
      <c r="E1483" s="267">
        <v>0</v>
      </c>
      <c r="F1483" s="267">
        <v>0</v>
      </c>
      <c r="G1483" s="267">
        <v>0</v>
      </c>
      <c r="H1483" s="267">
        <v>0</v>
      </c>
      <c r="I1483" s="267">
        <f t="shared" si="50"/>
        <v>0</v>
      </c>
      <c r="J1483" s="268">
        <f t="shared" si="51"/>
        <v>0</v>
      </c>
    </row>
    <row r="1484" spans="1:10" x14ac:dyDescent="0.2">
      <c r="A1484" s="264">
        <v>511000</v>
      </c>
      <c r="B1484" s="264" t="s">
        <v>1232</v>
      </c>
      <c r="C1484" s="265">
        <v>134034504.06999999</v>
      </c>
      <c r="D1484" s="265">
        <v>157542616</v>
      </c>
      <c r="E1484" s="265">
        <v>160289764</v>
      </c>
      <c r="F1484" s="265">
        <v>197550427.74000001</v>
      </c>
      <c r="G1484" s="265">
        <v>290237693.00999999</v>
      </c>
      <c r="H1484" s="265">
        <v>170653248.97999999</v>
      </c>
      <c r="I1484" s="265">
        <f>+SUM(I1485:I1520)</f>
        <v>345389165.30666673</v>
      </c>
      <c r="J1484" s="268">
        <f t="shared" si="51"/>
        <v>345389165.30666673</v>
      </c>
    </row>
    <row r="1485" spans="1:10" x14ac:dyDescent="0.2">
      <c r="A1485" s="266">
        <v>511001</v>
      </c>
      <c r="B1485" s="266" t="s">
        <v>494</v>
      </c>
      <c r="C1485" s="267">
        <v>36404433</v>
      </c>
      <c r="D1485" s="267">
        <v>38341275</v>
      </c>
      <c r="E1485" s="267">
        <v>46656408</v>
      </c>
      <c r="F1485" s="267">
        <v>46639404</v>
      </c>
      <c r="G1485" s="267">
        <v>54352988</v>
      </c>
      <c r="H1485" s="267">
        <v>45592082</v>
      </c>
      <c r="I1485" s="267">
        <f t="shared" ref="I1485:I1519" si="52">+H1485/9*12</f>
        <v>60789442.666666672</v>
      </c>
      <c r="J1485" s="268">
        <f t="shared" si="51"/>
        <v>60789442.666666672</v>
      </c>
    </row>
    <row r="1486" spans="1:10" x14ac:dyDescent="0.2">
      <c r="A1486" s="266">
        <v>511002</v>
      </c>
      <c r="B1486" s="266" t="s">
        <v>721</v>
      </c>
      <c r="C1486" s="267">
        <v>2417200</v>
      </c>
      <c r="D1486" s="267">
        <v>2316777</v>
      </c>
      <c r="E1486" s="267">
        <v>1936738</v>
      </c>
      <c r="F1486" s="267">
        <v>266326</v>
      </c>
      <c r="G1486" s="267">
        <v>1766131</v>
      </c>
      <c r="H1486" s="267">
        <v>160594</v>
      </c>
      <c r="I1486" s="267">
        <f t="shared" si="52"/>
        <v>214125.33333333331</v>
      </c>
      <c r="J1486" s="268">
        <f t="shared" si="51"/>
        <v>2417200</v>
      </c>
    </row>
    <row r="1487" spans="1:10" x14ac:dyDescent="0.2">
      <c r="A1487" s="266">
        <v>511003</v>
      </c>
      <c r="B1487" s="266" t="s">
        <v>561</v>
      </c>
      <c r="C1487" s="267">
        <v>2519153</v>
      </c>
      <c r="D1487" s="267">
        <v>2625495</v>
      </c>
      <c r="E1487" s="267">
        <v>2753933</v>
      </c>
      <c r="F1487" s="267">
        <v>2811490</v>
      </c>
      <c r="G1487" s="267">
        <v>4085351.68</v>
      </c>
      <c r="H1487" s="267">
        <v>4805715.04</v>
      </c>
      <c r="I1487" s="267">
        <f t="shared" si="52"/>
        <v>6407620.0533333337</v>
      </c>
      <c r="J1487" s="268">
        <f t="shared" si="51"/>
        <v>6407620.0533333337</v>
      </c>
    </row>
    <row r="1488" spans="1:10" hidden="1" x14ac:dyDescent="0.2">
      <c r="A1488" s="266">
        <v>511004</v>
      </c>
      <c r="B1488" s="266" t="s">
        <v>1233</v>
      </c>
      <c r="C1488" s="267">
        <v>0</v>
      </c>
      <c r="D1488" s="267">
        <v>0</v>
      </c>
      <c r="E1488" s="267">
        <v>0</v>
      </c>
      <c r="F1488" s="267">
        <v>0</v>
      </c>
      <c r="G1488" s="267">
        <v>0</v>
      </c>
      <c r="H1488" s="267">
        <v>0</v>
      </c>
      <c r="I1488" s="267">
        <f t="shared" si="52"/>
        <v>0</v>
      </c>
      <c r="J1488" s="268">
        <f t="shared" si="51"/>
        <v>0</v>
      </c>
    </row>
    <row r="1489" spans="1:10" x14ac:dyDescent="0.2">
      <c r="A1489" s="266">
        <v>511005</v>
      </c>
      <c r="B1489" s="266" t="s">
        <v>560</v>
      </c>
      <c r="C1489" s="267">
        <v>4427228</v>
      </c>
      <c r="D1489" s="267">
        <v>4436748</v>
      </c>
      <c r="E1489" s="267">
        <v>3629513</v>
      </c>
      <c r="F1489" s="267">
        <v>3629594</v>
      </c>
      <c r="G1489" s="267">
        <v>3640976</v>
      </c>
      <c r="H1489" s="267">
        <v>4337564</v>
      </c>
      <c r="I1489" s="267">
        <f t="shared" si="52"/>
        <v>5783418.666666667</v>
      </c>
      <c r="J1489" s="268">
        <f t="shared" si="51"/>
        <v>5783418.666666667</v>
      </c>
    </row>
    <row r="1490" spans="1:10" x14ac:dyDescent="0.2">
      <c r="A1490" s="266">
        <v>511006</v>
      </c>
      <c r="B1490" s="266" t="s">
        <v>649</v>
      </c>
      <c r="C1490" s="267">
        <v>25867028</v>
      </c>
      <c r="D1490" s="267">
        <v>44613169</v>
      </c>
      <c r="E1490" s="267">
        <v>26620682</v>
      </c>
      <c r="F1490" s="267">
        <v>45346751</v>
      </c>
      <c r="G1490" s="267">
        <v>39148275</v>
      </c>
      <c r="H1490" s="267">
        <v>33405985</v>
      </c>
      <c r="I1490" s="267">
        <f t="shared" si="52"/>
        <v>44541313.333333328</v>
      </c>
      <c r="J1490" s="268">
        <f t="shared" si="51"/>
        <v>45346751</v>
      </c>
    </row>
    <row r="1491" spans="1:10" hidden="1" x14ac:dyDescent="0.2">
      <c r="A1491" s="266">
        <v>511007</v>
      </c>
      <c r="B1491" s="266" t="s">
        <v>531</v>
      </c>
      <c r="C1491" s="267">
        <v>0</v>
      </c>
      <c r="D1491" s="267">
        <v>0</v>
      </c>
      <c r="E1491" s="267">
        <v>0</v>
      </c>
      <c r="F1491" s="267">
        <v>0</v>
      </c>
      <c r="G1491" s="267">
        <v>0</v>
      </c>
      <c r="H1491" s="267">
        <v>0</v>
      </c>
      <c r="I1491" s="267">
        <f t="shared" si="52"/>
        <v>0</v>
      </c>
      <c r="J1491" s="268">
        <f t="shared" si="51"/>
        <v>0</v>
      </c>
    </row>
    <row r="1492" spans="1:10" hidden="1" x14ac:dyDescent="0.2">
      <c r="A1492" s="266">
        <v>511008</v>
      </c>
      <c r="B1492" s="266" t="s">
        <v>1234</v>
      </c>
      <c r="C1492" s="267">
        <v>0</v>
      </c>
      <c r="D1492" s="267">
        <v>0</v>
      </c>
      <c r="E1492" s="267">
        <v>0</v>
      </c>
      <c r="F1492" s="267">
        <v>0</v>
      </c>
      <c r="G1492" s="267">
        <v>0</v>
      </c>
      <c r="H1492" s="267">
        <v>0</v>
      </c>
      <c r="I1492" s="267">
        <f t="shared" si="52"/>
        <v>0</v>
      </c>
      <c r="J1492" s="268">
        <f t="shared" si="51"/>
        <v>0</v>
      </c>
    </row>
    <row r="1493" spans="1:10" hidden="1" x14ac:dyDescent="0.2">
      <c r="A1493" s="266">
        <v>511009</v>
      </c>
      <c r="B1493" s="266" t="s">
        <v>1235</v>
      </c>
      <c r="C1493" s="267">
        <v>0</v>
      </c>
      <c r="D1493" s="267">
        <v>0</v>
      </c>
      <c r="E1493" s="267">
        <v>0</v>
      </c>
      <c r="F1493" s="267">
        <v>0</v>
      </c>
      <c r="G1493" s="267">
        <v>0</v>
      </c>
      <c r="H1493" s="267">
        <v>0</v>
      </c>
      <c r="I1493" s="267">
        <f t="shared" si="52"/>
        <v>0</v>
      </c>
      <c r="J1493" s="268">
        <f t="shared" si="51"/>
        <v>0</v>
      </c>
    </row>
    <row r="1494" spans="1:10" x14ac:dyDescent="0.2">
      <c r="A1494" s="266">
        <v>511010</v>
      </c>
      <c r="B1494" s="266" t="s">
        <v>1236</v>
      </c>
      <c r="C1494" s="267">
        <v>829421</v>
      </c>
      <c r="D1494" s="267">
        <v>1248600</v>
      </c>
      <c r="E1494" s="267">
        <v>804027</v>
      </c>
      <c r="F1494" s="267">
        <v>2467314.9</v>
      </c>
      <c r="G1494" s="267">
        <v>740486</v>
      </c>
      <c r="H1494" s="267">
        <v>521330</v>
      </c>
      <c r="I1494" s="267">
        <f t="shared" si="52"/>
        <v>695106.66666666663</v>
      </c>
      <c r="J1494" s="268">
        <f t="shared" si="51"/>
        <v>2467314.9</v>
      </c>
    </row>
    <row r="1495" spans="1:10" x14ac:dyDescent="0.2">
      <c r="A1495" s="266">
        <v>511011</v>
      </c>
      <c r="B1495" s="266" t="s">
        <v>1237</v>
      </c>
      <c r="C1495" s="267">
        <v>416483</v>
      </c>
      <c r="D1495" s="267">
        <v>306634</v>
      </c>
      <c r="E1495" s="267">
        <v>203200</v>
      </c>
      <c r="F1495" s="267">
        <v>224157</v>
      </c>
      <c r="G1495" s="267">
        <v>227198</v>
      </c>
      <c r="H1495" s="267">
        <v>572207.91</v>
      </c>
      <c r="I1495" s="267">
        <f t="shared" si="52"/>
        <v>762943.88</v>
      </c>
      <c r="J1495" s="268">
        <f t="shared" si="51"/>
        <v>762943.88</v>
      </c>
    </row>
    <row r="1496" spans="1:10" x14ac:dyDescent="0.2">
      <c r="A1496" s="266">
        <v>511012</v>
      </c>
      <c r="B1496" s="266" t="s">
        <v>1238</v>
      </c>
      <c r="C1496" s="267">
        <v>723850</v>
      </c>
      <c r="D1496" s="267">
        <v>712766</v>
      </c>
      <c r="E1496" s="267">
        <v>3262211</v>
      </c>
      <c r="F1496" s="267">
        <v>2726363</v>
      </c>
      <c r="G1496" s="267">
        <v>2592363</v>
      </c>
      <c r="H1496" s="267">
        <v>1850915</v>
      </c>
      <c r="I1496" s="267">
        <f t="shared" si="52"/>
        <v>2467886.6666666665</v>
      </c>
      <c r="J1496" s="268">
        <f t="shared" si="51"/>
        <v>3262211</v>
      </c>
    </row>
    <row r="1497" spans="1:10" hidden="1" x14ac:dyDescent="0.2">
      <c r="A1497" s="266">
        <v>511013</v>
      </c>
      <c r="B1497" s="266" t="s">
        <v>1239</v>
      </c>
      <c r="C1497" s="267">
        <v>0</v>
      </c>
      <c r="D1497" s="267">
        <v>0</v>
      </c>
      <c r="E1497" s="267">
        <v>0</v>
      </c>
      <c r="F1497" s="267">
        <v>0</v>
      </c>
      <c r="G1497" s="267">
        <v>0</v>
      </c>
      <c r="H1497" s="267">
        <v>0</v>
      </c>
      <c r="I1497" s="267">
        <f t="shared" si="52"/>
        <v>0</v>
      </c>
      <c r="J1497" s="268">
        <f t="shared" si="51"/>
        <v>0</v>
      </c>
    </row>
    <row r="1498" spans="1:10" x14ac:dyDescent="0.2">
      <c r="A1498" s="266">
        <v>511014</v>
      </c>
      <c r="B1498" s="266" t="s">
        <v>1240</v>
      </c>
      <c r="C1498" s="267">
        <v>2494560</v>
      </c>
      <c r="D1498" s="267">
        <v>2554950</v>
      </c>
      <c r="E1498" s="267">
        <v>2403240</v>
      </c>
      <c r="F1498" s="267">
        <v>1193755</v>
      </c>
      <c r="G1498" s="267">
        <v>829210</v>
      </c>
      <c r="H1498" s="267">
        <v>829950</v>
      </c>
      <c r="I1498" s="267">
        <f t="shared" si="52"/>
        <v>1106600</v>
      </c>
      <c r="J1498" s="268">
        <f t="shared" si="51"/>
        <v>2554950</v>
      </c>
    </row>
    <row r="1499" spans="1:10" x14ac:dyDescent="0.2">
      <c r="A1499" s="266">
        <v>511015</v>
      </c>
      <c r="B1499" s="266" t="s">
        <v>1241</v>
      </c>
      <c r="C1499" s="267">
        <v>2670675.16</v>
      </c>
      <c r="D1499" s="267">
        <v>3399929</v>
      </c>
      <c r="E1499" s="267">
        <v>3181599</v>
      </c>
      <c r="F1499" s="267">
        <v>1514684</v>
      </c>
      <c r="G1499" s="267">
        <v>1972591</v>
      </c>
      <c r="H1499" s="267">
        <v>2119268</v>
      </c>
      <c r="I1499" s="267">
        <f t="shared" si="52"/>
        <v>2825690.6666666665</v>
      </c>
      <c r="J1499" s="268">
        <f t="shared" si="51"/>
        <v>3399929</v>
      </c>
    </row>
    <row r="1500" spans="1:10" x14ac:dyDescent="0.2">
      <c r="A1500" s="266">
        <v>511016</v>
      </c>
      <c r="B1500" s="266" t="s">
        <v>1242</v>
      </c>
      <c r="C1500" s="267">
        <v>1015964.91</v>
      </c>
      <c r="D1500" s="267">
        <v>778067</v>
      </c>
      <c r="E1500" s="267">
        <v>661778</v>
      </c>
      <c r="F1500" s="267">
        <v>372958.84</v>
      </c>
      <c r="G1500" s="267">
        <v>1353477.33</v>
      </c>
      <c r="H1500" s="267">
        <v>870000.03</v>
      </c>
      <c r="I1500" s="267">
        <f t="shared" si="52"/>
        <v>1160000.04</v>
      </c>
      <c r="J1500" s="268">
        <f t="shared" si="51"/>
        <v>1353477.33</v>
      </c>
    </row>
    <row r="1501" spans="1:10" hidden="1" x14ac:dyDescent="0.2">
      <c r="A1501" s="266">
        <v>511017</v>
      </c>
      <c r="B1501" s="266" t="s">
        <v>1243</v>
      </c>
      <c r="C1501" s="267">
        <v>0</v>
      </c>
      <c r="D1501" s="267">
        <v>0</v>
      </c>
      <c r="E1501" s="267">
        <v>0</v>
      </c>
      <c r="F1501" s="267">
        <v>0</v>
      </c>
      <c r="G1501" s="267">
        <v>0</v>
      </c>
      <c r="H1501" s="267">
        <v>0</v>
      </c>
      <c r="I1501" s="267">
        <f t="shared" si="52"/>
        <v>0</v>
      </c>
      <c r="J1501" s="268">
        <f t="shared" si="51"/>
        <v>0</v>
      </c>
    </row>
    <row r="1502" spans="1:10" x14ac:dyDescent="0.2">
      <c r="A1502" s="266">
        <v>511018</v>
      </c>
      <c r="B1502" s="266" t="s">
        <v>1244</v>
      </c>
      <c r="C1502" s="267">
        <v>219000</v>
      </c>
      <c r="D1502" s="267">
        <v>0</v>
      </c>
      <c r="E1502" s="267">
        <v>0</v>
      </c>
      <c r="F1502" s="267">
        <v>0</v>
      </c>
      <c r="G1502" s="267">
        <v>3203000</v>
      </c>
      <c r="H1502" s="267">
        <v>2006375</v>
      </c>
      <c r="I1502" s="267">
        <f t="shared" si="52"/>
        <v>2675166.666666667</v>
      </c>
      <c r="J1502" s="268">
        <f t="shared" si="51"/>
        <v>3203000</v>
      </c>
    </row>
    <row r="1503" spans="1:10" x14ac:dyDescent="0.2">
      <c r="A1503" s="266">
        <v>511019</v>
      </c>
      <c r="B1503" s="266" t="s">
        <v>1245</v>
      </c>
      <c r="C1503" s="267">
        <v>3180800</v>
      </c>
      <c r="D1503" s="267">
        <v>3459800</v>
      </c>
      <c r="E1503" s="267">
        <v>3943418</v>
      </c>
      <c r="F1503" s="267">
        <v>4224988</v>
      </c>
      <c r="G1503" s="267">
        <v>4827540</v>
      </c>
      <c r="H1503" s="267">
        <v>5842186</v>
      </c>
      <c r="I1503" s="267">
        <f t="shared" si="52"/>
        <v>7789581.333333333</v>
      </c>
      <c r="J1503" s="268">
        <f t="shared" si="51"/>
        <v>7789581.333333333</v>
      </c>
    </row>
    <row r="1504" spans="1:10" x14ac:dyDescent="0.2">
      <c r="A1504" s="266">
        <v>511020</v>
      </c>
      <c r="B1504" s="266" t="s">
        <v>1246</v>
      </c>
      <c r="C1504" s="267">
        <v>5748300</v>
      </c>
      <c r="D1504" s="267">
        <v>4584845</v>
      </c>
      <c r="E1504" s="267">
        <v>5053700</v>
      </c>
      <c r="F1504" s="267">
        <v>4577000</v>
      </c>
      <c r="G1504" s="267">
        <v>6725093</v>
      </c>
      <c r="H1504" s="267">
        <v>7344250</v>
      </c>
      <c r="I1504" s="267">
        <f t="shared" si="52"/>
        <v>9792333.3333333321</v>
      </c>
      <c r="J1504" s="268">
        <f t="shared" si="51"/>
        <v>9792333.3333333321</v>
      </c>
    </row>
    <row r="1505" spans="1:10" x14ac:dyDescent="0.2">
      <c r="A1505" s="266">
        <v>511021</v>
      </c>
      <c r="B1505" s="266" t="s">
        <v>1247</v>
      </c>
      <c r="C1505" s="267">
        <v>14398645</v>
      </c>
      <c r="D1505" s="267">
        <v>12629176</v>
      </c>
      <c r="E1505" s="267">
        <v>15609800</v>
      </c>
      <c r="F1505" s="267">
        <v>13065000</v>
      </c>
      <c r="G1505" s="267">
        <v>20598200</v>
      </c>
      <c r="H1505" s="267">
        <v>11283600</v>
      </c>
      <c r="I1505" s="267">
        <f t="shared" si="52"/>
        <v>15044800</v>
      </c>
      <c r="J1505" s="268">
        <f t="shared" si="51"/>
        <v>20598200</v>
      </c>
    </row>
    <row r="1506" spans="1:10" hidden="1" x14ac:dyDescent="0.2">
      <c r="A1506" s="266">
        <v>511022</v>
      </c>
      <c r="B1506" s="266" t="s">
        <v>1248</v>
      </c>
      <c r="C1506" s="267">
        <v>0</v>
      </c>
      <c r="D1506" s="267">
        <v>0</v>
      </c>
      <c r="E1506" s="267">
        <v>0</v>
      </c>
      <c r="F1506" s="267">
        <v>0</v>
      </c>
      <c r="G1506" s="267">
        <v>0</v>
      </c>
      <c r="H1506" s="267">
        <v>0</v>
      </c>
      <c r="I1506" s="267">
        <f t="shared" si="52"/>
        <v>0</v>
      </c>
      <c r="J1506" s="268">
        <f t="shared" si="51"/>
        <v>0</v>
      </c>
    </row>
    <row r="1507" spans="1:10" x14ac:dyDescent="0.2">
      <c r="A1507" s="266">
        <v>511023</v>
      </c>
      <c r="B1507" s="266" t="s">
        <v>1249</v>
      </c>
      <c r="C1507" s="267">
        <v>5000000</v>
      </c>
      <c r="D1507" s="267">
        <v>7089590</v>
      </c>
      <c r="E1507" s="267">
        <v>11748830</v>
      </c>
      <c r="F1507" s="267">
        <v>0</v>
      </c>
      <c r="G1507" s="267">
        <v>821100</v>
      </c>
      <c r="H1507" s="267">
        <v>13007850</v>
      </c>
      <c r="I1507" s="267">
        <f t="shared" si="52"/>
        <v>17343800</v>
      </c>
      <c r="J1507" s="268">
        <f t="shared" si="51"/>
        <v>17343800</v>
      </c>
    </row>
    <row r="1508" spans="1:10" x14ac:dyDescent="0.2">
      <c r="A1508" s="266">
        <v>511024</v>
      </c>
      <c r="B1508" s="266" t="s">
        <v>647</v>
      </c>
      <c r="C1508" s="267">
        <v>7995783</v>
      </c>
      <c r="D1508" s="267">
        <v>2163732</v>
      </c>
      <c r="E1508" s="267">
        <v>2397856</v>
      </c>
      <c r="F1508" s="267">
        <v>3514526</v>
      </c>
      <c r="G1508" s="267">
        <v>4279636</v>
      </c>
      <c r="H1508" s="267">
        <v>3982836</v>
      </c>
      <c r="I1508" s="267">
        <f t="shared" si="52"/>
        <v>5310448</v>
      </c>
      <c r="J1508" s="268">
        <f t="shared" si="51"/>
        <v>7995783</v>
      </c>
    </row>
    <row r="1509" spans="1:10" hidden="1" x14ac:dyDescent="0.2">
      <c r="A1509" s="266">
        <v>511025</v>
      </c>
      <c r="B1509" s="266" t="s">
        <v>1250</v>
      </c>
      <c r="C1509" s="267">
        <v>0</v>
      </c>
      <c r="D1509" s="267">
        <v>0</v>
      </c>
      <c r="E1509" s="267">
        <v>0</v>
      </c>
      <c r="F1509" s="267">
        <v>0</v>
      </c>
      <c r="G1509" s="267">
        <v>0</v>
      </c>
      <c r="H1509" s="267">
        <v>0</v>
      </c>
      <c r="I1509" s="267">
        <f t="shared" si="52"/>
        <v>0</v>
      </c>
      <c r="J1509" s="268">
        <f t="shared" si="51"/>
        <v>0</v>
      </c>
    </row>
    <row r="1510" spans="1:10" x14ac:dyDescent="0.2">
      <c r="A1510" s="266">
        <v>511026</v>
      </c>
      <c r="B1510" s="266" t="s">
        <v>1251</v>
      </c>
      <c r="C1510" s="267">
        <v>2187296</v>
      </c>
      <c r="D1510" s="267">
        <v>2298630</v>
      </c>
      <c r="E1510" s="267">
        <v>0</v>
      </c>
      <c r="F1510" s="267">
        <v>2453603</v>
      </c>
      <c r="G1510" s="267">
        <v>4179218</v>
      </c>
      <c r="H1510" s="267">
        <v>3825834</v>
      </c>
      <c r="I1510" s="267">
        <f t="shared" si="52"/>
        <v>5101112</v>
      </c>
      <c r="J1510" s="268">
        <f t="shared" si="51"/>
        <v>5101112</v>
      </c>
    </row>
    <row r="1511" spans="1:10" hidden="1" x14ac:dyDescent="0.2">
      <c r="A1511" s="266">
        <v>511027</v>
      </c>
      <c r="B1511" s="266" t="s">
        <v>1252</v>
      </c>
      <c r="C1511" s="267">
        <v>0</v>
      </c>
      <c r="D1511" s="267">
        <v>0</v>
      </c>
      <c r="E1511" s="267">
        <v>0</v>
      </c>
      <c r="F1511" s="267">
        <v>0</v>
      </c>
      <c r="G1511" s="267">
        <v>0</v>
      </c>
      <c r="H1511" s="267">
        <v>0</v>
      </c>
      <c r="I1511" s="267">
        <f t="shared" si="52"/>
        <v>0</v>
      </c>
      <c r="J1511" s="268">
        <f t="shared" si="51"/>
        <v>0</v>
      </c>
    </row>
    <row r="1512" spans="1:10" x14ac:dyDescent="0.2">
      <c r="A1512" s="266">
        <v>511028</v>
      </c>
      <c r="B1512" s="266" t="s">
        <v>1253</v>
      </c>
      <c r="C1512" s="267">
        <v>14129300</v>
      </c>
      <c r="D1512" s="267">
        <v>23982433</v>
      </c>
      <c r="E1512" s="267">
        <v>25934000</v>
      </c>
      <c r="F1512" s="267">
        <v>24948000</v>
      </c>
      <c r="G1512" s="267">
        <v>22948250</v>
      </c>
      <c r="H1512" s="267">
        <v>23067000</v>
      </c>
      <c r="I1512" s="267">
        <f t="shared" si="52"/>
        <v>30756000</v>
      </c>
      <c r="J1512" s="268">
        <f t="shared" si="51"/>
        <v>30756000</v>
      </c>
    </row>
    <row r="1513" spans="1:10" hidden="1" x14ac:dyDescent="0.2">
      <c r="A1513" s="266">
        <v>511029</v>
      </c>
      <c r="B1513" s="266" t="s">
        <v>1254</v>
      </c>
      <c r="C1513" s="267">
        <v>0</v>
      </c>
      <c r="D1513" s="267">
        <v>0</v>
      </c>
      <c r="E1513" s="267">
        <v>0</v>
      </c>
      <c r="F1513" s="267">
        <v>0</v>
      </c>
      <c r="G1513" s="267">
        <v>0</v>
      </c>
      <c r="H1513" s="267">
        <v>0</v>
      </c>
      <c r="I1513" s="267">
        <f t="shared" si="52"/>
        <v>0</v>
      </c>
      <c r="J1513" s="268">
        <f t="shared" si="51"/>
        <v>0</v>
      </c>
    </row>
    <row r="1514" spans="1:10" hidden="1" x14ac:dyDescent="0.2">
      <c r="A1514" s="266">
        <v>511030</v>
      </c>
      <c r="B1514" s="266" t="s">
        <v>1255</v>
      </c>
      <c r="C1514" s="267">
        <v>0</v>
      </c>
      <c r="D1514" s="267">
        <v>0</v>
      </c>
      <c r="E1514" s="267">
        <v>0</v>
      </c>
      <c r="F1514" s="267">
        <v>0</v>
      </c>
      <c r="G1514" s="267">
        <v>900600</v>
      </c>
      <c r="H1514" s="267">
        <v>0</v>
      </c>
      <c r="I1514" s="267">
        <f t="shared" si="52"/>
        <v>0</v>
      </c>
      <c r="J1514" s="268">
        <f t="shared" si="51"/>
        <v>900600</v>
      </c>
    </row>
    <row r="1515" spans="1:10" hidden="1" x14ac:dyDescent="0.2">
      <c r="A1515" s="266">
        <v>511031</v>
      </c>
      <c r="B1515" s="266" t="s">
        <v>497</v>
      </c>
      <c r="C1515" s="267">
        <v>0</v>
      </c>
      <c r="D1515" s="267">
        <v>0</v>
      </c>
      <c r="E1515" s="267">
        <v>0</v>
      </c>
      <c r="F1515" s="267">
        <v>0</v>
      </c>
      <c r="G1515" s="267">
        <v>0</v>
      </c>
      <c r="H1515" s="267">
        <v>0</v>
      </c>
      <c r="I1515" s="267">
        <f t="shared" si="52"/>
        <v>0</v>
      </c>
      <c r="J1515" s="268">
        <f t="shared" si="51"/>
        <v>0</v>
      </c>
    </row>
    <row r="1516" spans="1:10" hidden="1" x14ac:dyDescent="0.2">
      <c r="A1516" s="266">
        <v>511032</v>
      </c>
      <c r="B1516" s="266" t="s">
        <v>1256</v>
      </c>
      <c r="C1516" s="267">
        <v>290000</v>
      </c>
      <c r="D1516" s="267">
        <v>0</v>
      </c>
      <c r="E1516" s="267">
        <v>2192894</v>
      </c>
      <c r="F1516" s="267">
        <v>0</v>
      </c>
      <c r="G1516" s="267">
        <v>0</v>
      </c>
      <c r="H1516" s="267">
        <v>0</v>
      </c>
      <c r="I1516" s="267">
        <f t="shared" si="52"/>
        <v>0</v>
      </c>
      <c r="J1516" s="268">
        <f t="shared" si="51"/>
        <v>2192894</v>
      </c>
    </row>
    <row r="1517" spans="1:10" x14ac:dyDescent="0.2">
      <c r="A1517" s="266">
        <v>511033</v>
      </c>
      <c r="B1517" s="266" t="s">
        <v>1257</v>
      </c>
      <c r="C1517" s="267">
        <v>0</v>
      </c>
      <c r="D1517" s="267">
        <v>0</v>
      </c>
      <c r="E1517" s="267">
        <v>1010841</v>
      </c>
      <c r="F1517" s="267">
        <v>36665599</v>
      </c>
      <c r="G1517" s="267">
        <v>5355936</v>
      </c>
      <c r="H1517" s="267">
        <v>379610</v>
      </c>
      <c r="I1517" s="267">
        <f t="shared" si="52"/>
        <v>506146.66666666669</v>
      </c>
      <c r="J1517" s="268">
        <f t="shared" si="51"/>
        <v>36665599</v>
      </c>
    </row>
    <row r="1518" spans="1:10" x14ac:dyDescent="0.2">
      <c r="A1518" s="266">
        <v>511034</v>
      </c>
      <c r="B1518" s="266" t="s">
        <v>1258</v>
      </c>
      <c r="C1518" s="267">
        <v>0</v>
      </c>
      <c r="D1518" s="267">
        <v>0</v>
      </c>
      <c r="E1518" s="267">
        <v>0</v>
      </c>
      <c r="F1518" s="267">
        <v>0</v>
      </c>
      <c r="G1518" s="267">
        <v>0</v>
      </c>
      <c r="H1518" s="267">
        <v>3236722</v>
      </c>
      <c r="I1518" s="267">
        <f t="shared" si="52"/>
        <v>4315629.333333333</v>
      </c>
      <c r="J1518" s="268">
        <f t="shared" si="51"/>
        <v>4315629.333333333</v>
      </c>
    </row>
    <row r="1519" spans="1:10" hidden="1" x14ac:dyDescent="0.2">
      <c r="A1519" s="266">
        <v>511035</v>
      </c>
      <c r="B1519" s="266" t="s">
        <v>1259</v>
      </c>
      <c r="C1519" s="267">
        <v>0</v>
      </c>
      <c r="D1519" s="267">
        <v>0</v>
      </c>
      <c r="E1519" s="267">
        <v>0</v>
      </c>
      <c r="F1519" s="267">
        <v>0</v>
      </c>
      <c r="G1519" s="267">
        <v>0</v>
      </c>
      <c r="H1519" s="267">
        <v>0</v>
      </c>
      <c r="I1519" s="267">
        <f t="shared" si="52"/>
        <v>0</v>
      </c>
      <c r="J1519" s="268">
        <f t="shared" si="51"/>
        <v>0</v>
      </c>
    </row>
    <row r="1520" spans="1:10" s="269" customFormat="1" x14ac:dyDescent="0.2">
      <c r="A1520" s="295">
        <v>511095</v>
      </c>
      <c r="B1520" s="295" t="s">
        <v>441</v>
      </c>
      <c r="C1520" s="296">
        <v>1093084</v>
      </c>
      <c r="D1520" s="296">
        <v>0</v>
      </c>
      <c r="E1520" s="296">
        <v>285096</v>
      </c>
      <c r="F1520" s="296">
        <v>908914</v>
      </c>
      <c r="G1520" s="406">
        <v>105690073</v>
      </c>
      <c r="H1520" s="406">
        <v>1611375</v>
      </c>
      <c r="I1520" s="406">
        <v>120000000</v>
      </c>
      <c r="J1520" s="268">
        <f t="shared" si="51"/>
        <v>120000000</v>
      </c>
    </row>
    <row r="1521" spans="1:10" x14ac:dyDescent="0.2">
      <c r="A1521" s="264">
        <v>511500</v>
      </c>
      <c r="B1521" s="264" t="s">
        <v>1260</v>
      </c>
      <c r="C1521" s="265">
        <v>21067752</v>
      </c>
      <c r="D1521" s="265">
        <v>30580374</v>
      </c>
      <c r="E1521" s="265">
        <v>37830189</v>
      </c>
      <c r="F1521" s="265">
        <v>75054406</v>
      </c>
      <c r="G1521" s="265">
        <v>44917034</v>
      </c>
      <c r="H1521" s="265">
        <v>20461021</v>
      </c>
      <c r="I1521" s="265">
        <f t="shared" ref="I1521:I1584" si="53">+H1521/9*12</f>
        <v>27281361.333333336</v>
      </c>
      <c r="J1521" s="268">
        <f t="shared" si="51"/>
        <v>75054406</v>
      </c>
    </row>
    <row r="1522" spans="1:10" hidden="1" x14ac:dyDescent="0.2">
      <c r="A1522" s="266">
        <v>511501</v>
      </c>
      <c r="B1522" s="266" t="s">
        <v>1079</v>
      </c>
      <c r="C1522" s="267">
        <v>0</v>
      </c>
      <c r="D1522" s="267">
        <v>0</v>
      </c>
      <c r="E1522" s="267">
        <v>0</v>
      </c>
      <c r="F1522" s="267">
        <v>0</v>
      </c>
      <c r="G1522" s="267">
        <v>0</v>
      </c>
      <c r="H1522" s="267">
        <v>0</v>
      </c>
      <c r="I1522" s="267">
        <f t="shared" si="53"/>
        <v>0</v>
      </c>
      <c r="J1522" s="268">
        <f t="shared" si="51"/>
        <v>0</v>
      </c>
    </row>
    <row r="1523" spans="1:10" hidden="1" x14ac:dyDescent="0.2">
      <c r="A1523" s="266">
        <v>511502</v>
      </c>
      <c r="B1523" s="266" t="s">
        <v>1261</v>
      </c>
      <c r="C1523" s="267">
        <v>0</v>
      </c>
      <c r="D1523" s="267">
        <v>0</v>
      </c>
      <c r="E1523" s="267">
        <v>0</v>
      </c>
      <c r="F1523" s="267">
        <v>0</v>
      </c>
      <c r="G1523" s="267">
        <v>0</v>
      </c>
      <c r="H1523" s="267">
        <v>0</v>
      </c>
      <c r="I1523" s="267">
        <f t="shared" si="53"/>
        <v>0</v>
      </c>
      <c r="J1523" s="268">
        <f t="shared" si="51"/>
        <v>0</v>
      </c>
    </row>
    <row r="1524" spans="1:10" hidden="1" x14ac:dyDescent="0.2">
      <c r="A1524" s="266">
        <v>511503</v>
      </c>
      <c r="B1524" s="266" t="s">
        <v>1262</v>
      </c>
      <c r="C1524" s="267">
        <v>0</v>
      </c>
      <c r="D1524" s="267">
        <v>0</v>
      </c>
      <c r="E1524" s="267">
        <v>0</v>
      </c>
      <c r="F1524" s="267">
        <v>0</v>
      </c>
      <c r="G1524" s="267">
        <v>0</v>
      </c>
      <c r="H1524" s="267">
        <v>0</v>
      </c>
      <c r="I1524" s="267">
        <f t="shared" si="53"/>
        <v>0</v>
      </c>
      <c r="J1524" s="268">
        <f t="shared" si="51"/>
        <v>0</v>
      </c>
    </row>
    <row r="1525" spans="1:10" hidden="1" x14ac:dyDescent="0.2">
      <c r="A1525" s="266">
        <v>511504</v>
      </c>
      <c r="B1525" s="266" t="s">
        <v>1263</v>
      </c>
      <c r="C1525" s="267">
        <v>0</v>
      </c>
      <c r="D1525" s="267">
        <v>0</v>
      </c>
      <c r="E1525" s="267">
        <v>0</v>
      </c>
      <c r="F1525" s="267">
        <v>0</v>
      </c>
      <c r="G1525" s="267">
        <v>0</v>
      </c>
      <c r="H1525" s="267">
        <v>0</v>
      </c>
      <c r="I1525" s="267">
        <f t="shared" si="53"/>
        <v>0</v>
      </c>
      <c r="J1525" s="268">
        <f t="shared" si="51"/>
        <v>0</v>
      </c>
    </row>
    <row r="1526" spans="1:10" hidden="1" x14ac:dyDescent="0.2">
      <c r="A1526" s="266">
        <v>511505</v>
      </c>
      <c r="B1526" s="266" t="s">
        <v>1083</v>
      </c>
      <c r="C1526" s="267">
        <v>0</v>
      </c>
      <c r="D1526" s="267">
        <v>0</v>
      </c>
      <c r="E1526" s="267">
        <v>0</v>
      </c>
      <c r="F1526" s="267">
        <v>0</v>
      </c>
      <c r="G1526" s="267">
        <v>0</v>
      </c>
      <c r="H1526" s="267">
        <v>0</v>
      </c>
      <c r="I1526" s="267">
        <f t="shared" si="53"/>
        <v>0</v>
      </c>
      <c r="J1526" s="268">
        <f t="shared" si="51"/>
        <v>0</v>
      </c>
    </row>
    <row r="1527" spans="1:10" hidden="1" x14ac:dyDescent="0.2">
      <c r="A1527" s="266">
        <v>511506</v>
      </c>
      <c r="B1527" s="266" t="s">
        <v>1264</v>
      </c>
      <c r="C1527" s="267">
        <v>0</v>
      </c>
      <c r="D1527" s="267">
        <v>0</v>
      </c>
      <c r="E1527" s="267">
        <v>0</v>
      </c>
      <c r="F1527" s="267">
        <v>0</v>
      </c>
      <c r="G1527" s="267">
        <v>0</v>
      </c>
      <c r="H1527" s="267">
        <v>0</v>
      </c>
      <c r="I1527" s="267">
        <f t="shared" si="53"/>
        <v>0</v>
      </c>
      <c r="J1527" s="268">
        <f t="shared" si="51"/>
        <v>0</v>
      </c>
    </row>
    <row r="1528" spans="1:10" hidden="1" x14ac:dyDescent="0.2">
      <c r="A1528" s="266">
        <v>511507</v>
      </c>
      <c r="B1528" s="266" t="s">
        <v>1085</v>
      </c>
      <c r="C1528" s="267">
        <v>0</v>
      </c>
      <c r="D1528" s="267">
        <v>0</v>
      </c>
      <c r="E1528" s="267">
        <v>0</v>
      </c>
      <c r="F1528" s="267">
        <v>0</v>
      </c>
      <c r="G1528" s="267">
        <v>0</v>
      </c>
      <c r="H1528" s="267">
        <v>0</v>
      </c>
      <c r="I1528" s="267">
        <f t="shared" si="53"/>
        <v>0</v>
      </c>
      <c r="J1528" s="268">
        <f t="shared" si="51"/>
        <v>0</v>
      </c>
    </row>
    <row r="1529" spans="1:10" hidden="1" x14ac:dyDescent="0.2">
      <c r="A1529" s="266">
        <v>511508</v>
      </c>
      <c r="B1529" s="266" t="s">
        <v>1086</v>
      </c>
      <c r="C1529" s="267">
        <v>0</v>
      </c>
      <c r="D1529" s="267">
        <v>0</v>
      </c>
      <c r="E1529" s="267">
        <v>0</v>
      </c>
      <c r="F1529" s="267">
        <v>0</v>
      </c>
      <c r="G1529" s="267">
        <v>0</v>
      </c>
      <c r="H1529" s="267">
        <v>0</v>
      </c>
      <c r="I1529" s="267">
        <f t="shared" si="53"/>
        <v>0</v>
      </c>
      <c r="J1529" s="268">
        <f t="shared" si="51"/>
        <v>0</v>
      </c>
    </row>
    <row r="1530" spans="1:10" hidden="1" x14ac:dyDescent="0.2">
      <c r="A1530" s="266">
        <v>511509</v>
      </c>
      <c r="B1530" s="266" t="s">
        <v>1112</v>
      </c>
      <c r="C1530" s="267">
        <v>0</v>
      </c>
      <c r="D1530" s="267">
        <v>0</v>
      </c>
      <c r="E1530" s="267">
        <v>0</v>
      </c>
      <c r="F1530" s="267">
        <v>0</v>
      </c>
      <c r="G1530" s="267">
        <v>0</v>
      </c>
      <c r="H1530" s="267">
        <v>0</v>
      </c>
      <c r="I1530" s="267">
        <f t="shared" si="53"/>
        <v>0</v>
      </c>
      <c r="J1530" s="268">
        <f t="shared" si="51"/>
        <v>0</v>
      </c>
    </row>
    <row r="1531" spans="1:10" hidden="1" x14ac:dyDescent="0.2">
      <c r="A1531" s="266">
        <v>511510</v>
      </c>
      <c r="B1531" s="266" t="s">
        <v>1113</v>
      </c>
      <c r="C1531" s="267">
        <v>0</v>
      </c>
      <c r="D1531" s="267">
        <v>0</v>
      </c>
      <c r="E1531" s="267">
        <v>0</v>
      </c>
      <c r="F1531" s="267">
        <v>0</v>
      </c>
      <c r="G1531" s="267">
        <v>0</v>
      </c>
      <c r="H1531" s="267">
        <v>0</v>
      </c>
      <c r="I1531" s="267">
        <f t="shared" si="53"/>
        <v>0</v>
      </c>
      <c r="J1531" s="268">
        <f t="shared" si="51"/>
        <v>0</v>
      </c>
    </row>
    <row r="1532" spans="1:10" hidden="1" x14ac:dyDescent="0.2">
      <c r="A1532" s="266">
        <v>511511</v>
      </c>
      <c r="B1532" s="266" t="s">
        <v>1265</v>
      </c>
      <c r="C1532" s="267">
        <v>0</v>
      </c>
      <c r="D1532" s="267">
        <v>0</v>
      </c>
      <c r="E1532" s="267">
        <v>0</v>
      </c>
      <c r="F1532" s="267">
        <v>0</v>
      </c>
      <c r="G1532" s="267">
        <v>0</v>
      </c>
      <c r="H1532" s="267">
        <v>0</v>
      </c>
      <c r="I1532" s="267">
        <f t="shared" si="53"/>
        <v>0</v>
      </c>
      <c r="J1532" s="268">
        <f t="shared" si="51"/>
        <v>0</v>
      </c>
    </row>
    <row r="1533" spans="1:10" hidden="1" x14ac:dyDescent="0.2">
      <c r="A1533" s="266">
        <v>511512</v>
      </c>
      <c r="B1533" s="266" t="s">
        <v>1266</v>
      </c>
      <c r="C1533" s="267">
        <v>0</v>
      </c>
      <c r="D1533" s="267">
        <v>0</v>
      </c>
      <c r="E1533" s="267">
        <v>0</v>
      </c>
      <c r="F1533" s="267">
        <v>0</v>
      </c>
      <c r="G1533" s="267">
        <v>0</v>
      </c>
      <c r="H1533" s="267">
        <v>0</v>
      </c>
      <c r="I1533" s="267">
        <f t="shared" si="53"/>
        <v>0</v>
      </c>
      <c r="J1533" s="268">
        <f t="shared" si="51"/>
        <v>0</v>
      </c>
    </row>
    <row r="1534" spans="1:10" hidden="1" x14ac:dyDescent="0.2">
      <c r="A1534" s="266">
        <v>511513</v>
      </c>
      <c r="B1534" s="266" t="s">
        <v>1267</v>
      </c>
      <c r="C1534" s="267">
        <v>0</v>
      </c>
      <c r="D1534" s="267">
        <v>0</v>
      </c>
      <c r="E1534" s="267">
        <v>0</v>
      </c>
      <c r="F1534" s="267">
        <v>0</v>
      </c>
      <c r="G1534" s="267">
        <v>0</v>
      </c>
      <c r="H1534" s="267">
        <v>0</v>
      </c>
      <c r="I1534" s="267">
        <f t="shared" si="53"/>
        <v>0</v>
      </c>
      <c r="J1534" s="268">
        <f t="shared" si="51"/>
        <v>0</v>
      </c>
    </row>
    <row r="1535" spans="1:10" hidden="1" x14ac:dyDescent="0.2">
      <c r="A1535" s="266">
        <v>511514</v>
      </c>
      <c r="B1535" s="266" t="s">
        <v>1268</v>
      </c>
      <c r="C1535" s="267">
        <v>0</v>
      </c>
      <c r="D1535" s="267">
        <v>0</v>
      </c>
      <c r="E1535" s="267">
        <v>0</v>
      </c>
      <c r="F1535" s="267">
        <v>0</v>
      </c>
      <c r="G1535" s="267">
        <v>0</v>
      </c>
      <c r="H1535" s="267">
        <v>0</v>
      </c>
      <c r="I1535" s="267">
        <f t="shared" si="53"/>
        <v>0</v>
      </c>
      <c r="J1535" s="268">
        <f t="shared" si="51"/>
        <v>0</v>
      </c>
    </row>
    <row r="1536" spans="1:10" hidden="1" x14ac:dyDescent="0.2">
      <c r="A1536" s="266">
        <v>511515</v>
      </c>
      <c r="B1536" s="266" t="s">
        <v>1269</v>
      </c>
      <c r="C1536" s="267">
        <v>0</v>
      </c>
      <c r="D1536" s="267">
        <v>0</v>
      </c>
      <c r="E1536" s="267">
        <v>0</v>
      </c>
      <c r="F1536" s="267">
        <v>0</v>
      </c>
      <c r="G1536" s="267">
        <v>0</v>
      </c>
      <c r="H1536" s="267">
        <v>0</v>
      </c>
      <c r="I1536" s="267">
        <f t="shared" si="53"/>
        <v>0</v>
      </c>
      <c r="J1536" s="268">
        <f t="shared" si="51"/>
        <v>0</v>
      </c>
    </row>
    <row r="1537" spans="1:10" hidden="1" x14ac:dyDescent="0.2">
      <c r="A1537" s="266">
        <v>511516</v>
      </c>
      <c r="B1537" s="266" t="s">
        <v>1270</v>
      </c>
      <c r="C1537" s="267">
        <v>0</v>
      </c>
      <c r="D1537" s="267">
        <v>0</v>
      </c>
      <c r="E1537" s="267">
        <v>0</v>
      </c>
      <c r="F1537" s="267">
        <v>0</v>
      </c>
      <c r="G1537" s="267">
        <v>0</v>
      </c>
      <c r="H1537" s="267">
        <v>0</v>
      </c>
      <c r="I1537" s="267">
        <f t="shared" si="53"/>
        <v>0</v>
      </c>
      <c r="J1537" s="268">
        <f t="shared" si="51"/>
        <v>0</v>
      </c>
    </row>
    <row r="1538" spans="1:10" x14ac:dyDescent="0.2">
      <c r="A1538" s="266">
        <v>511517</v>
      </c>
      <c r="B1538" s="266" t="s">
        <v>1271</v>
      </c>
      <c r="C1538" s="267">
        <v>14015823</v>
      </c>
      <c r="D1538" s="267">
        <v>15632910</v>
      </c>
      <c r="E1538" s="267">
        <v>30227211</v>
      </c>
      <c r="F1538" s="267">
        <v>60195247</v>
      </c>
      <c r="G1538" s="267">
        <v>17578215</v>
      </c>
      <c r="H1538" s="267">
        <v>17417871</v>
      </c>
      <c r="I1538" s="267">
        <f t="shared" si="53"/>
        <v>23223828</v>
      </c>
      <c r="J1538" s="268">
        <f t="shared" si="51"/>
        <v>60195247</v>
      </c>
    </row>
    <row r="1539" spans="1:10" x14ac:dyDescent="0.2">
      <c r="A1539" s="266">
        <v>511518</v>
      </c>
      <c r="B1539" s="266" t="s">
        <v>1272</v>
      </c>
      <c r="C1539" s="267">
        <v>0</v>
      </c>
      <c r="D1539" s="267">
        <v>0</v>
      </c>
      <c r="E1539" s="267">
        <v>0</v>
      </c>
      <c r="F1539" s="267">
        <v>0</v>
      </c>
      <c r="G1539" s="267">
        <v>6177195</v>
      </c>
      <c r="H1539" s="267">
        <v>996919</v>
      </c>
      <c r="I1539" s="267">
        <f t="shared" si="53"/>
        <v>1329225.3333333335</v>
      </c>
      <c r="J1539" s="268">
        <f t="shared" ref="J1539:J1602" si="54">+MAX(C1539:I1539)</f>
        <v>6177195</v>
      </c>
    </row>
    <row r="1540" spans="1:10" hidden="1" x14ac:dyDescent="0.2">
      <c r="A1540" s="266">
        <v>511519</v>
      </c>
      <c r="B1540" s="266" t="s">
        <v>1273</v>
      </c>
      <c r="C1540" s="267">
        <v>0</v>
      </c>
      <c r="D1540" s="267">
        <v>0</v>
      </c>
      <c r="E1540" s="267">
        <v>0</v>
      </c>
      <c r="F1540" s="267">
        <v>0</v>
      </c>
      <c r="G1540" s="267">
        <v>0</v>
      </c>
      <c r="H1540" s="267">
        <v>0</v>
      </c>
      <c r="I1540" s="267">
        <f t="shared" si="53"/>
        <v>0</v>
      </c>
      <c r="J1540" s="268">
        <f t="shared" si="54"/>
        <v>0</v>
      </c>
    </row>
    <row r="1541" spans="1:10" hidden="1" x14ac:dyDescent="0.2">
      <c r="A1541" s="266">
        <v>511520</v>
      </c>
      <c r="B1541" s="266" t="s">
        <v>1274</v>
      </c>
      <c r="C1541" s="267">
        <v>0</v>
      </c>
      <c r="D1541" s="267">
        <v>0</v>
      </c>
      <c r="E1541" s="267">
        <v>0</v>
      </c>
      <c r="F1541" s="267">
        <v>0</v>
      </c>
      <c r="G1541" s="267">
        <v>0</v>
      </c>
      <c r="H1541" s="267">
        <v>0</v>
      </c>
      <c r="I1541" s="267">
        <f t="shared" si="53"/>
        <v>0</v>
      </c>
      <c r="J1541" s="268">
        <f t="shared" si="54"/>
        <v>0</v>
      </c>
    </row>
    <row r="1542" spans="1:10" hidden="1" x14ac:dyDescent="0.2">
      <c r="A1542" s="266">
        <v>511521</v>
      </c>
      <c r="B1542" s="266" t="s">
        <v>1275</v>
      </c>
      <c r="C1542" s="267">
        <v>0</v>
      </c>
      <c r="D1542" s="267">
        <v>0</v>
      </c>
      <c r="E1542" s="267">
        <v>0</v>
      </c>
      <c r="F1542" s="267">
        <v>0</v>
      </c>
      <c r="G1542" s="267">
        <v>0</v>
      </c>
      <c r="H1542" s="267">
        <v>0</v>
      </c>
      <c r="I1542" s="267">
        <f t="shared" si="53"/>
        <v>0</v>
      </c>
      <c r="J1542" s="268">
        <f t="shared" si="54"/>
        <v>0</v>
      </c>
    </row>
    <row r="1543" spans="1:10" hidden="1" x14ac:dyDescent="0.2">
      <c r="A1543" s="266">
        <v>511522</v>
      </c>
      <c r="B1543" s="266" t="s">
        <v>1276</v>
      </c>
      <c r="C1543" s="267">
        <v>0</v>
      </c>
      <c r="D1543" s="267">
        <v>0</v>
      </c>
      <c r="E1543" s="267">
        <v>0</v>
      </c>
      <c r="F1543" s="267">
        <v>0</v>
      </c>
      <c r="G1543" s="267">
        <v>0</v>
      </c>
      <c r="H1543" s="267">
        <v>0</v>
      </c>
      <c r="I1543" s="267">
        <f t="shared" si="53"/>
        <v>0</v>
      </c>
      <c r="J1543" s="268">
        <f t="shared" si="54"/>
        <v>0</v>
      </c>
    </row>
    <row r="1544" spans="1:10" hidden="1" x14ac:dyDescent="0.2">
      <c r="A1544" s="266">
        <v>511523</v>
      </c>
      <c r="B1544" s="266" t="s">
        <v>1277</v>
      </c>
      <c r="C1544" s="267">
        <v>0</v>
      </c>
      <c r="D1544" s="267">
        <v>0</v>
      </c>
      <c r="E1544" s="267">
        <v>0</v>
      </c>
      <c r="F1544" s="267">
        <v>0</v>
      </c>
      <c r="G1544" s="267">
        <v>0</v>
      </c>
      <c r="H1544" s="267">
        <v>0</v>
      </c>
      <c r="I1544" s="267">
        <f t="shared" si="53"/>
        <v>0</v>
      </c>
      <c r="J1544" s="268">
        <f t="shared" si="54"/>
        <v>0</v>
      </c>
    </row>
    <row r="1545" spans="1:10" hidden="1" x14ac:dyDescent="0.2">
      <c r="A1545" s="266">
        <v>511524</v>
      </c>
      <c r="B1545" s="266" t="s">
        <v>1278</v>
      </c>
      <c r="C1545" s="267">
        <v>0</v>
      </c>
      <c r="D1545" s="267">
        <v>0</v>
      </c>
      <c r="E1545" s="267">
        <v>0</v>
      </c>
      <c r="F1545" s="267">
        <v>0</v>
      </c>
      <c r="G1545" s="267">
        <v>0</v>
      </c>
      <c r="H1545" s="267">
        <v>0</v>
      </c>
      <c r="I1545" s="267">
        <f t="shared" si="53"/>
        <v>0</v>
      </c>
      <c r="J1545" s="268">
        <f t="shared" si="54"/>
        <v>0</v>
      </c>
    </row>
    <row r="1546" spans="1:10" hidden="1" x14ac:dyDescent="0.2">
      <c r="A1546" s="266">
        <v>511525</v>
      </c>
      <c r="B1546" s="266" t="s">
        <v>1279</v>
      </c>
      <c r="C1546" s="267">
        <v>0</v>
      </c>
      <c r="D1546" s="267">
        <v>0</v>
      </c>
      <c r="E1546" s="267">
        <v>0</v>
      </c>
      <c r="F1546" s="267">
        <v>0</v>
      </c>
      <c r="G1546" s="267">
        <v>0</v>
      </c>
      <c r="H1546" s="267">
        <v>0</v>
      </c>
      <c r="I1546" s="267">
        <f t="shared" si="53"/>
        <v>0</v>
      </c>
      <c r="J1546" s="268">
        <f t="shared" si="54"/>
        <v>0</v>
      </c>
    </row>
    <row r="1547" spans="1:10" hidden="1" x14ac:dyDescent="0.2">
      <c r="A1547" s="266">
        <v>511526</v>
      </c>
      <c r="B1547" s="266" t="s">
        <v>1280</v>
      </c>
      <c r="C1547" s="267">
        <v>0</v>
      </c>
      <c r="D1547" s="267">
        <v>0</v>
      </c>
      <c r="E1547" s="267">
        <v>0</v>
      </c>
      <c r="F1547" s="267">
        <v>0</v>
      </c>
      <c r="G1547" s="267">
        <v>0</v>
      </c>
      <c r="H1547" s="267">
        <v>0</v>
      </c>
      <c r="I1547" s="267">
        <f t="shared" si="53"/>
        <v>0</v>
      </c>
      <c r="J1547" s="268">
        <f t="shared" si="54"/>
        <v>0</v>
      </c>
    </row>
    <row r="1548" spans="1:10" hidden="1" x14ac:dyDescent="0.2">
      <c r="A1548" s="266">
        <v>511527</v>
      </c>
      <c r="B1548" s="266" t="s">
        <v>1281</v>
      </c>
      <c r="C1548" s="267">
        <v>0</v>
      </c>
      <c r="D1548" s="267">
        <v>0</v>
      </c>
      <c r="E1548" s="267">
        <v>0</v>
      </c>
      <c r="F1548" s="267">
        <v>0</v>
      </c>
      <c r="G1548" s="267">
        <v>0</v>
      </c>
      <c r="H1548" s="267">
        <v>0</v>
      </c>
      <c r="I1548" s="267">
        <f t="shared" si="53"/>
        <v>0</v>
      </c>
      <c r="J1548" s="268">
        <f t="shared" si="54"/>
        <v>0</v>
      </c>
    </row>
    <row r="1549" spans="1:10" hidden="1" x14ac:dyDescent="0.2">
      <c r="A1549" s="266">
        <v>511528</v>
      </c>
      <c r="B1549" s="266" t="s">
        <v>1282</v>
      </c>
      <c r="C1549" s="267">
        <v>0</v>
      </c>
      <c r="D1549" s="267">
        <v>0</v>
      </c>
      <c r="E1549" s="267">
        <v>0</v>
      </c>
      <c r="F1549" s="267">
        <v>0</v>
      </c>
      <c r="G1549" s="267">
        <v>0</v>
      </c>
      <c r="H1549" s="267">
        <v>0</v>
      </c>
      <c r="I1549" s="267">
        <f t="shared" si="53"/>
        <v>0</v>
      </c>
      <c r="J1549" s="268">
        <f t="shared" si="54"/>
        <v>0</v>
      </c>
    </row>
    <row r="1550" spans="1:10" x14ac:dyDescent="0.2">
      <c r="A1550" s="266">
        <v>511529</v>
      </c>
      <c r="B1550" s="266" t="s">
        <v>1283</v>
      </c>
      <c r="C1550" s="267">
        <v>7051929</v>
      </c>
      <c r="D1550" s="267">
        <v>12617066</v>
      </c>
      <c r="E1550" s="267">
        <v>7602978</v>
      </c>
      <c r="F1550" s="267">
        <v>14859159</v>
      </c>
      <c r="G1550" s="267">
        <v>21161624</v>
      </c>
      <c r="H1550" s="267">
        <v>2046231</v>
      </c>
      <c r="I1550" s="267">
        <f t="shared" si="53"/>
        <v>2728308</v>
      </c>
      <c r="J1550" s="268">
        <f t="shared" si="54"/>
        <v>21161624</v>
      </c>
    </row>
    <row r="1551" spans="1:10" hidden="1" x14ac:dyDescent="0.2">
      <c r="A1551" s="266">
        <v>511530</v>
      </c>
      <c r="B1551" s="266" t="s">
        <v>1284</v>
      </c>
      <c r="C1551" s="267">
        <v>0</v>
      </c>
      <c r="D1551" s="267">
        <v>0</v>
      </c>
      <c r="E1551" s="267">
        <v>0</v>
      </c>
      <c r="F1551" s="267">
        <v>0</v>
      </c>
      <c r="G1551" s="267">
        <v>0</v>
      </c>
      <c r="H1551" s="267">
        <v>0</v>
      </c>
      <c r="I1551" s="267">
        <f t="shared" si="53"/>
        <v>0</v>
      </c>
      <c r="J1551" s="268">
        <f t="shared" si="54"/>
        <v>0</v>
      </c>
    </row>
    <row r="1552" spans="1:10" hidden="1" x14ac:dyDescent="0.2">
      <c r="A1552" s="266">
        <v>511531</v>
      </c>
      <c r="B1552" s="266" t="s">
        <v>1285</v>
      </c>
      <c r="C1552" s="267">
        <v>0</v>
      </c>
      <c r="D1552" s="267">
        <v>0</v>
      </c>
      <c r="E1552" s="267">
        <v>0</v>
      </c>
      <c r="F1552" s="267">
        <v>0</v>
      </c>
      <c r="G1552" s="267">
        <v>0</v>
      </c>
      <c r="H1552" s="267">
        <v>0</v>
      </c>
      <c r="I1552" s="267">
        <f t="shared" si="53"/>
        <v>0</v>
      </c>
      <c r="J1552" s="268">
        <f t="shared" si="54"/>
        <v>0</v>
      </c>
    </row>
    <row r="1553" spans="1:10" hidden="1" x14ac:dyDescent="0.2">
      <c r="A1553" s="266">
        <v>511532</v>
      </c>
      <c r="B1553" s="266" t="s">
        <v>1286</v>
      </c>
      <c r="C1553" s="267">
        <v>0</v>
      </c>
      <c r="D1553" s="267">
        <v>2330398</v>
      </c>
      <c r="E1553" s="267">
        <v>0</v>
      </c>
      <c r="F1553" s="267">
        <v>0</v>
      </c>
      <c r="G1553" s="267">
        <v>0</v>
      </c>
      <c r="H1553" s="267">
        <v>0</v>
      </c>
      <c r="I1553" s="267">
        <f t="shared" si="53"/>
        <v>0</v>
      </c>
      <c r="J1553" s="268">
        <f t="shared" si="54"/>
        <v>2330398</v>
      </c>
    </row>
    <row r="1554" spans="1:10" hidden="1" x14ac:dyDescent="0.2">
      <c r="A1554" s="266">
        <v>511533</v>
      </c>
      <c r="B1554" s="266" t="s">
        <v>1287</v>
      </c>
      <c r="C1554" s="267">
        <v>0</v>
      </c>
      <c r="D1554" s="267">
        <v>0</v>
      </c>
      <c r="E1554" s="267">
        <v>0</v>
      </c>
      <c r="F1554" s="267">
        <v>0</v>
      </c>
      <c r="G1554" s="267">
        <v>0</v>
      </c>
      <c r="H1554" s="267">
        <v>0</v>
      </c>
      <c r="I1554" s="267">
        <f t="shared" si="53"/>
        <v>0</v>
      </c>
      <c r="J1554" s="268">
        <f t="shared" si="54"/>
        <v>0</v>
      </c>
    </row>
    <row r="1555" spans="1:10" hidden="1" x14ac:dyDescent="0.2">
      <c r="A1555" s="266">
        <v>511534</v>
      </c>
      <c r="B1555" s="266" t="s">
        <v>1288</v>
      </c>
      <c r="C1555" s="267">
        <v>0</v>
      </c>
      <c r="D1555" s="267">
        <v>0</v>
      </c>
      <c r="E1555" s="267">
        <v>0</v>
      </c>
      <c r="F1555" s="267">
        <v>0</v>
      </c>
      <c r="G1555" s="267">
        <v>0</v>
      </c>
      <c r="H1555" s="267">
        <v>0</v>
      </c>
      <c r="I1555" s="267">
        <f t="shared" si="53"/>
        <v>0</v>
      </c>
      <c r="J1555" s="268">
        <f t="shared" si="54"/>
        <v>0</v>
      </c>
    </row>
    <row r="1556" spans="1:10" hidden="1" x14ac:dyDescent="0.2">
      <c r="A1556" s="266">
        <v>511535</v>
      </c>
      <c r="B1556" s="266" t="s">
        <v>1289</v>
      </c>
      <c r="C1556" s="267">
        <v>0</v>
      </c>
      <c r="D1556" s="267">
        <v>0</v>
      </c>
      <c r="E1556" s="267">
        <v>0</v>
      </c>
      <c r="F1556" s="267">
        <v>0</v>
      </c>
      <c r="G1556" s="267">
        <v>0</v>
      </c>
      <c r="H1556" s="267">
        <v>0</v>
      </c>
      <c r="I1556" s="267">
        <f t="shared" si="53"/>
        <v>0</v>
      </c>
      <c r="J1556" s="268">
        <f t="shared" si="54"/>
        <v>0</v>
      </c>
    </row>
    <row r="1557" spans="1:10" hidden="1" x14ac:dyDescent="0.2">
      <c r="A1557" s="266">
        <v>511536</v>
      </c>
      <c r="B1557" s="266" t="s">
        <v>1290</v>
      </c>
      <c r="C1557" s="267">
        <v>0</v>
      </c>
      <c r="D1557" s="267">
        <v>0</v>
      </c>
      <c r="E1557" s="267">
        <v>0</v>
      </c>
      <c r="F1557" s="267">
        <v>0</v>
      </c>
      <c r="G1557" s="267">
        <v>0</v>
      </c>
      <c r="H1557" s="267">
        <v>0</v>
      </c>
      <c r="I1557" s="267">
        <f t="shared" si="53"/>
        <v>0</v>
      </c>
      <c r="J1557" s="268">
        <f t="shared" si="54"/>
        <v>0</v>
      </c>
    </row>
    <row r="1558" spans="1:10" hidden="1" x14ac:dyDescent="0.2">
      <c r="A1558" s="266">
        <v>511537</v>
      </c>
      <c r="B1558" s="266" t="s">
        <v>1291</v>
      </c>
      <c r="C1558" s="267">
        <v>0</v>
      </c>
      <c r="D1558" s="267">
        <v>0</v>
      </c>
      <c r="E1558" s="267">
        <v>0</v>
      </c>
      <c r="F1558" s="267">
        <v>0</v>
      </c>
      <c r="G1558" s="267">
        <v>0</v>
      </c>
      <c r="H1558" s="267">
        <v>0</v>
      </c>
      <c r="I1558" s="267">
        <f t="shared" si="53"/>
        <v>0</v>
      </c>
      <c r="J1558" s="268">
        <f t="shared" si="54"/>
        <v>0</v>
      </c>
    </row>
    <row r="1559" spans="1:10" hidden="1" x14ac:dyDescent="0.2">
      <c r="A1559" s="266">
        <v>511538</v>
      </c>
      <c r="B1559" s="266" t="s">
        <v>1105</v>
      </c>
      <c r="C1559" s="267">
        <v>0</v>
      </c>
      <c r="D1559" s="267">
        <v>0</v>
      </c>
      <c r="E1559" s="267">
        <v>0</v>
      </c>
      <c r="F1559" s="267">
        <v>0</v>
      </c>
      <c r="G1559" s="267">
        <v>0</v>
      </c>
      <c r="H1559" s="267">
        <v>0</v>
      </c>
      <c r="I1559" s="267">
        <f t="shared" si="53"/>
        <v>0</v>
      </c>
      <c r="J1559" s="268">
        <f t="shared" si="54"/>
        <v>0</v>
      </c>
    </row>
    <row r="1560" spans="1:10" hidden="1" x14ac:dyDescent="0.2">
      <c r="A1560" s="266">
        <v>511539</v>
      </c>
      <c r="B1560" s="266" t="s">
        <v>1292</v>
      </c>
      <c r="C1560" s="267">
        <v>0</v>
      </c>
      <c r="D1560" s="267">
        <v>0</v>
      </c>
      <c r="E1560" s="267">
        <v>0</v>
      </c>
      <c r="F1560" s="267">
        <v>0</v>
      </c>
      <c r="G1560" s="267">
        <v>0</v>
      </c>
      <c r="H1560" s="267">
        <v>0</v>
      </c>
      <c r="I1560" s="267">
        <f t="shared" si="53"/>
        <v>0</v>
      </c>
      <c r="J1560" s="268">
        <f t="shared" si="54"/>
        <v>0</v>
      </c>
    </row>
    <row r="1561" spans="1:10" hidden="1" x14ac:dyDescent="0.2">
      <c r="A1561" s="266">
        <v>511540</v>
      </c>
      <c r="B1561" s="266" t="s">
        <v>561</v>
      </c>
      <c r="C1561" s="267">
        <v>0</v>
      </c>
      <c r="D1561" s="267">
        <v>0</v>
      </c>
      <c r="E1561" s="267">
        <v>0</v>
      </c>
      <c r="F1561" s="267">
        <v>0</v>
      </c>
      <c r="G1561" s="267">
        <v>0</v>
      </c>
      <c r="H1561" s="267">
        <v>0</v>
      </c>
      <c r="I1561" s="267">
        <f t="shared" si="53"/>
        <v>0</v>
      </c>
      <c r="J1561" s="268">
        <f t="shared" si="54"/>
        <v>0</v>
      </c>
    </row>
    <row r="1562" spans="1:10" hidden="1" x14ac:dyDescent="0.2">
      <c r="A1562" s="266">
        <v>511541</v>
      </c>
      <c r="B1562" s="266" t="s">
        <v>1293</v>
      </c>
      <c r="C1562" s="267">
        <v>0</v>
      </c>
      <c r="D1562" s="267">
        <v>0</v>
      </c>
      <c r="E1562" s="267">
        <v>0</v>
      </c>
      <c r="F1562" s="267">
        <v>0</v>
      </c>
      <c r="G1562" s="267">
        <v>0</v>
      </c>
      <c r="H1562" s="267">
        <v>0</v>
      </c>
      <c r="I1562" s="267">
        <f t="shared" si="53"/>
        <v>0</v>
      </c>
      <c r="J1562" s="268">
        <f t="shared" si="54"/>
        <v>0</v>
      </c>
    </row>
    <row r="1563" spans="1:10" hidden="1" x14ac:dyDescent="0.2">
      <c r="A1563" s="266">
        <v>511542</v>
      </c>
      <c r="B1563" s="266" t="s">
        <v>1294</v>
      </c>
      <c r="C1563" s="267">
        <v>0</v>
      </c>
      <c r="D1563" s="267">
        <v>0</v>
      </c>
      <c r="E1563" s="267">
        <v>0</v>
      </c>
      <c r="F1563" s="267">
        <v>0</v>
      </c>
      <c r="G1563" s="267">
        <v>0</v>
      </c>
      <c r="H1563" s="267">
        <v>0</v>
      </c>
      <c r="I1563" s="267">
        <f t="shared" si="53"/>
        <v>0</v>
      </c>
      <c r="J1563" s="268">
        <f t="shared" si="54"/>
        <v>0</v>
      </c>
    </row>
    <row r="1564" spans="1:10" hidden="1" x14ac:dyDescent="0.2">
      <c r="A1564" s="266">
        <v>511543</v>
      </c>
      <c r="B1564" s="266" t="s">
        <v>1295</v>
      </c>
      <c r="C1564" s="267">
        <v>0</v>
      </c>
      <c r="D1564" s="267">
        <v>0</v>
      </c>
      <c r="E1564" s="267">
        <v>0</v>
      </c>
      <c r="F1564" s="267">
        <v>0</v>
      </c>
      <c r="G1564" s="267">
        <v>0</v>
      </c>
      <c r="H1564" s="267">
        <v>0</v>
      </c>
      <c r="I1564" s="267">
        <f t="shared" si="53"/>
        <v>0</v>
      </c>
      <c r="J1564" s="268">
        <f t="shared" si="54"/>
        <v>0</v>
      </c>
    </row>
    <row r="1565" spans="1:10" hidden="1" x14ac:dyDescent="0.2">
      <c r="A1565" s="266">
        <v>511544</v>
      </c>
      <c r="B1565" s="266" t="s">
        <v>1296</v>
      </c>
      <c r="C1565" s="267">
        <v>0</v>
      </c>
      <c r="D1565" s="267">
        <v>0</v>
      </c>
      <c r="E1565" s="267">
        <v>0</v>
      </c>
      <c r="F1565" s="267">
        <v>0</v>
      </c>
      <c r="G1565" s="267">
        <v>0</v>
      </c>
      <c r="H1565" s="267">
        <v>0</v>
      </c>
      <c r="I1565" s="267">
        <f t="shared" si="53"/>
        <v>0</v>
      </c>
      <c r="J1565" s="268">
        <f t="shared" si="54"/>
        <v>0</v>
      </c>
    </row>
    <row r="1566" spans="1:10" hidden="1" x14ac:dyDescent="0.2">
      <c r="A1566" s="266">
        <v>511545</v>
      </c>
      <c r="B1566" s="266" t="s">
        <v>1297</v>
      </c>
      <c r="C1566" s="267">
        <v>0</v>
      </c>
      <c r="D1566" s="267">
        <v>0</v>
      </c>
      <c r="E1566" s="267">
        <v>0</v>
      </c>
      <c r="F1566" s="267">
        <v>0</v>
      </c>
      <c r="G1566" s="267">
        <v>0</v>
      </c>
      <c r="H1566" s="267">
        <v>0</v>
      </c>
      <c r="I1566" s="267">
        <f t="shared" si="53"/>
        <v>0</v>
      </c>
      <c r="J1566" s="268">
        <f t="shared" si="54"/>
        <v>0</v>
      </c>
    </row>
    <row r="1567" spans="1:10" hidden="1" x14ac:dyDescent="0.2">
      <c r="A1567" s="266">
        <v>511546</v>
      </c>
      <c r="B1567" s="266" t="s">
        <v>1092</v>
      </c>
      <c r="C1567" s="267">
        <v>0</v>
      </c>
      <c r="D1567" s="267">
        <v>0</v>
      </c>
      <c r="E1567" s="267">
        <v>0</v>
      </c>
      <c r="F1567" s="267">
        <v>0</v>
      </c>
      <c r="G1567" s="267">
        <v>0</v>
      </c>
      <c r="H1567" s="267">
        <v>0</v>
      </c>
      <c r="I1567" s="267">
        <f t="shared" si="53"/>
        <v>0</v>
      </c>
      <c r="J1567" s="268">
        <f t="shared" si="54"/>
        <v>0</v>
      </c>
    </row>
    <row r="1568" spans="1:10" hidden="1" x14ac:dyDescent="0.2">
      <c r="A1568" s="266">
        <v>511547</v>
      </c>
      <c r="B1568" s="266" t="s">
        <v>1298</v>
      </c>
      <c r="C1568" s="267">
        <v>0</v>
      </c>
      <c r="D1568" s="267">
        <v>0</v>
      </c>
      <c r="E1568" s="267">
        <v>0</v>
      </c>
      <c r="F1568" s="267">
        <v>0</v>
      </c>
      <c r="G1568" s="267">
        <v>0</v>
      </c>
      <c r="H1568" s="267">
        <v>0</v>
      </c>
      <c r="I1568" s="267">
        <f t="shared" si="53"/>
        <v>0</v>
      </c>
      <c r="J1568" s="268">
        <f t="shared" si="54"/>
        <v>0</v>
      </c>
    </row>
    <row r="1569" spans="1:10" hidden="1" x14ac:dyDescent="0.2">
      <c r="A1569" s="266">
        <v>511548</v>
      </c>
      <c r="B1569" s="266" t="s">
        <v>1299</v>
      </c>
      <c r="C1569" s="267">
        <v>0</v>
      </c>
      <c r="D1569" s="267">
        <v>0</v>
      </c>
      <c r="E1569" s="267">
        <v>0</v>
      </c>
      <c r="F1569" s="267">
        <v>0</v>
      </c>
      <c r="G1569" s="267">
        <v>0</v>
      </c>
      <c r="H1569" s="267">
        <v>0</v>
      </c>
      <c r="I1569" s="267">
        <f t="shared" si="53"/>
        <v>0</v>
      </c>
      <c r="J1569" s="268">
        <f t="shared" si="54"/>
        <v>0</v>
      </c>
    </row>
    <row r="1570" spans="1:10" hidden="1" x14ac:dyDescent="0.2">
      <c r="A1570" s="266">
        <v>511549</v>
      </c>
      <c r="B1570" s="266" t="s">
        <v>1300</v>
      </c>
      <c r="C1570" s="267">
        <v>0</v>
      </c>
      <c r="D1570" s="267">
        <v>0</v>
      </c>
      <c r="E1570" s="267">
        <v>0</v>
      </c>
      <c r="F1570" s="267">
        <v>0</v>
      </c>
      <c r="G1570" s="267">
        <v>0</v>
      </c>
      <c r="H1570" s="267">
        <v>0</v>
      </c>
      <c r="I1570" s="267">
        <f t="shared" si="53"/>
        <v>0</v>
      </c>
      <c r="J1570" s="268">
        <f t="shared" si="54"/>
        <v>0</v>
      </c>
    </row>
    <row r="1571" spans="1:10" hidden="1" x14ac:dyDescent="0.2">
      <c r="A1571" s="266">
        <v>511551</v>
      </c>
      <c r="B1571" s="266" t="s">
        <v>1089</v>
      </c>
      <c r="C1571" s="267">
        <v>0</v>
      </c>
      <c r="D1571" s="267">
        <v>0</v>
      </c>
      <c r="E1571" s="267">
        <v>0</v>
      </c>
      <c r="F1571" s="267">
        <v>0</v>
      </c>
      <c r="G1571" s="267">
        <v>0</v>
      </c>
      <c r="H1571" s="267">
        <v>0</v>
      </c>
      <c r="I1571" s="267">
        <f t="shared" si="53"/>
        <v>0</v>
      </c>
      <c r="J1571" s="268">
        <f t="shared" si="54"/>
        <v>0</v>
      </c>
    </row>
    <row r="1572" spans="1:10" hidden="1" x14ac:dyDescent="0.2">
      <c r="A1572" s="266">
        <v>511552</v>
      </c>
      <c r="B1572" s="266" t="s">
        <v>1301</v>
      </c>
      <c r="C1572" s="267">
        <v>0</v>
      </c>
      <c r="D1572" s="267">
        <v>0</v>
      </c>
      <c r="E1572" s="267">
        <v>0</v>
      </c>
      <c r="F1572" s="267">
        <v>0</v>
      </c>
      <c r="G1572" s="267">
        <v>0</v>
      </c>
      <c r="H1572" s="267">
        <v>0</v>
      </c>
      <c r="I1572" s="267">
        <f t="shared" si="53"/>
        <v>0</v>
      </c>
      <c r="J1572" s="268">
        <f t="shared" si="54"/>
        <v>0</v>
      </c>
    </row>
    <row r="1573" spans="1:10" hidden="1" x14ac:dyDescent="0.2">
      <c r="A1573" s="266">
        <v>511553</v>
      </c>
      <c r="B1573" s="266" t="s">
        <v>1302</v>
      </c>
      <c r="C1573" s="267">
        <v>0</v>
      </c>
      <c r="D1573" s="267">
        <v>0</v>
      </c>
      <c r="E1573" s="267">
        <v>0</v>
      </c>
      <c r="F1573" s="267">
        <v>0</v>
      </c>
      <c r="G1573" s="267">
        <v>0</v>
      </c>
      <c r="H1573" s="267">
        <v>0</v>
      </c>
      <c r="I1573" s="267">
        <f t="shared" si="53"/>
        <v>0</v>
      </c>
      <c r="J1573" s="268">
        <f t="shared" si="54"/>
        <v>0</v>
      </c>
    </row>
    <row r="1574" spans="1:10" hidden="1" x14ac:dyDescent="0.2">
      <c r="A1574" s="266">
        <v>511554</v>
      </c>
      <c r="B1574" s="266" t="s">
        <v>1303</v>
      </c>
      <c r="C1574" s="267">
        <v>0</v>
      </c>
      <c r="D1574" s="267">
        <v>0</v>
      </c>
      <c r="E1574" s="267">
        <v>0</v>
      </c>
      <c r="F1574" s="267">
        <v>0</v>
      </c>
      <c r="G1574" s="267">
        <v>0</v>
      </c>
      <c r="H1574" s="267">
        <v>0</v>
      </c>
      <c r="I1574" s="267">
        <f t="shared" si="53"/>
        <v>0</v>
      </c>
      <c r="J1574" s="268">
        <f t="shared" si="54"/>
        <v>0</v>
      </c>
    </row>
    <row r="1575" spans="1:10" hidden="1" x14ac:dyDescent="0.2">
      <c r="A1575" s="266">
        <v>511555</v>
      </c>
      <c r="B1575" s="266" t="s">
        <v>1304</v>
      </c>
      <c r="C1575" s="267">
        <v>0</v>
      </c>
      <c r="D1575" s="267">
        <v>0</v>
      </c>
      <c r="E1575" s="267">
        <v>0</v>
      </c>
      <c r="F1575" s="267">
        <v>0</v>
      </c>
      <c r="G1575" s="267">
        <v>0</v>
      </c>
      <c r="H1575" s="267">
        <v>0</v>
      </c>
      <c r="I1575" s="267">
        <f t="shared" si="53"/>
        <v>0</v>
      </c>
      <c r="J1575" s="268">
        <f t="shared" si="54"/>
        <v>0</v>
      </c>
    </row>
    <row r="1576" spans="1:10" hidden="1" x14ac:dyDescent="0.2">
      <c r="A1576" s="266">
        <v>511556</v>
      </c>
      <c r="B1576" s="266" t="s">
        <v>1305</v>
      </c>
      <c r="C1576" s="267">
        <v>0</v>
      </c>
      <c r="D1576" s="267">
        <v>0</v>
      </c>
      <c r="E1576" s="267">
        <v>0</v>
      </c>
      <c r="F1576" s="267">
        <v>0</v>
      </c>
      <c r="G1576" s="267">
        <v>0</v>
      </c>
      <c r="H1576" s="267">
        <v>0</v>
      </c>
      <c r="I1576" s="267">
        <f t="shared" si="53"/>
        <v>0</v>
      </c>
      <c r="J1576" s="268">
        <f t="shared" si="54"/>
        <v>0</v>
      </c>
    </row>
    <row r="1577" spans="1:10" hidden="1" x14ac:dyDescent="0.2">
      <c r="A1577" s="266">
        <v>511557</v>
      </c>
      <c r="B1577" s="266" t="s">
        <v>1102</v>
      </c>
      <c r="C1577" s="267">
        <v>0</v>
      </c>
      <c r="D1577" s="267">
        <v>0</v>
      </c>
      <c r="E1577" s="267">
        <v>0</v>
      </c>
      <c r="F1577" s="267">
        <v>0</v>
      </c>
      <c r="G1577" s="267">
        <v>0</v>
      </c>
      <c r="H1577" s="267">
        <v>0</v>
      </c>
      <c r="I1577" s="267">
        <f t="shared" si="53"/>
        <v>0</v>
      </c>
      <c r="J1577" s="268">
        <f t="shared" si="54"/>
        <v>0</v>
      </c>
    </row>
    <row r="1578" spans="1:10" x14ac:dyDescent="0.2">
      <c r="A1578" s="264">
        <v>512000</v>
      </c>
      <c r="B1578" s="264" t="s">
        <v>1306</v>
      </c>
      <c r="C1578" s="265">
        <v>0</v>
      </c>
      <c r="D1578" s="265">
        <v>0</v>
      </c>
      <c r="E1578" s="265">
        <v>0</v>
      </c>
      <c r="F1578" s="265">
        <v>25604384</v>
      </c>
      <c r="G1578" s="265">
        <v>27917292</v>
      </c>
      <c r="H1578" s="265">
        <v>22885632</v>
      </c>
      <c r="I1578" s="265">
        <f t="shared" si="53"/>
        <v>30514176</v>
      </c>
      <c r="J1578" s="268">
        <f t="shared" si="54"/>
        <v>30514176</v>
      </c>
    </row>
    <row r="1579" spans="1:10" hidden="1" x14ac:dyDescent="0.2">
      <c r="A1579" s="266">
        <v>512005</v>
      </c>
      <c r="B1579" s="266" t="s">
        <v>564</v>
      </c>
      <c r="C1579" s="267">
        <v>0</v>
      </c>
      <c r="D1579" s="267">
        <v>0</v>
      </c>
      <c r="E1579" s="267">
        <v>0</v>
      </c>
      <c r="F1579" s="267">
        <v>0</v>
      </c>
      <c r="G1579" s="267">
        <v>0</v>
      </c>
      <c r="H1579" s="267">
        <v>0</v>
      </c>
      <c r="I1579" s="267">
        <f t="shared" si="53"/>
        <v>0</v>
      </c>
      <c r="J1579" s="268">
        <f t="shared" si="54"/>
        <v>0</v>
      </c>
    </row>
    <row r="1580" spans="1:10" hidden="1" x14ac:dyDescent="0.2">
      <c r="A1580" s="266">
        <v>512010</v>
      </c>
      <c r="B1580" s="266" t="s">
        <v>565</v>
      </c>
      <c r="C1580" s="267">
        <v>0</v>
      </c>
      <c r="D1580" s="267">
        <v>0</v>
      </c>
      <c r="E1580" s="267">
        <v>0</v>
      </c>
      <c r="F1580" s="267">
        <v>0</v>
      </c>
      <c r="G1580" s="267">
        <v>0</v>
      </c>
      <c r="H1580" s="267">
        <v>0</v>
      </c>
      <c r="I1580" s="267">
        <f t="shared" si="53"/>
        <v>0</v>
      </c>
      <c r="J1580" s="268">
        <f t="shared" si="54"/>
        <v>0</v>
      </c>
    </row>
    <row r="1581" spans="1:10" hidden="1" x14ac:dyDescent="0.2">
      <c r="A1581" s="266">
        <v>512015</v>
      </c>
      <c r="B1581" s="266" t="s">
        <v>1307</v>
      </c>
      <c r="C1581" s="267">
        <v>0</v>
      </c>
      <c r="D1581" s="267">
        <v>0</v>
      </c>
      <c r="E1581" s="267">
        <v>0</v>
      </c>
      <c r="F1581" s="267">
        <v>0</v>
      </c>
      <c r="G1581" s="267">
        <v>0</v>
      </c>
      <c r="H1581" s="267">
        <v>0</v>
      </c>
      <c r="I1581" s="267">
        <f t="shared" si="53"/>
        <v>0</v>
      </c>
      <c r="J1581" s="268">
        <f t="shared" si="54"/>
        <v>0</v>
      </c>
    </row>
    <row r="1582" spans="1:10" hidden="1" x14ac:dyDescent="0.2">
      <c r="A1582" s="266">
        <v>512020</v>
      </c>
      <c r="B1582" s="266" t="s">
        <v>567</v>
      </c>
      <c r="C1582" s="267">
        <v>0</v>
      </c>
      <c r="D1582" s="267">
        <v>0</v>
      </c>
      <c r="E1582" s="267">
        <v>0</v>
      </c>
      <c r="F1582" s="267">
        <v>0</v>
      </c>
      <c r="G1582" s="267">
        <v>987000</v>
      </c>
      <c r="H1582" s="267">
        <v>0</v>
      </c>
      <c r="I1582" s="267">
        <f t="shared" si="53"/>
        <v>0</v>
      </c>
      <c r="J1582" s="268">
        <f t="shared" si="54"/>
        <v>987000</v>
      </c>
    </row>
    <row r="1583" spans="1:10" x14ac:dyDescent="0.2">
      <c r="A1583" s="266">
        <v>512025</v>
      </c>
      <c r="B1583" s="266" t="s">
        <v>569</v>
      </c>
      <c r="C1583" s="267">
        <v>0</v>
      </c>
      <c r="D1583" s="267">
        <v>0</v>
      </c>
      <c r="E1583" s="267">
        <v>0</v>
      </c>
      <c r="F1583" s="267">
        <v>12783000</v>
      </c>
      <c r="G1583" s="267">
        <v>26930292</v>
      </c>
      <c r="H1583" s="267">
        <v>22885632</v>
      </c>
      <c r="I1583" s="267">
        <f t="shared" si="53"/>
        <v>30514176</v>
      </c>
      <c r="J1583" s="268">
        <f t="shared" si="54"/>
        <v>30514176</v>
      </c>
    </row>
    <row r="1584" spans="1:10" hidden="1" x14ac:dyDescent="0.2">
      <c r="A1584" s="266">
        <v>512030</v>
      </c>
      <c r="B1584" s="266" t="s">
        <v>571</v>
      </c>
      <c r="C1584" s="267">
        <v>0</v>
      </c>
      <c r="D1584" s="267">
        <v>0</v>
      </c>
      <c r="E1584" s="267">
        <v>0</v>
      </c>
      <c r="F1584" s="267">
        <v>12821384</v>
      </c>
      <c r="G1584" s="267">
        <v>0</v>
      </c>
      <c r="H1584" s="267">
        <v>0</v>
      </c>
      <c r="I1584" s="267">
        <f t="shared" si="53"/>
        <v>0</v>
      </c>
      <c r="J1584" s="268">
        <f t="shared" si="54"/>
        <v>12821384</v>
      </c>
    </row>
    <row r="1585" spans="1:10" x14ac:dyDescent="0.2">
      <c r="A1585" s="264">
        <v>512500</v>
      </c>
      <c r="B1585" s="264" t="s">
        <v>1308</v>
      </c>
      <c r="C1585" s="265">
        <v>6850904</v>
      </c>
      <c r="D1585" s="265">
        <v>14563166</v>
      </c>
      <c r="E1585" s="265">
        <v>14961837</v>
      </c>
      <c r="F1585" s="265">
        <v>19269714</v>
      </c>
      <c r="G1585" s="265">
        <v>4665170</v>
      </c>
      <c r="H1585" s="265">
        <v>1133041</v>
      </c>
      <c r="I1585" s="265">
        <f t="shared" ref="I1585:I1648" si="55">+H1585/9*12</f>
        <v>1510721.3333333333</v>
      </c>
      <c r="J1585" s="268">
        <f t="shared" si="54"/>
        <v>19269714</v>
      </c>
    </row>
    <row r="1586" spans="1:10" hidden="1" x14ac:dyDescent="0.2">
      <c r="A1586" s="266">
        <v>512505</v>
      </c>
      <c r="B1586" s="266" t="s">
        <v>508</v>
      </c>
      <c r="C1586" s="267">
        <v>0</v>
      </c>
      <c r="D1586" s="267">
        <v>0</v>
      </c>
      <c r="E1586" s="267">
        <v>0</v>
      </c>
      <c r="F1586" s="267">
        <v>0</v>
      </c>
      <c r="G1586" s="267">
        <v>0</v>
      </c>
      <c r="H1586" s="267">
        <v>0</v>
      </c>
      <c r="I1586" s="267">
        <f t="shared" si="55"/>
        <v>0</v>
      </c>
      <c r="J1586" s="268">
        <f t="shared" si="54"/>
        <v>0</v>
      </c>
    </row>
    <row r="1587" spans="1:10" x14ac:dyDescent="0.2">
      <c r="A1587" s="266">
        <v>512510</v>
      </c>
      <c r="B1587" s="266" t="s">
        <v>509</v>
      </c>
      <c r="C1587" s="267">
        <v>2267048</v>
      </c>
      <c r="D1587" s="267">
        <v>8694310</v>
      </c>
      <c r="E1587" s="267">
        <v>8352144</v>
      </c>
      <c r="F1587" s="267">
        <v>14956665</v>
      </c>
      <c r="G1587" s="267">
        <v>4372670</v>
      </c>
      <c r="H1587" s="267">
        <v>551656</v>
      </c>
      <c r="I1587" s="267">
        <f t="shared" si="55"/>
        <v>735541.33333333326</v>
      </c>
      <c r="J1587" s="268">
        <f t="shared" si="54"/>
        <v>14956665</v>
      </c>
    </row>
    <row r="1588" spans="1:10" x14ac:dyDescent="0.2">
      <c r="A1588" s="266">
        <v>512515</v>
      </c>
      <c r="B1588" s="266" t="s">
        <v>514</v>
      </c>
      <c r="C1588" s="267">
        <v>4583856</v>
      </c>
      <c r="D1588" s="267">
        <v>5868856</v>
      </c>
      <c r="E1588" s="267">
        <v>6609693</v>
      </c>
      <c r="F1588" s="267">
        <v>4313049</v>
      </c>
      <c r="G1588" s="267">
        <v>240000</v>
      </c>
      <c r="H1588" s="267">
        <v>581385</v>
      </c>
      <c r="I1588" s="267">
        <f t="shared" si="55"/>
        <v>775180</v>
      </c>
      <c r="J1588" s="268">
        <f t="shared" si="54"/>
        <v>6609693</v>
      </c>
    </row>
    <row r="1589" spans="1:10" hidden="1" x14ac:dyDescent="0.2">
      <c r="A1589" s="266">
        <v>512520</v>
      </c>
      <c r="B1589" s="266" t="s">
        <v>1309</v>
      </c>
      <c r="C1589" s="267">
        <v>0</v>
      </c>
      <c r="D1589" s="267">
        <v>0</v>
      </c>
      <c r="E1589" s="267">
        <v>0</v>
      </c>
      <c r="F1589" s="267">
        <v>0</v>
      </c>
      <c r="G1589" s="267">
        <v>0</v>
      </c>
      <c r="H1589" s="267">
        <v>0</v>
      </c>
      <c r="I1589" s="267">
        <f t="shared" si="55"/>
        <v>0</v>
      </c>
      <c r="J1589" s="268">
        <f t="shared" si="54"/>
        <v>0</v>
      </c>
    </row>
    <row r="1590" spans="1:10" hidden="1" x14ac:dyDescent="0.2">
      <c r="A1590" s="266">
        <v>512525</v>
      </c>
      <c r="B1590" s="266" t="s">
        <v>1310</v>
      </c>
      <c r="C1590" s="267">
        <v>0</v>
      </c>
      <c r="D1590" s="267">
        <v>0</v>
      </c>
      <c r="E1590" s="267">
        <v>0</v>
      </c>
      <c r="F1590" s="267">
        <v>0</v>
      </c>
      <c r="G1590" s="267">
        <v>0</v>
      </c>
      <c r="H1590" s="267">
        <v>0</v>
      </c>
      <c r="I1590" s="267">
        <f t="shared" si="55"/>
        <v>0</v>
      </c>
      <c r="J1590" s="268">
        <f t="shared" si="54"/>
        <v>0</v>
      </c>
    </row>
    <row r="1591" spans="1:10" hidden="1" x14ac:dyDescent="0.2">
      <c r="A1591" s="266">
        <v>512526</v>
      </c>
      <c r="B1591" s="266" t="s">
        <v>1311</v>
      </c>
      <c r="C1591" s="267">
        <v>0</v>
      </c>
      <c r="D1591" s="267">
        <v>0</v>
      </c>
      <c r="E1591" s="267">
        <v>0</v>
      </c>
      <c r="F1591" s="267">
        <v>0</v>
      </c>
      <c r="G1591" s="267">
        <v>0</v>
      </c>
      <c r="H1591" s="267">
        <v>0</v>
      </c>
      <c r="I1591" s="267">
        <f t="shared" si="55"/>
        <v>0</v>
      </c>
      <c r="J1591" s="268">
        <f t="shared" si="54"/>
        <v>0</v>
      </c>
    </row>
    <row r="1592" spans="1:10" hidden="1" x14ac:dyDescent="0.2">
      <c r="A1592" s="266">
        <v>512528</v>
      </c>
      <c r="B1592" s="266" t="s">
        <v>517</v>
      </c>
      <c r="C1592" s="267">
        <v>0</v>
      </c>
      <c r="D1592" s="267">
        <v>0</v>
      </c>
      <c r="E1592" s="267">
        <v>0</v>
      </c>
      <c r="F1592" s="267">
        <v>0</v>
      </c>
      <c r="G1592" s="267">
        <v>0</v>
      </c>
      <c r="H1592" s="267">
        <v>0</v>
      </c>
      <c r="I1592" s="267">
        <f t="shared" si="55"/>
        <v>0</v>
      </c>
      <c r="J1592" s="268">
        <f t="shared" si="54"/>
        <v>0</v>
      </c>
    </row>
    <row r="1593" spans="1:10" hidden="1" x14ac:dyDescent="0.2">
      <c r="A1593" s="266">
        <v>512529</v>
      </c>
      <c r="B1593" s="266" t="s">
        <v>1312</v>
      </c>
      <c r="C1593" s="267">
        <v>0</v>
      </c>
      <c r="D1593" s="267">
        <v>0</v>
      </c>
      <c r="E1593" s="267">
        <v>0</v>
      </c>
      <c r="F1593" s="267">
        <v>0</v>
      </c>
      <c r="G1593" s="267">
        <v>0</v>
      </c>
      <c r="H1593" s="267">
        <v>0</v>
      </c>
      <c r="I1593" s="267">
        <f t="shared" si="55"/>
        <v>0</v>
      </c>
      <c r="J1593" s="268">
        <f t="shared" si="54"/>
        <v>0</v>
      </c>
    </row>
    <row r="1594" spans="1:10" hidden="1" x14ac:dyDescent="0.2">
      <c r="A1594" s="266">
        <v>512530</v>
      </c>
      <c r="B1594" s="266" t="s">
        <v>1313</v>
      </c>
      <c r="C1594" s="267">
        <v>0</v>
      </c>
      <c r="D1594" s="267">
        <v>0</v>
      </c>
      <c r="E1594" s="267">
        <v>0</v>
      </c>
      <c r="F1594" s="267">
        <v>0</v>
      </c>
      <c r="G1594" s="267">
        <v>0</v>
      </c>
      <c r="H1594" s="267">
        <v>0</v>
      </c>
      <c r="I1594" s="267">
        <f t="shared" si="55"/>
        <v>0</v>
      </c>
      <c r="J1594" s="268">
        <f t="shared" si="54"/>
        <v>0</v>
      </c>
    </row>
    <row r="1595" spans="1:10" hidden="1" x14ac:dyDescent="0.2">
      <c r="A1595" s="266">
        <v>512535</v>
      </c>
      <c r="B1595" s="266" t="s">
        <v>523</v>
      </c>
      <c r="C1595" s="267">
        <v>0</v>
      </c>
      <c r="D1595" s="267">
        <v>0</v>
      </c>
      <c r="E1595" s="267">
        <v>0</v>
      </c>
      <c r="F1595" s="267">
        <v>0</v>
      </c>
      <c r="G1595" s="267">
        <v>0</v>
      </c>
      <c r="H1595" s="267">
        <v>0</v>
      </c>
      <c r="I1595" s="267">
        <f t="shared" si="55"/>
        <v>0</v>
      </c>
      <c r="J1595" s="268">
        <f t="shared" si="54"/>
        <v>0</v>
      </c>
    </row>
    <row r="1596" spans="1:10" hidden="1" x14ac:dyDescent="0.2">
      <c r="A1596" s="266">
        <v>512540</v>
      </c>
      <c r="B1596" s="266" t="s">
        <v>520</v>
      </c>
      <c r="C1596" s="267">
        <v>0</v>
      </c>
      <c r="D1596" s="267">
        <v>0</v>
      </c>
      <c r="E1596" s="267">
        <v>0</v>
      </c>
      <c r="F1596" s="267">
        <v>0</v>
      </c>
      <c r="G1596" s="267">
        <v>0</v>
      </c>
      <c r="H1596" s="267">
        <v>0</v>
      </c>
      <c r="I1596" s="267">
        <f t="shared" si="55"/>
        <v>0</v>
      </c>
      <c r="J1596" s="268">
        <f t="shared" si="54"/>
        <v>0</v>
      </c>
    </row>
    <row r="1597" spans="1:10" hidden="1" x14ac:dyDescent="0.2">
      <c r="A1597" s="266">
        <v>512545</v>
      </c>
      <c r="B1597" s="266" t="s">
        <v>521</v>
      </c>
      <c r="C1597" s="267">
        <v>0</v>
      </c>
      <c r="D1597" s="267">
        <v>0</v>
      </c>
      <c r="E1597" s="267">
        <v>0</v>
      </c>
      <c r="F1597" s="267">
        <v>0</v>
      </c>
      <c r="G1597" s="267">
        <v>0</v>
      </c>
      <c r="H1597" s="267">
        <v>0</v>
      </c>
      <c r="I1597" s="267">
        <f t="shared" si="55"/>
        <v>0</v>
      </c>
      <c r="J1597" s="268">
        <f t="shared" si="54"/>
        <v>0</v>
      </c>
    </row>
    <row r="1598" spans="1:10" hidden="1" x14ac:dyDescent="0.2">
      <c r="A1598" s="266">
        <v>512550</v>
      </c>
      <c r="B1598" s="266" t="s">
        <v>1314</v>
      </c>
      <c r="C1598" s="267">
        <v>0</v>
      </c>
      <c r="D1598" s="267">
        <v>0</v>
      </c>
      <c r="E1598" s="267">
        <v>0</v>
      </c>
      <c r="F1598" s="267">
        <v>0</v>
      </c>
      <c r="G1598" s="267">
        <v>0</v>
      </c>
      <c r="H1598" s="267">
        <v>0</v>
      </c>
      <c r="I1598" s="267">
        <f t="shared" si="55"/>
        <v>0</v>
      </c>
      <c r="J1598" s="268">
        <f t="shared" si="54"/>
        <v>0</v>
      </c>
    </row>
    <row r="1599" spans="1:10" hidden="1" x14ac:dyDescent="0.2">
      <c r="A1599" s="266">
        <v>512555</v>
      </c>
      <c r="B1599" s="266" t="s">
        <v>331</v>
      </c>
      <c r="C1599" s="267">
        <v>0</v>
      </c>
      <c r="D1599" s="267">
        <v>0</v>
      </c>
      <c r="E1599" s="267">
        <v>0</v>
      </c>
      <c r="F1599" s="267">
        <v>0</v>
      </c>
      <c r="G1599" s="267">
        <v>0</v>
      </c>
      <c r="H1599" s="267">
        <v>0</v>
      </c>
      <c r="I1599" s="267">
        <f t="shared" si="55"/>
        <v>0</v>
      </c>
      <c r="J1599" s="268">
        <f t="shared" si="54"/>
        <v>0</v>
      </c>
    </row>
    <row r="1600" spans="1:10" hidden="1" x14ac:dyDescent="0.2">
      <c r="A1600" s="266">
        <v>512560</v>
      </c>
      <c r="B1600" s="266" t="s">
        <v>510</v>
      </c>
      <c r="C1600" s="267">
        <v>0</v>
      </c>
      <c r="D1600" s="267">
        <v>0</v>
      </c>
      <c r="E1600" s="267">
        <v>0</v>
      </c>
      <c r="F1600" s="267">
        <v>0</v>
      </c>
      <c r="G1600" s="267">
        <v>0</v>
      </c>
      <c r="H1600" s="267">
        <v>0</v>
      </c>
      <c r="I1600" s="267">
        <f t="shared" si="55"/>
        <v>0</v>
      </c>
      <c r="J1600" s="268">
        <f t="shared" si="54"/>
        <v>0</v>
      </c>
    </row>
    <row r="1601" spans="1:10" hidden="1" x14ac:dyDescent="0.2">
      <c r="A1601" s="266">
        <v>512565</v>
      </c>
      <c r="B1601" s="266" t="s">
        <v>1315</v>
      </c>
      <c r="C1601" s="267">
        <v>0</v>
      </c>
      <c r="D1601" s="267">
        <v>0</v>
      </c>
      <c r="E1601" s="267">
        <v>0</v>
      </c>
      <c r="F1601" s="267">
        <v>0</v>
      </c>
      <c r="G1601" s="267">
        <v>0</v>
      </c>
      <c r="H1601" s="267">
        <v>0</v>
      </c>
      <c r="I1601" s="267">
        <f t="shared" si="55"/>
        <v>0</v>
      </c>
      <c r="J1601" s="268">
        <f t="shared" si="54"/>
        <v>0</v>
      </c>
    </row>
    <row r="1602" spans="1:10" hidden="1" x14ac:dyDescent="0.2">
      <c r="A1602" s="266">
        <v>512570</v>
      </c>
      <c r="B1602" s="266" t="s">
        <v>329</v>
      </c>
      <c r="C1602" s="267">
        <v>0</v>
      </c>
      <c r="D1602" s="267">
        <v>0</v>
      </c>
      <c r="E1602" s="267">
        <v>0</v>
      </c>
      <c r="F1602" s="267">
        <v>0</v>
      </c>
      <c r="G1602" s="267">
        <v>0</v>
      </c>
      <c r="H1602" s="267">
        <v>0</v>
      </c>
      <c r="I1602" s="267">
        <f t="shared" si="55"/>
        <v>0</v>
      </c>
      <c r="J1602" s="268">
        <f t="shared" si="54"/>
        <v>0</v>
      </c>
    </row>
    <row r="1603" spans="1:10" hidden="1" x14ac:dyDescent="0.2">
      <c r="A1603" s="266">
        <v>512575</v>
      </c>
      <c r="B1603" s="266" t="s">
        <v>1316</v>
      </c>
      <c r="C1603" s="267">
        <v>0</v>
      </c>
      <c r="D1603" s="267">
        <v>0</v>
      </c>
      <c r="E1603" s="267">
        <v>0</v>
      </c>
      <c r="F1603" s="267">
        <v>0</v>
      </c>
      <c r="G1603" s="267">
        <v>0</v>
      </c>
      <c r="H1603" s="267">
        <v>0</v>
      </c>
      <c r="I1603" s="267">
        <f t="shared" si="55"/>
        <v>0</v>
      </c>
      <c r="J1603" s="268">
        <f t="shared" ref="J1603:J1666" si="56">+MAX(C1603:I1603)</f>
        <v>0</v>
      </c>
    </row>
    <row r="1604" spans="1:10" hidden="1" x14ac:dyDescent="0.2">
      <c r="A1604" s="266">
        <v>512580</v>
      </c>
      <c r="B1604" s="266" t="s">
        <v>1317</v>
      </c>
      <c r="C1604" s="267">
        <v>0</v>
      </c>
      <c r="D1604" s="267">
        <v>0</v>
      </c>
      <c r="E1604" s="267">
        <v>0</v>
      </c>
      <c r="F1604" s="267">
        <v>0</v>
      </c>
      <c r="G1604" s="267">
        <v>0</v>
      </c>
      <c r="H1604" s="267">
        <v>0</v>
      </c>
      <c r="I1604" s="267">
        <f t="shared" si="55"/>
        <v>0</v>
      </c>
      <c r="J1604" s="268">
        <f t="shared" si="56"/>
        <v>0</v>
      </c>
    </row>
    <row r="1605" spans="1:10" hidden="1" x14ac:dyDescent="0.2">
      <c r="A1605" s="266">
        <v>512585</v>
      </c>
      <c r="B1605" s="266" t="s">
        <v>1318</v>
      </c>
      <c r="C1605" s="267">
        <v>0</v>
      </c>
      <c r="D1605" s="267">
        <v>0</v>
      </c>
      <c r="E1605" s="267">
        <v>0</v>
      </c>
      <c r="F1605" s="267">
        <v>0</v>
      </c>
      <c r="G1605" s="267">
        <v>0</v>
      </c>
      <c r="H1605" s="267">
        <v>0</v>
      </c>
      <c r="I1605" s="267">
        <f t="shared" si="55"/>
        <v>0</v>
      </c>
      <c r="J1605" s="268">
        <f t="shared" si="56"/>
        <v>0</v>
      </c>
    </row>
    <row r="1606" spans="1:10" hidden="1" x14ac:dyDescent="0.2">
      <c r="A1606" s="264">
        <v>513000</v>
      </c>
      <c r="B1606" s="264" t="s">
        <v>1319</v>
      </c>
      <c r="C1606" s="265">
        <v>0</v>
      </c>
      <c r="D1606" s="265">
        <v>0</v>
      </c>
      <c r="E1606" s="265">
        <v>0</v>
      </c>
      <c r="F1606" s="265">
        <v>0</v>
      </c>
      <c r="G1606" s="265">
        <v>0</v>
      </c>
      <c r="H1606" s="265">
        <v>0</v>
      </c>
      <c r="I1606" s="265">
        <f t="shared" si="55"/>
        <v>0</v>
      </c>
      <c r="J1606" s="268">
        <f t="shared" si="56"/>
        <v>0</v>
      </c>
    </row>
    <row r="1607" spans="1:10" hidden="1" x14ac:dyDescent="0.2">
      <c r="A1607" s="264">
        <v>513500</v>
      </c>
      <c r="B1607" s="264" t="s">
        <v>1320</v>
      </c>
      <c r="C1607" s="265">
        <v>0</v>
      </c>
      <c r="D1607" s="265">
        <v>0</v>
      </c>
      <c r="E1607" s="265">
        <v>0</v>
      </c>
      <c r="F1607" s="265">
        <v>0</v>
      </c>
      <c r="G1607" s="265">
        <v>0</v>
      </c>
      <c r="H1607" s="265">
        <v>0</v>
      </c>
      <c r="I1607" s="265">
        <f t="shared" si="55"/>
        <v>0</v>
      </c>
      <c r="J1607" s="268">
        <f t="shared" si="56"/>
        <v>0</v>
      </c>
    </row>
    <row r="1608" spans="1:10" x14ac:dyDescent="0.2">
      <c r="A1608" s="262">
        <v>520000</v>
      </c>
      <c r="B1608" s="262" t="s">
        <v>1321</v>
      </c>
      <c r="C1608" s="263">
        <v>3323659.91</v>
      </c>
      <c r="D1608" s="263">
        <v>4801648.51</v>
      </c>
      <c r="E1608" s="263">
        <v>5376020</v>
      </c>
      <c r="F1608" s="263">
        <v>2655588.08</v>
      </c>
      <c r="G1608" s="263">
        <v>7203076.4199999999</v>
      </c>
      <c r="H1608" s="263">
        <v>2318413.75</v>
      </c>
      <c r="I1608" s="263">
        <f t="shared" si="55"/>
        <v>3091218.3333333335</v>
      </c>
      <c r="J1608" s="268">
        <f t="shared" si="56"/>
        <v>7203076.4199999999</v>
      </c>
    </row>
    <row r="1609" spans="1:10" hidden="1" x14ac:dyDescent="0.2">
      <c r="A1609" s="264">
        <v>520500</v>
      </c>
      <c r="B1609" s="264" t="s">
        <v>1322</v>
      </c>
      <c r="C1609" s="265">
        <v>0</v>
      </c>
      <c r="D1609" s="265">
        <v>0</v>
      </c>
      <c r="E1609" s="265">
        <v>0</v>
      </c>
      <c r="F1609" s="265">
        <v>0</v>
      </c>
      <c r="G1609" s="265">
        <v>0</v>
      </c>
      <c r="H1609" s="265">
        <v>0</v>
      </c>
      <c r="I1609" s="265">
        <f t="shared" si="55"/>
        <v>0</v>
      </c>
      <c r="J1609" s="268">
        <f t="shared" si="56"/>
        <v>0</v>
      </c>
    </row>
    <row r="1610" spans="1:10" hidden="1" x14ac:dyDescent="0.2">
      <c r="A1610" s="266">
        <v>520505</v>
      </c>
      <c r="B1610" s="266" t="s">
        <v>1079</v>
      </c>
      <c r="C1610" s="267">
        <v>0</v>
      </c>
      <c r="D1610" s="267">
        <v>0</v>
      </c>
      <c r="E1610" s="267">
        <v>0</v>
      </c>
      <c r="F1610" s="267">
        <v>0</v>
      </c>
      <c r="G1610" s="267">
        <v>0</v>
      </c>
      <c r="H1610" s="267">
        <v>0</v>
      </c>
      <c r="I1610" s="267">
        <f t="shared" si="55"/>
        <v>0</v>
      </c>
      <c r="J1610" s="268">
        <f t="shared" si="56"/>
        <v>0</v>
      </c>
    </row>
    <row r="1611" spans="1:10" hidden="1" x14ac:dyDescent="0.2">
      <c r="A1611" s="266">
        <v>520510</v>
      </c>
      <c r="B1611" s="266" t="s">
        <v>1261</v>
      </c>
      <c r="C1611" s="267">
        <v>0</v>
      </c>
      <c r="D1611" s="267">
        <v>0</v>
      </c>
      <c r="E1611" s="267">
        <v>0</v>
      </c>
      <c r="F1611" s="267">
        <v>0</v>
      </c>
      <c r="G1611" s="267">
        <v>0</v>
      </c>
      <c r="H1611" s="267">
        <v>0</v>
      </c>
      <c r="I1611" s="267">
        <f t="shared" si="55"/>
        <v>0</v>
      </c>
      <c r="J1611" s="268">
        <f t="shared" si="56"/>
        <v>0</v>
      </c>
    </row>
    <row r="1612" spans="1:10" hidden="1" x14ac:dyDescent="0.2">
      <c r="A1612" s="266">
        <v>520515</v>
      </c>
      <c r="B1612" s="266" t="s">
        <v>1323</v>
      </c>
      <c r="C1612" s="267">
        <v>0</v>
      </c>
      <c r="D1612" s="267">
        <v>0</v>
      </c>
      <c r="E1612" s="267">
        <v>0</v>
      </c>
      <c r="F1612" s="267">
        <v>0</v>
      </c>
      <c r="G1612" s="267">
        <v>0</v>
      </c>
      <c r="H1612" s="267">
        <v>0</v>
      </c>
      <c r="I1612" s="267">
        <f t="shared" si="55"/>
        <v>0</v>
      </c>
      <c r="J1612" s="268">
        <f t="shared" si="56"/>
        <v>0</v>
      </c>
    </row>
    <row r="1613" spans="1:10" hidden="1" x14ac:dyDescent="0.2">
      <c r="A1613" s="266">
        <v>520520</v>
      </c>
      <c r="B1613" s="266" t="s">
        <v>1082</v>
      </c>
      <c r="C1613" s="267">
        <v>0</v>
      </c>
      <c r="D1613" s="267">
        <v>0</v>
      </c>
      <c r="E1613" s="267">
        <v>0</v>
      </c>
      <c r="F1613" s="267">
        <v>0</v>
      </c>
      <c r="G1613" s="267">
        <v>0</v>
      </c>
      <c r="H1613" s="267">
        <v>0</v>
      </c>
      <c r="I1613" s="267">
        <f t="shared" si="55"/>
        <v>0</v>
      </c>
      <c r="J1613" s="268">
        <f t="shared" si="56"/>
        <v>0</v>
      </c>
    </row>
    <row r="1614" spans="1:10" hidden="1" x14ac:dyDescent="0.2">
      <c r="A1614" s="266">
        <v>520525</v>
      </c>
      <c r="B1614" s="266" t="s">
        <v>1083</v>
      </c>
      <c r="C1614" s="267">
        <v>0</v>
      </c>
      <c r="D1614" s="267">
        <v>0</v>
      </c>
      <c r="E1614" s="267">
        <v>0</v>
      </c>
      <c r="F1614" s="267">
        <v>0</v>
      </c>
      <c r="G1614" s="267">
        <v>0</v>
      </c>
      <c r="H1614" s="267">
        <v>0</v>
      </c>
      <c r="I1614" s="267">
        <f t="shared" si="55"/>
        <v>0</v>
      </c>
      <c r="J1614" s="268">
        <f t="shared" si="56"/>
        <v>0</v>
      </c>
    </row>
    <row r="1615" spans="1:10" hidden="1" x14ac:dyDescent="0.2">
      <c r="A1615" s="266">
        <v>520530</v>
      </c>
      <c r="B1615" s="266" t="s">
        <v>1324</v>
      </c>
      <c r="C1615" s="267">
        <v>0</v>
      </c>
      <c r="D1615" s="267">
        <v>0</v>
      </c>
      <c r="E1615" s="267">
        <v>0</v>
      </c>
      <c r="F1615" s="267">
        <v>0</v>
      </c>
      <c r="G1615" s="267">
        <v>0</v>
      </c>
      <c r="H1615" s="267">
        <v>0</v>
      </c>
      <c r="I1615" s="267">
        <f t="shared" si="55"/>
        <v>0</v>
      </c>
      <c r="J1615" s="268">
        <f t="shared" si="56"/>
        <v>0</v>
      </c>
    </row>
    <row r="1616" spans="1:10" hidden="1" x14ac:dyDescent="0.2">
      <c r="A1616" s="266">
        <v>520535</v>
      </c>
      <c r="B1616" s="266" t="s">
        <v>1086</v>
      </c>
      <c r="C1616" s="267">
        <v>0</v>
      </c>
      <c r="D1616" s="267">
        <v>0</v>
      </c>
      <c r="E1616" s="267">
        <v>0</v>
      </c>
      <c r="F1616" s="267">
        <v>0</v>
      </c>
      <c r="G1616" s="267">
        <v>0</v>
      </c>
      <c r="H1616" s="267">
        <v>0</v>
      </c>
      <c r="I1616" s="267">
        <f t="shared" si="55"/>
        <v>0</v>
      </c>
      <c r="J1616" s="268">
        <f t="shared" si="56"/>
        <v>0</v>
      </c>
    </row>
    <row r="1617" spans="1:10" hidden="1" x14ac:dyDescent="0.2">
      <c r="A1617" s="266">
        <v>520540</v>
      </c>
      <c r="B1617" s="266" t="s">
        <v>1087</v>
      </c>
      <c r="C1617" s="267">
        <v>0</v>
      </c>
      <c r="D1617" s="267">
        <v>0</v>
      </c>
      <c r="E1617" s="267">
        <v>0</v>
      </c>
      <c r="F1617" s="267">
        <v>0</v>
      </c>
      <c r="G1617" s="267">
        <v>0</v>
      </c>
      <c r="H1617" s="267">
        <v>0</v>
      </c>
      <c r="I1617" s="267">
        <f t="shared" si="55"/>
        <v>0</v>
      </c>
      <c r="J1617" s="268">
        <f t="shared" si="56"/>
        <v>0</v>
      </c>
    </row>
    <row r="1618" spans="1:10" hidden="1" x14ac:dyDescent="0.2">
      <c r="A1618" s="266">
        <v>520545</v>
      </c>
      <c r="B1618" s="266" t="s">
        <v>1088</v>
      </c>
      <c r="C1618" s="267">
        <v>0</v>
      </c>
      <c r="D1618" s="267">
        <v>0</v>
      </c>
      <c r="E1618" s="267">
        <v>0</v>
      </c>
      <c r="F1618" s="267">
        <v>0</v>
      </c>
      <c r="G1618" s="267">
        <v>0</v>
      </c>
      <c r="H1618" s="267">
        <v>0</v>
      </c>
      <c r="I1618" s="267">
        <f t="shared" si="55"/>
        <v>0</v>
      </c>
      <c r="J1618" s="268">
        <f t="shared" si="56"/>
        <v>0</v>
      </c>
    </row>
    <row r="1619" spans="1:10" hidden="1" x14ac:dyDescent="0.2">
      <c r="A1619" s="266">
        <v>520546</v>
      </c>
      <c r="B1619" s="266" t="s">
        <v>1089</v>
      </c>
      <c r="C1619" s="267">
        <v>0</v>
      </c>
      <c r="D1619" s="267">
        <v>0</v>
      </c>
      <c r="E1619" s="267">
        <v>0</v>
      </c>
      <c r="F1619" s="267">
        <v>0</v>
      </c>
      <c r="G1619" s="267">
        <v>0</v>
      </c>
      <c r="H1619" s="267">
        <v>0</v>
      </c>
      <c r="I1619" s="267">
        <f t="shared" si="55"/>
        <v>0</v>
      </c>
      <c r="J1619" s="268">
        <f t="shared" si="56"/>
        <v>0</v>
      </c>
    </row>
    <row r="1620" spans="1:10" hidden="1" x14ac:dyDescent="0.2">
      <c r="A1620" s="266">
        <v>520547</v>
      </c>
      <c r="B1620" s="266" t="s">
        <v>1090</v>
      </c>
      <c r="C1620" s="267">
        <v>0</v>
      </c>
      <c r="D1620" s="267">
        <v>0</v>
      </c>
      <c r="E1620" s="267">
        <v>0</v>
      </c>
      <c r="F1620" s="267">
        <v>0</v>
      </c>
      <c r="G1620" s="267">
        <v>0</v>
      </c>
      <c r="H1620" s="267">
        <v>0</v>
      </c>
      <c r="I1620" s="267">
        <f t="shared" si="55"/>
        <v>0</v>
      </c>
      <c r="J1620" s="268">
        <f t="shared" si="56"/>
        <v>0</v>
      </c>
    </row>
    <row r="1621" spans="1:10" hidden="1" x14ac:dyDescent="0.2">
      <c r="A1621" s="266">
        <v>520550</v>
      </c>
      <c r="B1621" s="266" t="s">
        <v>1091</v>
      </c>
      <c r="C1621" s="267">
        <v>0</v>
      </c>
      <c r="D1621" s="267">
        <v>0</v>
      </c>
      <c r="E1621" s="267">
        <v>0</v>
      </c>
      <c r="F1621" s="267">
        <v>0</v>
      </c>
      <c r="G1621" s="267">
        <v>0</v>
      </c>
      <c r="H1621" s="267">
        <v>0</v>
      </c>
      <c r="I1621" s="267">
        <f t="shared" si="55"/>
        <v>0</v>
      </c>
      <c r="J1621" s="268">
        <f t="shared" si="56"/>
        <v>0</v>
      </c>
    </row>
    <row r="1622" spans="1:10" hidden="1" x14ac:dyDescent="0.2">
      <c r="A1622" s="266">
        <v>520555</v>
      </c>
      <c r="B1622" s="266" t="s">
        <v>1092</v>
      </c>
      <c r="C1622" s="267">
        <v>0</v>
      </c>
      <c r="D1622" s="267">
        <v>0</v>
      </c>
      <c r="E1622" s="267">
        <v>0</v>
      </c>
      <c r="F1622" s="267">
        <v>0</v>
      </c>
      <c r="G1622" s="267">
        <v>0</v>
      </c>
      <c r="H1622" s="267">
        <v>0</v>
      </c>
      <c r="I1622" s="267">
        <f t="shared" si="55"/>
        <v>0</v>
      </c>
      <c r="J1622" s="268">
        <f t="shared" si="56"/>
        <v>0</v>
      </c>
    </row>
    <row r="1623" spans="1:10" hidden="1" x14ac:dyDescent="0.2">
      <c r="A1623" s="266">
        <v>520560</v>
      </c>
      <c r="B1623" s="266" t="s">
        <v>1093</v>
      </c>
      <c r="C1623" s="267">
        <v>0</v>
      </c>
      <c r="D1623" s="267">
        <v>0</v>
      </c>
      <c r="E1623" s="267">
        <v>0</v>
      </c>
      <c r="F1623" s="267">
        <v>0</v>
      </c>
      <c r="G1623" s="267">
        <v>0</v>
      </c>
      <c r="H1623" s="267">
        <v>0</v>
      </c>
      <c r="I1623" s="267">
        <f t="shared" si="55"/>
        <v>0</v>
      </c>
      <c r="J1623" s="268">
        <f t="shared" si="56"/>
        <v>0</v>
      </c>
    </row>
    <row r="1624" spans="1:10" hidden="1" x14ac:dyDescent="0.2">
      <c r="A1624" s="266">
        <v>520565</v>
      </c>
      <c r="B1624" s="266" t="s">
        <v>1325</v>
      </c>
      <c r="C1624" s="267">
        <v>0</v>
      </c>
      <c r="D1624" s="267">
        <v>0</v>
      </c>
      <c r="E1624" s="267">
        <v>0</v>
      </c>
      <c r="F1624" s="267">
        <v>0</v>
      </c>
      <c r="G1624" s="267">
        <v>0</v>
      </c>
      <c r="H1624" s="267">
        <v>0</v>
      </c>
      <c r="I1624" s="267">
        <f t="shared" si="55"/>
        <v>0</v>
      </c>
      <c r="J1624" s="268">
        <f t="shared" si="56"/>
        <v>0</v>
      </c>
    </row>
    <row r="1625" spans="1:10" hidden="1" x14ac:dyDescent="0.2">
      <c r="A1625" s="266">
        <v>520570</v>
      </c>
      <c r="B1625" s="266" t="s">
        <v>644</v>
      </c>
      <c r="C1625" s="267">
        <v>0</v>
      </c>
      <c r="D1625" s="267">
        <v>0</v>
      </c>
      <c r="E1625" s="267">
        <v>0</v>
      </c>
      <c r="F1625" s="267">
        <v>0</v>
      </c>
      <c r="G1625" s="267">
        <v>0</v>
      </c>
      <c r="H1625" s="267">
        <v>0</v>
      </c>
      <c r="I1625" s="267">
        <f t="shared" si="55"/>
        <v>0</v>
      </c>
      <c r="J1625" s="268">
        <f t="shared" si="56"/>
        <v>0</v>
      </c>
    </row>
    <row r="1626" spans="1:10" x14ac:dyDescent="0.2">
      <c r="A1626" s="264">
        <v>521000</v>
      </c>
      <c r="B1626" s="264" t="s">
        <v>1326</v>
      </c>
      <c r="C1626" s="265">
        <v>3314047.62</v>
      </c>
      <c r="D1626" s="265">
        <v>4801648.51</v>
      </c>
      <c r="E1626" s="265">
        <v>2776869</v>
      </c>
      <c r="F1626" s="265">
        <v>2020872.88</v>
      </c>
      <c r="G1626" s="265">
        <v>3391724.71</v>
      </c>
      <c r="H1626" s="265">
        <v>1888980.71</v>
      </c>
      <c r="I1626" s="265">
        <f t="shared" si="55"/>
        <v>2518640.9466666668</v>
      </c>
      <c r="J1626" s="268">
        <f t="shared" si="56"/>
        <v>4801648.51</v>
      </c>
    </row>
    <row r="1627" spans="1:10" x14ac:dyDescent="0.2">
      <c r="A1627" s="266">
        <v>521005</v>
      </c>
      <c r="B1627" s="266" t="s">
        <v>1327</v>
      </c>
      <c r="C1627" s="267">
        <v>2754746.16</v>
      </c>
      <c r="D1627" s="267">
        <v>4014661.68</v>
      </c>
      <c r="E1627" s="267">
        <v>2030534</v>
      </c>
      <c r="F1627" s="267">
        <v>1269848.8600000001</v>
      </c>
      <c r="G1627" s="267">
        <v>1731999.65</v>
      </c>
      <c r="H1627" s="267">
        <v>622800</v>
      </c>
      <c r="I1627" s="267">
        <f t="shared" si="55"/>
        <v>830400</v>
      </c>
      <c r="J1627" s="268">
        <f t="shared" si="56"/>
        <v>4014661.68</v>
      </c>
    </row>
    <row r="1628" spans="1:10" hidden="1" x14ac:dyDescent="0.2">
      <c r="A1628" s="266">
        <v>521010</v>
      </c>
      <c r="B1628" s="266" t="s">
        <v>1328</v>
      </c>
      <c r="C1628" s="267">
        <v>0</v>
      </c>
      <c r="D1628" s="267">
        <v>0</v>
      </c>
      <c r="E1628" s="267">
        <v>0</v>
      </c>
      <c r="F1628" s="267">
        <v>0</v>
      </c>
      <c r="G1628" s="267">
        <v>0</v>
      </c>
      <c r="H1628" s="267">
        <v>0</v>
      </c>
      <c r="I1628" s="267">
        <f t="shared" si="55"/>
        <v>0</v>
      </c>
      <c r="J1628" s="268">
        <f t="shared" si="56"/>
        <v>0</v>
      </c>
    </row>
    <row r="1629" spans="1:10" hidden="1" x14ac:dyDescent="0.2">
      <c r="A1629" s="266">
        <v>521015</v>
      </c>
      <c r="B1629" s="266" t="s">
        <v>1329</v>
      </c>
      <c r="C1629" s="267">
        <v>0</v>
      </c>
      <c r="D1629" s="267">
        <v>0</v>
      </c>
      <c r="E1629" s="267">
        <v>0</v>
      </c>
      <c r="F1629" s="267">
        <v>0</v>
      </c>
      <c r="G1629" s="267">
        <v>0</v>
      </c>
      <c r="H1629" s="267">
        <v>0</v>
      </c>
      <c r="I1629" s="267">
        <f t="shared" si="55"/>
        <v>0</v>
      </c>
      <c r="J1629" s="268">
        <f t="shared" si="56"/>
        <v>0</v>
      </c>
    </row>
    <row r="1630" spans="1:10" x14ac:dyDescent="0.2">
      <c r="A1630" s="266">
        <v>521020</v>
      </c>
      <c r="B1630" s="266" t="s">
        <v>495</v>
      </c>
      <c r="C1630" s="267">
        <v>559301.46</v>
      </c>
      <c r="D1630" s="267">
        <v>786986.83</v>
      </c>
      <c r="E1630" s="267">
        <v>746335</v>
      </c>
      <c r="F1630" s="267">
        <v>751024.02</v>
      </c>
      <c r="G1630" s="267">
        <v>1659725.06</v>
      </c>
      <c r="H1630" s="267">
        <v>1266180.71</v>
      </c>
      <c r="I1630" s="267">
        <f t="shared" si="55"/>
        <v>1688240.9466666668</v>
      </c>
      <c r="J1630" s="268">
        <f t="shared" si="56"/>
        <v>1688240.9466666668</v>
      </c>
    </row>
    <row r="1631" spans="1:10" hidden="1" x14ac:dyDescent="0.2">
      <c r="A1631" s="266">
        <v>521025</v>
      </c>
      <c r="B1631" s="266" t="s">
        <v>1330</v>
      </c>
      <c r="C1631" s="267">
        <v>0</v>
      </c>
      <c r="D1631" s="267">
        <v>0</v>
      </c>
      <c r="E1631" s="267">
        <v>0</v>
      </c>
      <c r="F1631" s="267">
        <v>0</v>
      </c>
      <c r="G1631" s="267">
        <v>0</v>
      </c>
      <c r="H1631" s="267">
        <v>0</v>
      </c>
      <c r="I1631" s="267">
        <f t="shared" si="55"/>
        <v>0</v>
      </c>
      <c r="J1631" s="268">
        <f t="shared" si="56"/>
        <v>0</v>
      </c>
    </row>
    <row r="1632" spans="1:10" hidden="1" x14ac:dyDescent="0.2">
      <c r="A1632" s="266">
        <v>521030</v>
      </c>
      <c r="B1632" s="266" t="s">
        <v>1331</v>
      </c>
      <c r="C1632" s="267">
        <v>0</v>
      </c>
      <c r="D1632" s="267">
        <v>0</v>
      </c>
      <c r="E1632" s="267">
        <v>0</v>
      </c>
      <c r="F1632" s="267">
        <v>0</v>
      </c>
      <c r="G1632" s="267">
        <v>0</v>
      </c>
      <c r="H1632" s="267">
        <v>0</v>
      </c>
      <c r="I1632" s="267">
        <f t="shared" si="55"/>
        <v>0</v>
      </c>
      <c r="J1632" s="268">
        <f t="shared" si="56"/>
        <v>0</v>
      </c>
    </row>
    <row r="1633" spans="1:10" hidden="1" x14ac:dyDescent="0.2">
      <c r="A1633" s="266">
        <v>521035</v>
      </c>
      <c r="B1633" s="266" t="s">
        <v>1332</v>
      </c>
      <c r="C1633" s="267">
        <v>0</v>
      </c>
      <c r="D1633" s="267">
        <v>0</v>
      </c>
      <c r="E1633" s="267">
        <v>0</v>
      </c>
      <c r="F1633" s="267">
        <v>0</v>
      </c>
      <c r="G1633" s="267">
        <v>0</v>
      </c>
      <c r="H1633" s="267">
        <v>0</v>
      </c>
      <c r="I1633" s="267">
        <f t="shared" si="55"/>
        <v>0</v>
      </c>
      <c r="J1633" s="268">
        <f t="shared" si="56"/>
        <v>0</v>
      </c>
    </row>
    <row r="1634" spans="1:10" hidden="1" x14ac:dyDescent="0.2">
      <c r="A1634" s="266">
        <v>521040</v>
      </c>
      <c r="B1634" s="266" t="s">
        <v>1333</v>
      </c>
      <c r="C1634" s="267">
        <v>0</v>
      </c>
      <c r="D1634" s="267">
        <v>0</v>
      </c>
      <c r="E1634" s="267">
        <v>0</v>
      </c>
      <c r="F1634" s="267">
        <v>0</v>
      </c>
      <c r="G1634" s="267">
        <v>0</v>
      </c>
      <c r="H1634" s="267">
        <v>0</v>
      </c>
      <c r="I1634" s="267">
        <f t="shared" si="55"/>
        <v>0</v>
      </c>
      <c r="J1634" s="268">
        <f t="shared" si="56"/>
        <v>0</v>
      </c>
    </row>
    <row r="1635" spans="1:10" hidden="1" x14ac:dyDescent="0.2">
      <c r="A1635" s="266">
        <v>521045</v>
      </c>
      <c r="B1635" s="266" t="s">
        <v>1334</v>
      </c>
      <c r="C1635" s="267">
        <v>0</v>
      </c>
      <c r="D1635" s="267">
        <v>0</v>
      </c>
      <c r="E1635" s="267">
        <v>0</v>
      </c>
      <c r="F1635" s="267">
        <v>0</v>
      </c>
      <c r="G1635" s="267">
        <v>0</v>
      </c>
      <c r="H1635" s="267">
        <v>0</v>
      </c>
      <c r="I1635" s="267">
        <f t="shared" si="55"/>
        <v>0</v>
      </c>
      <c r="J1635" s="268">
        <f t="shared" si="56"/>
        <v>0</v>
      </c>
    </row>
    <row r="1636" spans="1:10" hidden="1" x14ac:dyDescent="0.2">
      <c r="A1636" s="266">
        <v>521050</v>
      </c>
      <c r="B1636" s="266" t="s">
        <v>1335</v>
      </c>
      <c r="C1636" s="267">
        <v>0</v>
      </c>
      <c r="D1636" s="267">
        <v>0</v>
      </c>
      <c r="E1636" s="267">
        <v>0</v>
      </c>
      <c r="F1636" s="267">
        <v>0</v>
      </c>
      <c r="G1636" s="267">
        <v>0</v>
      </c>
      <c r="H1636" s="267">
        <v>0</v>
      </c>
      <c r="I1636" s="267">
        <f t="shared" si="55"/>
        <v>0</v>
      </c>
      <c r="J1636" s="268">
        <f t="shared" si="56"/>
        <v>0</v>
      </c>
    </row>
    <row r="1637" spans="1:10" hidden="1" x14ac:dyDescent="0.2">
      <c r="A1637" s="266">
        <v>521055</v>
      </c>
      <c r="B1637" s="266" t="s">
        <v>1336</v>
      </c>
      <c r="C1637" s="267">
        <v>0</v>
      </c>
      <c r="D1637" s="267">
        <v>0</v>
      </c>
      <c r="E1637" s="267">
        <v>0</v>
      </c>
      <c r="F1637" s="267">
        <v>0</v>
      </c>
      <c r="G1637" s="267">
        <v>0</v>
      </c>
      <c r="H1637" s="267">
        <v>0</v>
      </c>
      <c r="I1637" s="267">
        <f t="shared" si="55"/>
        <v>0</v>
      </c>
      <c r="J1637" s="268">
        <f t="shared" si="56"/>
        <v>0</v>
      </c>
    </row>
    <row r="1638" spans="1:10" hidden="1" x14ac:dyDescent="0.2">
      <c r="A1638" s="266">
        <v>521060</v>
      </c>
      <c r="B1638" s="266" t="s">
        <v>1337</v>
      </c>
      <c r="C1638" s="267">
        <v>0</v>
      </c>
      <c r="D1638" s="267">
        <v>0</v>
      </c>
      <c r="E1638" s="267">
        <v>0</v>
      </c>
      <c r="F1638" s="267">
        <v>0</v>
      </c>
      <c r="G1638" s="267">
        <v>0</v>
      </c>
      <c r="H1638" s="267">
        <v>0</v>
      </c>
      <c r="I1638" s="267">
        <f t="shared" si="55"/>
        <v>0</v>
      </c>
      <c r="J1638" s="268">
        <f t="shared" si="56"/>
        <v>0</v>
      </c>
    </row>
    <row r="1639" spans="1:10" hidden="1" x14ac:dyDescent="0.2">
      <c r="A1639" s="266">
        <v>521065</v>
      </c>
      <c r="B1639" s="266" t="s">
        <v>1338</v>
      </c>
      <c r="C1639" s="267">
        <v>0</v>
      </c>
      <c r="D1639" s="267">
        <v>0</v>
      </c>
      <c r="E1639" s="267">
        <v>0</v>
      </c>
      <c r="F1639" s="267">
        <v>0</v>
      </c>
      <c r="G1639" s="267">
        <v>0</v>
      </c>
      <c r="H1639" s="267">
        <v>0</v>
      </c>
      <c r="I1639" s="267">
        <f t="shared" si="55"/>
        <v>0</v>
      </c>
      <c r="J1639" s="268">
        <f t="shared" si="56"/>
        <v>0</v>
      </c>
    </row>
    <row r="1640" spans="1:10" hidden="1" x14ac:dyDescent="0.2">
      <c r="A1640" s="266">
        <v>521070</v>
      </c>
      <c r="B1640" s="266" t="s">
        <v>1339</v>
      </c>
      <c r="C1640" s="267">
        <v>0</v>
      </c>
      <c r="D1640" s="267">
        <v>0</v>
      </c>
      <c r="E1640" s="267">
        <v>0</v>
      </c>
      <c r="F1640" s="267">
        <v>0</v>
      </c>
      <c r="G1640" s="267">
        <v>0</v>
      </c>
      <c r="H1640" s="267">
        <v>0</v>
      </c>
      <c r="I1640" s="267">
        <f t="shared" si="55"/>
        <v>0</v>
      </c>
      <c r="J1640" s="268">
        <f t="shared" si="56"/>
        <v>0</v>
      </c>
    </row>
    <row r="1641" spans="1:10" hidden="1" x14ac:dyDescent="0.2">
      <c r="A1641" s="266">
        <v>521071</v>
      </c>
      <c r="B1641" s="266" t="s">
        <v>1340</v>
      </c>
      <c r="C1641" s="267">
        <v>0</v>
      </c>
      <c r="D1641" s="267">
        <v>0</v>
      </c>
      <c r="E1641" s="267">
        <v>0</v>
      </c>
      <c r="F1641" s="267">
        <v>0</v>
      </c>
      <c r="G1641" s="267">
        <v>0</v>
      </c>
      <c r="H1641" s="267">
        <v>0</v>
      </c>
      <c r="I1641" s="267">
        <f t="shared" si="55"/>
        <v>0</v>
      </c>
      <c r="J1641" s="268">
        <f t="shared" si="56"/>
        <v>0</v>
      </c>
    </row>
    <row r="1642" spans="1:10" hidden="1" x14ac:dyDescent="0.2">
      <c r="A1642" s="266">
        <v>521072</v>
      </c>
      <c r="B1642" s="266" t="s">
        <v>1341</v>
      </c>
      <c r="C1642" s="267">
        <v>0</v>
      </c>
      <c r="D1642" s="267">
        <v>0</v>
      </c>
      <c r="E1642" s="267">
        <v>0</v>
      </c>
      <c r="F1642" s="267">
        <v>0</v>
      </c>
      <c r="G1642" s="267">
        <v>0</v>
      </c>
      <c r="H1642" s="267">
        <v>0</v>
      </c>
      <c r="I1642" s="267">
        <f t="shared" si="55"/>
        <v>0</v>
      </c>
      <c r="J1642" s="268">
        <f t="shared" si="56"/>
        <v>0</v>
      </c>
    </row>
    <row r="1643" spans="1:10" hidden="1" x14ac:dyDescent="0.2">
      <c r="A1643" s="266">
        <v>521073</v>
      </c>
      <c r="B1643" s="266" t="s">
        <v>1342</v>
      </c>
      <c r="C1643" s="267">
        <v>0</v>
      </c>
      <c r="D1643" s="267">
        <v>0</v>
      </c>
      <c r="E1643" s="267">
        <v>0</v>
      </c>
      <c r="F1643" s="267">
        <v>0</v>
      </c>
      <c r="G1643" s="267">
        <v>0</v>
      </c>
      <c r="H1643" s="267">
        <v>0</v>
      </c>
      <c r="I1643" s="267">
        <f t="shared" si="55"/>
        <v>0</v>
      </c>
      <c r="J1643" s="268">
        <f t="shared" si="56"/>
        <v>0</v>
      </c>
    </row>
    <row r="1644" spans="1:10" hidden="1" x14ac:dyDescent="0.2">
      <c r="A1644" s="264">
        <v>521500</v>
      </c>
      <c r="B1644" s="264" t="s">
        <v>1343</v>
      </c>
      <c r="C1644" s="265">
        <v>0</v>
      </c>
      <c r="D1644" s="265">
        <v>0</v>
      </c>
      <c r="E1644" s="265">
        <v>0</v>
      </c>
      <c r="F1644" s="265">
        <v>0</v>
      </c>
      <c r="G1644" s="265">
        <v>0</v>
      </c>
      <c r="H1644" s="265">
        <v>0</v>
      </c>
      <c r="I1644" s="265">
        <f t="shared" si="55"/>
        <v>0</v>
      </c>
      <c r="J1644" s="268">
        <f t="shared" si="56"/>
        <v>0</v>
      </c>
    </row>
    <row r="1645" spans="1:10" hidden="1" x14ac:dyDescent="0.2">
      <c r="A1645" s="266">
        <v>521505</v>
      </c>
      <c r="B1645" s="266" t="s">
        <v>1092</v>
      </c>
      <c r="C1645" s="267">
        <v>0</v>
      </c>
      <c r="D1645" s="267">
        <v>0</v>
      </c>
      <c r="E1645" s="267">
        <v>0</v>
      </c>
      <c r="F1645" s="267">
        <v>0</v>
      </c>
      <c r="G1645" s="267">
        <v>0</v>
      </c>
      <c r="H1645" s="267">
        <v>0</v>
      </c>
      <c r="I1645" s="267">
        <f t="shared" si="55"/>
        <v>0</v>
      </c>
      <c r="J1645" s="268">
        <f t="shared" si="56"/>
        <v>0</v>
      </c>
    </row>
    <row r="1646" spans="1:10" hidden="1" x14ac:dyDescent="0.2">
      <c r="A1646" s="266">
        <v>521510</v>
      </c>
      <c r="B1646" s="266" t="s">
        <v>1093</v>
      </c>
      <c r="C1646" s="267">
        <v>0</v>
      </c>
      <c r="D1646" s="267">
        <v>0</v>
      </c>
      <c r="E1646" s="267">
        <v>0</v>
      </c>
      <c r="F1646" s="267">
        <v>0</v>
      </c>
      <c r="G1646" s="267">
        <v>0</v>
      </c>
      <c r="H1646" s="267">
        <v>0</v>
      </c>
      <c r="I1646" s="267">
        <f t="shared" si="55"/>
        <v>0</v>
      </c>
      <c r="J1646" s="268">
        <f t="shared" si="56"/>
        <v>0</v>
      </c>
    </row>
    <row r="1647" spans="1:10" hidden="1" x14ac:dyDescent="0.2">
      <c r="A1647" s="266">
        <v>521515</v>
      </c>
      <c r="B1647" s="266" t="s">
        <v>1325</v>
      </c>
      <c r="C1647" s="267">
        <v>0</v>
      </c>
      <c r="D1647" s="267">
        <v>0</v>
      </c>
      <c r="E1647" s="267">
        <v>0</v>
      </c>
      <c r="F1647" s="267">
        <v>0</v>
      </c>
      <c r="G1647" s="267">
        <v>0</v>
      </c>
      <c r="H1647" s="267">
        <v>0</v>
      </c>
      <c r="I1647" s="267">
        <f t="shared" si="55"/>
        <v>0</v>
      </c>
      <c r="J1647" s="268">
        <f t="shared" si="56"/>
        <v>0</v>
      </c>
    </row>
    <row r="1648" spans="1:10" hidden="1" x14ac:dyDescent="0.2">
      <c r="A1648" s="266">
        <v>521520</v>
      </c>
      <c r="B1648" s="266" t="s">
        <v>644</v>
      </c>
      <c r="C1648" s="267">
        <v>0</v>
      </c>
      <c r="D1648" s="267">
        <v>0</v>
      </c>
      <c r="E1648" s="267">
        <v>0</v>
      </c>
      <c r="F1648" s="267">
        <v>0</v>
      </c>
      <c r="G1648" s="267">
        <v>0</v>
      </c>
      <c r="H1648" s="267">
        <v>0</v>
      </c>
      <c r="I1648" s="267">
        <f t="shared" si="55"/>
        <v>0</v>
      </c>
      <c r="J1648" s="268">
        <f t="shared" si="56"/>
        <v>0</v>
      </c>
    </row>
    <row r="1649" spans="1:10" hidden="1" x14ac:dyDescent="0.2">
      <c r="A1649" s="264">
        <v>522000</v>
      </c>
      <c r="B1649" s="264" t="s">
        <v>1344</v>
      </c>
      <c r="C1649" s="265">
        <v>0</v>
      </c>
      <c r="D1649" s="265">
        <v>0</v>
      </c>
      <c r="E1649" s="265">
        <v>0</v>
      </c>
      <c r="F1649" s="265">
        <v>0</v>
      </c>
      <c r="G1649" s="265">
        <v>0</v>
      </c>
      <c r="H1649" s="265">
        <v>0</v>
      </c>
      <c r="I1649" s="265">
        <f t="shared" ref="I1649:I1712" si="57">+H1649/9*12</f>
        <v>0</v>
      </c>
      <c r="J1649" s="268">
        <f t="shared" si="56"/>
        <v>0</v>
      </c>
    </row>
    <row r="1650" spans="1:10" hidden="1" x14ac:dyDescent="0.2">
      <c r="A1650" s="266">
        <v>522005</v>
      </c>
      <c r="B1650" s="266" t="s">
        <v>439</v>
      </c>
      <c r="C1650" s="267">
        <v>0</v>
      </c>
      <c r="D1650" s="267">
        <v>0</v>
      </c>
      <c r="E1650" s="267">
        <v>0</v>
      </c>
      <c r="F1650" s="267">
        <v>0</v>
      </c>
      <c r="G1650" s="267">
        <v>0</v>
      </c>
      <c r="H1650" s="267">
        <v>0</v>
      </c>
      <c r="I1650" s="267">
        <f t="shared" si="57"/>
        <v>0</v>
      </c>
      <c r="J1650" s="268">
        <f t="shared" si="56"/>
        <v>0</v>
      </c>
    </row>
    <row r="1651" spans="1:10" hidden="1" x14ac:dyDescent="0.2">
      <c r="A1651" s="266">
        <v>522010</v>
      </c>
      <c r="B1651" s="266" t="s">
        <v>445</v>
      </c>
      <c r="C1651" s="267">
        <v>0</v>
      </c>
      <c r="D1651" s="267">
        <v>0</v>
      </c>
      <c r="E1651" s="267">
        <v>0</v>
      </c>
      <c r="F1651" s="267">
        <v>0</v>
      </c>
      <c r="G1651" s="267">
        <v>0</v>
      </c>
      <c r="H1651" s="267">
        <v>0</v>
      </c>
      <c r="I1651" s="267">
        <f t="shared" si="57"/>
        <v>0</v>
      </c>
      <c r="J1651" s="268">
        <f t="shared" si="56"/>
        <v>0</v>
      </c>
    </row>
    <row r="1652" spans="1:10" hidden="1" x14ac:dyDescent="0.2">
      <c r="A1652" s="266">
        <v>522015</v>
      </c>
      <c r="B1652" s="266" t="s">
        <v>440</v>
      </c>
      <c r="C1652" s="267">
        <v>0</v>
      </c>
      <c r="D1652" s="267">
        <v>0</v>
      </c>
      <c r="E1652" s="267">
        <v>0</v>
      </c>
      <c r="F1652" s="267">
        <v>0</v>
      </c>
      <c r="G1652" s="267">
        <v>0</v>
      </c>
      <c r="H1652" s="267">
        <v>0</v>
      </c>
      <c r="I1652" s="267">
        <f t="shared" si="57"/>
        <v>0</v>
      </c>
      <c r="J1652" s="268">
        <f t="shared" si="56"/>
        <v>0</v>
      </c>
    </row>
    <row r="1653" spans="1:10" hidden="1" x14ac:dyDescent="0.2">
      <c r="A1653" s="264">
        <v>522200</v>
      </c>
      <c r="B1653" s="264" t="s">
        <v>1345</v>
      </c>
      <c r="C1653" s="265">
        <v>0</v>
      </c>
      <c r="D1653" s="265">
        <v>0</v>
      </c>
      <c r="E1653" s="265">
        <v>0</v>
      </c>
      <c r="F1653" s="265">
        <v>0</v>
      </c>
      <c r="G1653" s="265">
        <v>0</v>
      </c>
      <c r="H1653" s="265">
        <v>0</v>
      </c>
      <c r="I1653" s="265">
        <f t="shared" si="57"/>
        <v>0</v>
      </c>
      <c r="J1653" s="268">
        <f t="shared" si="56"/>
        <v>0</v>
      </c>
    </row>
    <row r="1654" spans="1:10" hidden="1" x14ac:dyDescent="0.2">
      <c r="A1654" s="266">
        <v>522205</v>
      </c>
      <c r="B1654" s="266" t="s">
        <v>506</v>
      </c>
      <c r="C1654" s="267">
        <v>0</v>
      </c>
      <c r="D1654" s="267">
        <v>0</v>
      </c>
      <c r="E1654" s="267">
        <v>0</v>
      </c>
      <c r="F1654" s="267">
        <v>0</v>
      </c>
      <c r="G1654" s="267">
        <v>0</v>
      </c>
      <c r="H1654" s="267">
        <v>0</v>
      </c>
      <c r="I1654" s="267">
        <f t="shared" si="57"/>
        <v>0</v>
      </c>
      <c r="J1654" s="268">
        <f t="shared" si="56"/>
        <v>0</v>
      </c>
    </row>
    <row r="1655" spans="1:10" hidden="1" x14ac:dyDescent="0.2">
      <c r="A1655" s="266">
        <v>522210</v>
      </c>
      <c r="B1655" s="266" t="s">
        <v>1160</v>
      </c>
      <c r="C1655" s="267">
        <v>0</v>
      </c>
      <c r="D1655" s="267">
        <v>0</v>
      </c>
      <c r="E1655" s="267">
        <v>0</v>
      </c>
      <c r="F1655" s="267">
        <v>0</v>
      </c>
      <c r="G1655" s="267">
        <v>0</v>
      </c>
      <c r="H1655" s="267">
        <v>0</v>
      </c>
      <c r="I1655" s="267">
        <f t="shared" si="57"/>
        <v>0</v>
      </c>
      <c r="J1655" s="268">
        <f t="shared" si="56"/>
        <v>0</v>
      </c>
    </row>
    <row r="1656" spans="1:10" hidden="1" x14ac:dyDescent="0.2">
      <c r="A1656" s="266">
        <v>522215</v>
      </c>
      <c r="B1656" s="266" t="s">
        <v>1161</v>
      </c>
      <c r="C1656" s="267">
        <v>0</v>
      </c>
      <c r="D1656" s="267">
        <v>0</v>
      </c>
      <c r="E1656" s="267">
        <v>0</v>
      </c>
      <c r="F1656" s="267">
        <v>0</v>
      </c>
      <c r="G1656" s="267">
        <v>0</v>
      </c>
      <c r="H1656" s="267">
        <v>0</v>
      </c>
      <c r="I1656" s="267">
        <f t="shared" si="57"/>
        <v>0</v>
      </c>
      <c r="J1656" s="268">
        <f t="shared" si="56"/>
        <v>0</v>
      </c>
    </row>
    <row r="1657" spans="1:10" hidden="1" x14ac:dyDescent="0.2">
      <c r="A1657" s="264">
        <v>522500</v>
      </c>
      <c r="B1657" s="264" t="s">
        <v>1346</v>
      </c>
      <c r="C1657" s="265">
        <v>0</v>
      </c>
      <c r="D1657" s="265">
        <v>0</v>
      </c>
      <c r="E1657" s="265">
        <v>0</v>
      </c>
      <c r="F1657" s="265">
        <v>0</v>
      </c>
      <c r="G1657" s="265">
        <v>0</v>
      </c>
      <c r="H1657" s="265">
        <v>0</v>
      </c>
      <c r="I1657" s="265">
        <f t="shared" si="57"/>
        <v>0</v>
      </c>
      <c r="J1657" s="268">
        <f t="shared" si="56"/>
        <v>0</v>
      </c>
    </row>
    <row r="1658" spans="1:10" x14ac:dyDescent="0.2">
      <c r="A1658" s="264">
        <v>523000</v>
      </c>
      <c r="B1658" s="264" t="s">
        <v>1347</v>
      </c>
      <c r="C1658" s="270">
        <v>0</v>
      </c>
      <c r="D1658" s="270">
        <v>0</v>
      </c>
      <c r="E1658" s="270">
        <v>2599151</v>
      </c>
      <c r="F1658" s="270">
        <v>634715.19999999995</v>
      </c>
      <c r="G1658" s="270">
        <v>3811351.71</v>
      </c>
      <c r="H1658" s="270">
        <v>429433.04</v>
      </c>
      <c r="I1658" s="270">
        <f t="shared" si="57"/>
        <v>572577.3866666666</v>
      </c>
      <c r="J1658" s="268">
        <f t="shared" si="56"/>
        <v>3811351.71</v>
      </c>
    </row>
    <row r="1659" spans="1:10" hidden="1" x14ac:dyDescent="0.2">
      <c r="A1659" s="266">
        <v>523005</v>
      </c>
      <c r="B1659" s="266" t="s">
        <v>1348</v>
      </c>
      <c r="C1659" s="267">
        <v>0</v>
      </c>
      <c r="D1659" s="267">
        <v>0</v>
      </c>
      <c r="E1659" s="267">
        <v>0</v>
      </c>
      <c r="F1659" s="267">
        <v>0</v>
      </c>
      <c r="G1659" s="267">
        <v>0</v>
      </c>
      <c r="H1659" s="267">
        <v>0</v>
      </c>
      <c r="I1659" s="267">
        <f t="shared" si="57"/>
        <v>0</v>
      </c>
      <c r="J1659" s="268">
        <f t="shared" si="56"/>
        <v>0</v>
      </c>
    </row>
    <row r="1660" spans="1:10" hidden="1" x14ac:dyDescent="0.2">
      <c r="A1660" s="266">
        <v>523010</v>
      </c>
      <c r="B1660" s="266" t="s">
        <v>1349</v>
      </c>
      <c r="C1660" s="267">
        <v>0</v>
      </c>
      <c r="D1660" s="267">
        <v>0</v>
      </c>
      <c r="E1660" s="267">
        <v>0</v>
      </c>
      <c r="F1660" s="267">
        <v>0</v>
      </c>
      <c r="G1660" s="267">
        <v>0</v>
      </c>
      <c r="H1660" s="267">
        <v>0</v>
      </c>
      <c r="I1660" s="267">
        <f t="shared" si="57"/>
        <v>0</v>
      </c>
      <c r="J1660" s="268">
        <f t="shared" si="56"/>
        <v>0</v>
      </c>
    </row>
    <row r="1661" spans="1:10" hidden="1" x14ac:dyDescent="0.2">
      <c r="A1661" s="266">
        <v>523015</v>
      </c>
      <c r="B1661" s="266" t="s">
        <v>1350</v>
      </c>
      <c r="C1661" s="267">
        <v>0</v>
      </c>
      <c r="D1661" s="267">
        <v>0</v>
      </c>
      <c r="E1661" s="267">
        <v>0</v>
      </c>
      <c r="F1661" s="267">
        <v>0</v>
      </c>
      <c r="G1661" s="267">
        <v>0</v>
      </c>
      <c r="H1661" s="267">
        <v>0</v>
      </c>
      <c r="I1661" s="267">
        <f t="shared" si="57"/>
        <v>0</v>
      </c>
      <c r="J1661" s="268">
        <f t="shared" si="56"/>
        <v>0</v>
      </c>
    </row>
    <row r="1662" spans="1:10" hidden="1" x14ac:dyDescent="0.2">
      <c r="A1662" s="266">
        <v>523020</v>
      </c>
      <c r="B1662" s="266" t="s">
        <v>1351</v>
      </c>
      <c r="C1662" s="267">
        <v>0</v>
      </c>
      <c r="D1662" s="267">
        <v>0</v>
      </c>
      <c r="E1662" s="267">
        <v>2559000</v>
      </c>
      <c r="F1662" s="267">
        <v>527000</v>
      </c>
      <c r="G1662" s="267">
        <v>0</v>
      </c>
      <c r="H1662" s="267">
        <v>0</v>
      </c>
      <c r="I1662" s="267">
        <f t="shared" si="57"/>
        <v>0</v>
      </c>
      <c r="J1662" s="268">
        <f t="shared" si="56"/>
        <v>2559000</v>
      </c>
    </row>
    <row r="1663" spans="1:10" hidden="1" x14ac:dyDescent="0.2">
      <c r="A1663" s="266">
        <v>523025</v>
      </c>
      <c r="B1663" s="266" t="s">
        <v>1352</v>
      </c>
      <c r="C1663" s="267">
        <v>0</v>
      </c>
      <c r="D1663" s="267">
        <v>0</v>
      </c>
      <c r="E1663" s="267">
        <v>0</v>
      </c>
      <c r="F1663" s="267">
        <v>0</v>
      </c>
      <c r="G1663" s="267">
        <v>0</v>
      </c>
      <c r="H1663" s="267">
        <v>0</v>
      </c>
      <c r="I1663" s="267">
        <f t="shared" si="57"/>
        <v>0</v>
      </c>
      <c r="J1663" s="268">
        <f t="shared" si="56"/>
        <v>0</v>
      </c>
    </row>
    <row r="1664" spans="1:10" hidden="1" x14ac:dyDescent="0.2">
      <c r="A1664" s="266">
        <v>523030</v>
      </c>
      <c r="B1664" s="266" t="s">
        <v>1184</v>
      </c>
      <c r="C1664" s="267">
        <v>0</v>
      </c>
      <c r="D1664" s="267">
        <v>0</v>
      </c>
      <c r="E1664" s="267">
        <v>0</v>
      </c>
      <c r="F1664" s="267">
        <v>0</v>
      </c>
      <c r="G1664" s="267">
        <v>0</v>
      </c>
      <c r="H1664" s="267">
        <v>0</v>
      </c>
      <c r="I1664" s="267">
        <f t="shared" si="57"/>
        <v>0</v>
      </c>
      <c r="J1664" s="268">
        <f t="shared" si="56"/>
        <v>0</v>
      </c>
    </row>
    <row r="1665" spans="1:10" hidden="1" x14ac:dyDescent="0.2">
      <c r="A1665" s="266">
        <v>523035</v>
      </c>
      <c r="B1665" s="266" t="s">
        <v>1353</v>
      </c>
      <c r="C1665" s="267">
        <v>0</v>
      </c>
      <c r="D1665" s="267">
        <v>0</v>
      </c>
      <c r="E1665" s="267">
        <v>0</v>
      </c>
      <c r="F1665" s="267">
        <v>0</v>
      </c>
      <c r="G1665" s="267">
        <v>0</v>
      </c>
      <c r="H1665" s="267">
        <v>0</v>
      </c>
      <c r="I1665" s="267">
        <f t="shared" si="57"/>
        <v>0</v>
      </c>
      <c r="J1665" s="268">
        <f t="shared" si="56"/>
        <v>0</v>
      </c>
    </row>
    <row r="1666" spans="1:10" hidden="1" x14ac:dyDescent="0.2">
      <c r="A1666" s="266">
        <v>523040</v>
      </c>
      <c r="B1666" s="266" t="s">
        <v>1354</v>
      </c>
      <c r="C1666" s="267">
        <v>0</v>
      </c>
      <c r="D1666" s="267">
        <v>0</v>
      </c>
      <c r="E1666" s="267">
        <v>0</v>
      </c>
      <c r="F1666" s="267">
        <v>0</v>
      </c>
      <c r="G1666" s="267">
        <v>0</v>
      </c>
      <c r="H1666" s="267">
        <v>0</v>
      </c>
      <c r="I1666" s="267">
        <f t="shared" si="57"/>
        <v>0</v>
      </c>
      <c r="J1666" s="268">
        <f t="shared" si="56"/>
        <v>0</v>
      </c>
    </row>
    <row r="1667" spans="1:10" hidden="1" x14ac:dyDescent="0.2">
      <c r="A1667" s="266">
        <v>523045</v>
      </c>
      <c r="B1667" s="266" t="s">
        <v>1355</v>
      </c>
      <c r="C1667" s="267">
        <v>0</v>
      </c>
      <c r="D1667" s="267">
        <v>0</v>
      </c>
      <c r="E1667" s="267">
        <v>0</v>
      </c>
      <c r="F1667" s="267">
        <v>0</v>
      </c>
      <c r="G1667" s="267">
        <v>0</v>
      </c>
      <c r="H1667" s="267">
        <v>0</v>
      </c>
      <c r="I1667" s="267">
        <f t="shared" si="57"/>
        <v>0</v>
      </c>
      <c r="J1667" s="268">
        <f t="shared" ref="J1667:J1730" si="58">+MAX(C1667:I1667)</f>
        <v>0</v>
      </c>
    </row>
    <row r="1668" spans="1:10" x14ac:dyDescent="0.2">
      <c r="A1668" s="266">
        <v>523050</v>
      </c>
      <c r="B1668" s="266" t="s">
        <v>1356</v>
      </c>
      <c r="C1668" s="267">
        <v>0</v>
      </c>
      <c r="D1668" s="267">
        <v>0</v>
      </c>
      <c r="E1668" s="267">
        <v>0</v>
      </c>
      <c r="F1668" s="267">
        <v>0</v>
      </c>
      <c r="G1668" s="267">
        <v>315071.15999999997</v>
      </c>
      <c r="H1668" s="267">
        <v>419496.72</v>
      </c>
      <c r="I1668" s="267">
        <f t="shared" si="57"/>
        <v>559328.96</v>
      </c>
      <c r="J1668" s="268">
        <f t="shared" si="58"/>
        <v>559328.96</v>
      </c>
    </row>
    <row r="1669" spans="1:10" x14ac:dyDescent="0.2">
      <c r="A1669" s="266">
        <v>523095</v>
      </c>
      <c r="B1669" s="266" t="s">
        <v>441</v>
      </c>
      <c r="C1669" s="267">
        <v>0</v>
      </c>
      <c r="D1669" s="267">
        <v>0</v>
      </c>
      <c r="E1669" s="267">
        <v>0</v>
      </c>
      <c r="F1669" s="267">
        <v>0</v>
      </c>
      <c r="G1669" s="267">
        <v>3496280.55</v>
      </c>
      <c r="H1669" s="267">
        <v>9936.32</v>
      </c>
      <c r="I1669" s="267">
        <f t="shared" si="57"/>
        <v>13248.426666666666</v>
      </c>
      <c r="J1669" s="268">
        <f t="shared" si="58"/>
        <v>3496280.55</v>
      </c>
    </row>
    <row r="1670" spans="1:10" hidden="1" x14ac:dyDescent="0.2">
      <c r="A1670" s="264">
        <v>523500</v>
      </c>
      <c r="B1670" s="264" t="s">
        <v>1357</v>
      </c>
      <c r="C1670" s="265">
        <v>0</v>
      </c>
      <c r="D1670" s="265">
        <v>0</v>
      </c>
      <c r="E1670" s="265">
        <v>0</v>
      </c>
      <c r="F1670" s="265">
        <v>0</v>
      </c>
      <c r="G1670" s="265">
        <v>0</v>
      </c>
      <c r="H1670" s="265">
        <v>0</v>
      </c>
      <c r="I1670" s="265">
        <f t="shared" si="57"/>
        <v>0</v>
      </c>
      <c r="J1670" s="268">
        <f t="shared" si="58"/>
        <v>0</v>
      </c>
    </row>
    <row r="1671" spans="1:10" hidden="1" x14ac:dyDescent="0.2">
      <c r="A1671" s="264">
        <v>524000</v>
      </c>
      <c r="B1671" s="264" t="s">
        <v>1358</v>
      </c>
      <c r="C1671" s="265">
        <v>0</v>
      </c>
      <c r="D1671" s="265">
        <v>0</v>
      </c>
      <c r="E1671" s="265">
        <v>0</v>
      </c>
      <c r="F1671" s="265">
        <v>0</v>
      </c>
      <c r="G1671" s="265">
        <v>0</v>
      </c>
      <c r="H1671" s="265">
        <v>0</v>
      </c>
      <c r="I1671" s="265">
        <f t="shared" si="57"/>
        <v>0</v>
      </c>
      <c r="J1671" s="268">
        <f t="shared" si="58"/>
        <v>0</v>
      </c>
    </row>
    <row r="1672" spans="1:10" x14ac:dyDescent="0.2">
      <c r="A1672" s="262">
        <v>530000</v>
      </c>
      <c r="B1672" s="262" t="s">
        <v>1359</v>
      </c>
      <c r="C1672" s="263">
        <v>321102603.55000001</v>
      </c>
      <c r="D1672" s="263">
        <v>367571356.44999999</v>
      </c>
      <c r="E1672" s="263">
        <v>478097873</v>
      </c>
      <c r="F1672" s="263">
        <v>523771002.22000003</v>
      </c>
      <c r="G1672" s="263">
        <v>655817388.5</v>
      </c>
      <c r="H1672" s="263">
        <v>575937735.82000005</v>
      </c>
      <c r="I1672" s="263">
        <f t="shared" si="57"/>
        <v>767916981.09333336</v>
      </c>
      <c r="J1672" s="268">
        <f t="shared" si="58"/>
        <v>767916981.09333336</v>
      </c>
    </row>
    <row r="1673" spans="1:10" hidden="1" x14ac:dyDescent="0.2">
      <c r="A1673" s="262">
        <v>540000</v>
      </c>
      <c r="B1673" s="262" t="s">
        <v>1360</v>
      </c>
      <c r="C1673" s="263">
        <v>0</v>
      </c>
      <c r="D1673" s="263">
        <v>0</v>
      </c>
      <c r="E1673" s="263">
        <v>0</v>
      </c>
      <c r="F1673" s="263">
        <v>0</v>
      </c>
      <c r="G1673" s="263">
        <v>0</v>
      </c>
      <c r="H1673" s="263">
        <v>0</v>
      </c>
      <c r="I1673" s="263">
        <f t="shared" si="57"/>
        <v>0</v>
      </c>
      <c r="J1673" s="268">
        <f t="shared" si="58"/>
        <v>0</v>
      </c>
    </row>
    <row r="1674" spans="1:10" hidden="1" x14ac:dyDescent="0.2">
      <c r="A1674" s="264">
        <v>540500</v>
      </c>
      <c r="B1674" s="264" t="s">
        <v>1192</v>
      </c>
      <c r="C1674" s="265">
        <v>0</v>
      </c>
      <c r="D1674" s="265">
        <v>0</v>
      </c>
      <c r="E1674" s="265">
        <v>0</v>
      </c>
      <c r="F1674" s="265">
        <v>0</v>
      </c>
      <c r="G1674" s="265">
        <v>0</v>
      </c>
      <c r="H1674" s="265">
        <v>0</v>
      </c>
      <c r="I1674" s="265">
        <f t="shared" si="57"/>
        <v>0</v>
      </c>
      <c r="J1674" s="268">
        <f t="shared" si="58"/>
        <v>0</v>
      </c>
    </row>
    <row r="1675" spans="1:10" hidden="1" x14ac:dyDescent="0.2">
      <c r="A1675" s="266">
        <v>540501</v>
      </c>
      <c r="B1675" s="266" t="s">
        <v>1193</v>
      </c>
      <c r="C1675" s="267">
        <v>0</v>
      </c>
      <c r="D1675" s="267">
        <v>0</v>
      </c>
      <c r="E1675" s="267">
        <v>0</v>
      </c>
      <c r="F1675" s="267">
        <v>0</v>
      </c>
      <c r="G1675" s="267">
        <v>0</v>
      </c>
      <c r="H1675" s="267">
        <v>0</v>
      </c>
      <c r="I1675" s="267">
        <f t="shared" si="57"/>
        <v>0</v>
      </c>
      <c r="J1675" s="268">
        <f t="shared" si="58"/>
        <v>0</v>
      </c>
    </row>
    <row r="1676" spans="1:10" hidden="1" x14ac:dyDescent="0.2">
      <c r="A1676" s="266">
        <v>540502</v>
      </c>
      <c r="B1676" s="266" t="s">
        <v>1194</v>
      </c>
      <c r="C1676" s="267">
        <v>0</v>
      </c>
      <c r="D1676" s="267">
        <v>0</v>
      </c>
      <c r="E1676" s="267">
        <v>0</v>
      </c>
      <c r="F1676" s="267">
        <v>0</v>
      </c>
      <c r="G1676" s="267">
        <v>0</v>
      </c>
      <c r="H1676" s="267">
        <v>0</v>
      </c>
      <c r="I1676" s="267">
        <f t="shared" si="57"/>
        <v>0</v>
      </c>
      <c r="J1676" s="268">
        <f t="shared" si="58"/>
        <v>0</v>
      </c>
    </row>
    <row r="1677" spans="1:10" hidden="1" x14ac:dyDescent="0.2">
      <c r="A1677" s="266">
        <v>540503</v>
      </c>
      <c r="B1677" s="266" t="s">
        <v>1195</v>
      </c>
      <c r="C1677" s="267">
        <v>0</v>
      </c>
      <c r="D1677" s="267">
        <v>0</v>
      </c>
      <c r="E1677" s="267">
        <v>0</v>
      </c>
      <c r="F1677" s="267">
        <v>0</v>
      </c>
      <c r="G1677" s="267">
        <v>0</v>
      </c>
      <c r="H1677" s="267">
        <v>0</v>
      </c>
      <c r="I1677" s="267">
        <f t="shared" si="57"/>
        <v>0</v>
      </c>
      <c r="J1677" s="268">
        <f t="shared" si="58"/>
        <v>0</v>
      </c>
    </row>
    <row r="1678" spans="1:10" hidden="1" x14ac:dyDescent="0.2">
      <c r="A1678" s="266">
        <v>540504</v>
      </c>
      <c r="B1678" s="266" t="s">
        <v>1196</v>
      </c>
      <c r="C1678" s="267">
        <v>0</v>
      </c>
      <c r="D1678" s="267">
        <v>0</v>
      </c>
      <c r="E1678" s="267">
        <v>0</v>
      </c>
      <c r="F1678" s="267">
        <v>0</v>
      </c>
      <c r="G1678" s="267">
        <v>0</v>
      </c>
      <c r="H1678" s="267">
        <v>0</v>
      </c>
      <c r="I1678" s="267">
        <f t="shared" si="57"/>
        <v>0</v>
      </c>
      <c r="J1678" s="268">
        <f t="shared" si="58"/>
        <v>0</v>
      </c>
    </row>
    <row r="1679" spans="1:10" hidden="1" x14ac:dyDescent="0.2">
      <c r="A1679" s="266">
        <v>540505</v>
      </c>
      <c r="B1679" s="266" t="s">
        <v>1197</v>
      </c>
      <c r="C1679" s="267">
        <v>0</v>
      </c>
      <c r="D1679" s="267">
        <v>0</v>
      </c>
      <c r="E1679" s="267">
        <v>0</v>
      </c>
      <c r="F1679" s="267">
        <v>0</v>
      </c>
      <c r="G1679" s="267">
        <v>0</v>
      </c>
      <c r="H1679" s="267">
        <v>0</v>
      </c>
      <c r="I1679" s="267">
        <f t="shared" si="57"/>
        <v>0</v>
      </c>
      <c r="J1679" s="268">
        <f t="shared" si="58"/>
        <v>0</v>
      </c>
    </row>
    <row r="1680" spans="1:10" hidden="1" x14ac:dyDescent="0.2">
      <c r="A1680" s="266">
        <v>540506</v>
      </c>
      <c r="B1680" s="266" t="s">
        <v>495</v>
      </c>
      <c r="C1680" s="267">
        <v>0</v>
      </c>
      <c r="D1680" s="267">
        <v>0</v>
      </c>
      <c r="E1680" s="267">
        <v>0</v>
      </c>
      <c r="F1680" s="267">
        <v>0</v>
      </c>
      <c r="G1680" s="267">
        <v>0</v>
      </c>
      <c r="H1680" s="267">
        <v>0</v>
      </c>
      <c r="I1680" s="267">
        <f t="shared" si="57"/>
        <v>0</v>
      </c>
      <c r="J1680" s="268">
        <f t="shared" si="58"/>
        <v>0</v>
      </c>
    </row>
    <row r="1681" spans="1:10" hidden="1" x14ac:dyDescent="0.2">
      <c r="A1681" s="266">
        <v>540507</v>
      </c>
      <c r="B1681" s="266" t="s">
        <v>1198</v>
      </c>
      <c r="C1681" s="267">
        <v>0</v>
      </c>
      <c r="D1681" s="267">
        <v>0</v>
      </c>
      <c r="E1681" s="267">
        <v>0</v>
      </c>
      <c r="F1681" s="267">
        <v>0</v>
      </c>
      <c r="G1681" s="267">
        <v>0</v>
      </c>
      <c r="H1681" s="267">
        <v>0</v>
      </c>
      <c r="I1681" s="267">
        <f t="shared" si="57"/>
        <v>0</v>
      </c>
      <c r="J1681" s="268">
        <f t="shared" si="58"/>
        <v>0</v>
      </c>
    </row>
    <row r="1682" spans="1:10" hidden="1" x14ac:dyDescent="0.2">
      <c r="A1682" s="266">
        <v>540508</v>
      </c>
      <c r="B1682" s="266" t="s">
        <v>1199</v>
      </c>
      <c r="C1682" s="267">
        <v>0</v>
      </c>
      <c r="D1682" s="267">
        <v>0</v>
      </c>
      <c r="E1682" s="267">
        <v>0</v>
      </c>
      <c r="F1682" s="267">
        <v>0</v>
      </c>
      <c r="G1682" s="267">
        <v>0</v>
      </c>
      <c r="H1682" s="267">
        <v>0</v>
      </c>
      <c r="I1682" s="267">
        <f t="shared" si="57"/>
        <v>0</v>
      </c>
      <c r="J1682" s="268">
        <f t="shared" si="58"/>
        <v>0</v>
      </c>
    </row>
    <row r="1683" spans="1:10" hidden="1" x14ac:dyDescent="0.2">
      <c r="A1683" s="266">
        <v>540509</v>
      </c>
      <c r="B1683" s="266" t="s">
        <v>1200</v>
      </c>
      <c r="C1683" s="267">
        <v>0</v>
      </c>
      <c r="D1683" s="267">
        <v>0</v>
      </c>
      <c r="E1683" s="267">
        <v>0</v>
      </c>
      <c r="F1683" s="267">
        <v>0</v>
      </c>
      <c r="G1683" s="267">
        <v>0</v>
      </c>
      <c r="H1683" s="267">
        <v>0</v>
      </c>
      <c r="I1683" s="267">
        <f t="shared" si="57"/>
        <v>0</v>
      </c>
      <c r="J1683" s="268">
        <f t="shared" si="58"/>
        <v>0</v>
      </c>
    </row>
    <row r="1684" spans="1:10" hidden="1" x14ac:dyDescent="0.2">
      <c r="A1684" s="266">
        <v>540510</v>
      </c>
      <c r="B1684" s="266" t="s">
        <v>1201</v>
      </c>
      <c r="C1684" s="267">
        <v>0</v>
      </c>
      <c r="D1684" s="267">
        <v>0</v>
      </c>
      <c r="E1684" s="267">
        <v>0</v>
      </c>
      <c r="F1684" s="267">
        <v>0</v>
      </c>
      <c r="G1684" s="267">
        <v>0</v>
      </c>
      <c r="H1684" s="267">
        <v>0</v>
      </c>
      <c r="I1684" s="267">
        <f t="shared" si="57"/>
        <v>0</v>
      </c>
      <c r="J1684" s="268">
        <f t="shared" si="58"/>
        <v>0</v>
      </c>
    </row>
    <row r="1685" spans="1:10" hidden="1" x14ac:dyDescent="0.2">
      <c r="A1685" s="266">
        <v>540511</v>
      </c>
      <c r="B1685" s="266" t="s">
        <v>1202</v>
      </c>
      <c r="C1685" s="267">
        <v>0</v>
      </c>
      <c r="D1685" s="267">
        <v>0</v>
      </c>
      <c r="E1685" s="267">
        <v>0</v>
      </c>
      <c r="F1685" s="267">
        <v>0</v>
      </c>
      <c r="G1685" s="267">
        <v>0</v>
      </c>
      <c r="H1685" s="267">
        <v>0</v>
      </c>
      <c r="I1685" s="267">
        <f t="shared" si="57"/>
        <v>0</v>
      </c>
      <c r="J1685" s="268">
        <f t="shared" si="58"/>
        <v>0</v>
      </c>
    </row>
    <row r="1686" spans="1:10" hidden="1" x14ac:dyDescent="0.2">
      <c r="A1686" s="266">
        <v>540512</v>
      </c>
      <c r="B1686" s="266" t="s">
        <v>1203</v>
      </c>
      <c r="C1686" s="267">
        <v>0</v>
      </c>
      <c r="D1686" s="267">
        <v>0</v>
      </c>
      <c r="E1686" s="267">
        <v>0</v>
      </c>
      <c r="F1686" s="267">
        <v>0</v>
      </c>
      <c r="G1686" s="267">
        <v>0</v>
      </c>
      <c r="H1686" s="267">
        <v>0</v>
      </c>
      <c r="I1686" s="267">
        <f t="shared" si="57"/>
        <v>0</v>
      </c>
      <c r="J1686" s="268">
        <f t="shared" si="58"/>
        <v>0</v>
      </c>
    </row>
    <row r="1687" spans="1:10" hidden="1" x14ac:dyDescent="0.2">
      <c r="A1687" s="266">
        <v>540513</v>
      </c>
      <c r="B1687" s="266" t="s">
        <v>1204</v>
      </c>
      <c r="C1687" s="267">
        <v>0</v>
      </c>
      <c r="D1687" s="267">
        <v>0</v>
      </c>
      <c r="E1687" s="267">
        <v>0</v>
      </c>
      <c r="F1687" s="267">
        <v>0</v>
      </c>
      <c r="G1687" s="267">
        <v>0</v>
      </c>
      <c r="H1687" s="267">
        <v>0</v>
      </c>
      <c r="I1687" s="267">
        <f t="shared" si="57"/>
        <v>0</v>
      </c>
      <c r="J1687" s="268">
        <f t="shared" si="58"/>
        <v>0</v>
      </c>
    </row>
    <row r="1688" spans="1:10" hidden="1" x14ac:dyDescent="0.2">
      <c r="A1688" s="266">
        <v>540514</v>
      </c>
      <c r="B1688" s="266" t="s">
        <v>1205</v>
      </c>
      <c r="C1688" s="267">
        <v>0</v>
      </c>
      <c r="D1688" s="267">
        <v>0</v>
      </c>
      <c r="E1688" s="267">
        <v>0</v>
      </c>
      <c r="F1688" s="267">
        <v>0</v>
      </c>
      <c r="G1688" s="267">
        <v>0</v>
      </c>
      <c r="H1688" s="267">
        <v>0</v>
      </c>
      <c r="I1688" s="267">
        <f t="shared" si="57"/>
        <v>0</v>
      </c>
      <c r="J1688" s="268">
        <f t="shared" si="58"/>
        <v>0</v>
      </c>
    </row>
    <row r="1689" spans="1:10" hidden="1" x14ac:dyDescent="0.2">
      <c r="A1689" s="266">
        <v>540515</v>
      </c>
      <c r="B1689" s="266" t="s">
        <v>1206</v>
      </c>
      <c r="C1689" s="267">
        <v>0</v>
      </c>
      <c r="D1689" s="267">
        <v>0</v>
      </c>
      <c r="E1689" s="267">
        <v>0</v>
      </c>
      <c r="F1689" s="267">
        <v>0</v>
      </c>
      <c r="G1689" s="267">
        <v>0</v>
      </c>
      <c r="H1689" s="267">
        <v>0</v>
      </c>
      <c r="I1689" s="267">
        <f t="shared" si="57"/>
        <v>0</v>
      </c>
      <c r="J1689" s="268">
        <f t="shared" si="58"/>
        <v>0</v>
      </c>
    </row>
    <row r="1690" spans="1:10" hidden="1" x14ac:dyDescent="0.2">
      <c r="A1690" s="266">
        <v>540516</v>
      </c>
      <c r="B1690" s="266" t="s">
        <v>1207</v>
      </c>
      <c r="C1690" s="267">
        <v>0</v>
      </c>
      <c r="D1690" s="267">
        <v>0</v>
      </c>
      <c r="E1690" s="267">
        <v>0</v>
      </c>
      <c r="F1690" s="267">
        <v>0</v>
      </c>
      <c r="G1690" s="267">
        <v>0</v>
      </c>
      <c r="H1690" s="267">
        <v>0</v>
      </c>
      <c r="I1690" s="267">
        <f t="shared" si="57"/>
        <v>0</v>
      </c>
      <c r="J1690" s="268">
        <f t="shared" si="58"/>
        <v>0</v>
      </c>
    </row>
    <row r="1691" spans="1:10" hidden="1" x14ac:dyDescent="0.2">
      <c r="A1691" s="266">
        <v>540517</v>
      </c>
      <c r="B1691" s="266" t="s">
        <v>1208</v>
      </c>
      <c r="C1691" s="267">
        <v>0</v>
      </c>
      <c r="D1691" s="267">
        <v>0</v>
      </c>
      <c r="E1691" s="267">
        <v>0</v>
      </c>
      <c r="F1691" s="267">
        <v>0</v>
      </c>
      <c r="G1691" s="267">
        <v>0</v>
      </c>
      <c r="H1691" s="267">
        <v>0</v>
      </c>
      <c r="I1691" s="267">
        <f t="shared" si="57"/>
        <v>0</v>
      </c>
      <c r="J1691" s="268">
        <f t="shared" si="58"/>
        <v>0</v>
      </c>
    </row>
    <row r="1692" spans="1:10" hidden="1" x14ac:dyDescent="0.2">
      <c r="A1692" s="266">
        <v>540518</v>
      </c>
      <c r="B1692" s="266" t="s">
        <v>1209</v>
      </c>
      <c r="C1692" s="267">
        <v>0</v>
      </c>
      <c r="D1692" s="267">
        <v>0</v>
      </c>
      <c r="E1692" s="267">
        <v>0</v>
      </c>
      <c r="F1692" s="267">
        <v>0</v>
      </c>
      <c r="G1692" s="267">
        <v>0</v>
      </c>
      <c r="H1692" s="267">
        <v>0</v>
      </c>
      <c r="I1692" s="267">
        <f t="shared" si="57"/>
        <v>0</v>
      </c>
      <c r="J1692" s="268">
        <f t="shared" si="58"/>
        <v>0</v>
      </c>
    </row>
    <row r="1693" spans="1:10" hidden="1" x14ac:dyDescent="0.2">
      <c r="A1693" s="266">
        <v>540519</v>
      </c>
      <c r="B1693" s="266" t="s">
        <v>1210</v>
      </c>
      <c r="C1693" s="267">
        <v>0</v>
      </c>
      <c r="D1693" s="267">
        <v>0</v>
      </c>
      <c r="E1693" s="267">
        <v>0</v>
      </c>
      <c r="F1693" s="267">
        <v>0</v>
      </c>
      <c r="G1693" s="267">
        <v>0</v>
      </c>
      <c r="H1693" s="267">
        <v>0</v>
      </c>
      <c r="I1693" s="267">
        <f t="shared" si="57"/>
        <v>0</v>
      </c>
      <c r="J1693" s="268">
        <f t="shared" si="58"/>
        <v>0</v>
      </c>
    </row>
    <row r="1694" spans="1:10" hidden="1" x14ac:dyDescent="0.2">
      <c r="A1694" s="266">
        <v>540520</v>
      </c>
      <c r="B1694" s="266" t="s">
        <v>1211</v>
      </c>
      <c r="C1694" s="267">
        <v>0</v>
      </c>
      <c r="D1694" s="267">
        <v>0</v>
      </c>
      <c r="E1694" s="267">
        <v>0</v>
      </c>
      <c r="F1694" s="267">
        <v>0</v>
      </c>
      <c r="G1694" s="267">
        <v>0</v>
      </c>
      <c r="H1694" s="267">
        <v>0</v>
      </c>
      <c r="I1694" s="267">
        <f t="shared" si="57"/>
        <v>0</v>
      </c>
      <c r="J1694" s="268">
        <f t="shared" si="58"/>
        <v>0</v>
      </c>
    </row>
    <row r="1695" spans="1:10" hidden="1" x14ac:dyDescent="0.2">
      <c r="A1695" s="266">
        <v>540521</v>
      </c>
      <c r="B1695" s="266" t="s">
        <v>1212</v>
      </c>
      <c r="C1695" s="267">
        <v>0</v>
      </c>
      <c r="D1695" s="267">
        <v>0</v>
      </c>
      <c r="E1695" s="267">
        <v>0</v>
      </c>
      <c r="F1695" s="267">
        <v>0</v>
      </c>
      <c r="G1695" s="267">
        <v>0</v>
      </c>
      <c r="H1695" s="267">
        <v>0</v>
      </c>
      <c r="I1695" s="267">
        <f t="shared" si="57"/>
        <v>0</v>
      </c>
      <c r="J1695" s="268">
        <f t="shared" si="58"/>
        <v>0</v>
      </c>
    </row>
    <row r="1696" spans="1:10" hidden="1" x14ac:dyDescent="0.2">
      <c r="A1696" s="266">
        <v>540522</v>
      </c>
      <c r="B1696" s="266" t="s">
        <v>1213</v>
      </c>
      <c r="C1696" s="267">
        <v>0</v>
      </c>
      <c r="D1696" s="267">
        <v>0</v>
      </c>
      <c r="E1696" s="267">
        <v>0</v>
      </c>
      <c r="F1696" s="267">
        <v>0</v>
      </c>
      <c r="G1696" s="267">
        <v>0</v>
      </c>
      <c r="H1696" s="267">
        <v>0</v>
      </c>
      <c r="I1696" s="267">
        <f t="shared" si="57"/>
        <v>0</v>
      </c>
      <c r="J1696" s="268">
        <f t="shared" si="58"/>
        <v>0</v>
      </c>
    </row>
    <row r="1697" spans="1:10" hidden="1" x14ac:dyDescent="0.2">
      <c r="A1697" s="266">
        <v>540523</v>
      </c>
      <c r="B1697" s="266" t="s">
        <v>1214</v>
      </c>
      <c r="C1697" s="267">
        <v>0</v>
      </c>
      <c r="D1697" s="267">
        <v>0</v>
      </c>
      <c r="E1697" s="267">
        <v>0</v>
      </c>
      <c r="F1697" s="267">
        <v>0</v>
      </c>
      <c r="G1697" s="267">
        <v>0</v>
      </c>
      <c r="H1697" s="267">
        <v>0</v>
      </c>
      <c r="I1697" s="267">
        <f t="shared" si="57"/>
        <v>0</v>
      </c>
      <c r="J1697" s="268">
        <f t="shared" si="58"/>
        <v>0</v>
      </c>
    </row>
    <row r="1698" spans="1:10" hidden="1" x14ac:dyDescent="0.2">
      <c r="A1698" s="266">
        <v>540524</v>
      </c>
      <c r="B1698" s="266" t="s">
        <v>1215</v>
      </c>
      <c r="C1698" s="267">
        <v>0</v>
      </c>
      <c r="D1698" s="267">
        <v>0</v>
      </c>
      <c r="E1698" s="267">
        <v>0</v>
      </c>
      <c r="F1698" s="267">
        <v>0</v>
      </c>
      <c r="G1698" s="267">
        <v>0</v>
      </c>
      <c r="H1698" s="267">
        <v>0</v>
      </c>
      <c r="I1698" s="267">
        <f t="shared" si="57"/>
        <v>0</v>
      </c>
      <c r="J1698" s="268">
        <f t="shared" si="58"/>
        <v>0</v>
      </c>
    </row>
    <row r="1699" spans="1:10" hidden="1" x14ac:dyDescent="0.2">
      <c r="A1699" s="266">
        <v>540525</v>
      </c>
      <c r="B1699" s="266" t="s">
        <v>1216</v>
      </c>
      <c r="C1699" s="267">
        <v>0</v>
      </c>
      <c r="D1699" s="267">
        <v>0</v>
      </c>
      <c r="E1699" s="267">
        <v>0</v>
      </c>
      <c r="F1699" s="267">
        <v>0</v>
      </c>
      <c r="G1699" s="267">
        <v>0</v>
      </c>
      <c r="H1699" s="267">
        <v>0</v>
      </c>
      <c r="I1699" s="267">
        <f t="shared" si="57"/>
        <v>0</v>
      </c>
      <c r="J1699" s="268">
        <f t="shared" si="58"/>
        <v>0</v>
      </c>
    </row>
    <row r="1700" spans="1:10" hidden="1" x14ac:dyDescent="0.2">
      <c r="A1700" s="266">
        <v>540526</v>
      </c>
      <c r="B1700" s="266" t="s">
        <v>1217</v>
      </c>
      <c r="C1700" s="267">
        <v>0</v>
      </c>
      <c r="D1700" s="267">
        <v>0</v>
      </c>
      <c r="E1700" s="267">
        <v>0</v>
      </c>
      <c r="F1700" s="267">
        <v>0</v>
      </c>
      <c r="G1700" s="267">
        <v>0</v>
      </c>
      <c r="H1700" s="267">
        <v>0</v>
      </c>
      <c r="I1700" s="267">
        <f t="shared" si="57"/>
        <v>0</v>
      </c>
      <c r="J1700" s="268">
        <f t="shared" si="58"/>
        <v>0</v>
      </c>
    </row>
    <row r="1701" spans="1:10" hidden="1" x14ac:dyDescent="0.2">
      <c r="A1701" s="266">
        <v>540527</v>
      </c>
      <c r="B1701" s="266" t="s">
        <v>1218</v>
      </c>
      <c r="C1701" s="267">
        <v>0</v>
      </c>
      <c r="D1701" s="267">
        <v>0</v>
      </c>
      <c r="E1701" s="267">
        <v>0</v>
      </c>
      <c r="F1701" s="267">
        <v>0</v>
      </c>
      <c r="G1701" s="267">
        <v>0</v>
      </c>
      <c r="H1701" s="267">
        <v>0</v>
      </c>
      <c r="I1701" s="267">
        <f t="shared" si="57"/>
        <v>0</v>
      </c>
      <c r="J1701" s="268">
        <f t="shared" si="58"/>
        <v>0</v>
      </c>
    </row>
    <row r="1702" spans="1:10" hidden="1" x14ac:dyDescent="0.2">
      <c r="A1702" s="266">
        <v>540528</v>
      </c>
      <c r="B1702" s="266" t="s">
        <v>1219</v>
      </c>
      <c r="C1702" s="267">
        <v>0</v>
      </c>
      <c r="D1702" s="267">
        <v>0</v>
      </c>
      <c r="E1702" s="267">
        <v>0</v>
      </c>
      <c r="F1702" s="267">
        <v>0</v>
      </c>
      <c r="G1702" s="267">
        <v>0</v>
      </c>
      <c r="H1702" s="267">
        <v>0</v>
      </c>
      <c r="I1702" s="267">
        <f t="shared" si="57"/>
        <v>0</v>
      </c>
      <c r="J1702" s="268">
        <f t="shared" si="58"/>
        <v>0</v>
      </c>
    </row>
    <row r="1703" spans="1:10" hidden="1" x14ac:dyDescent="0.2">
      <c r="A1703" s="266">
        <v>540529</v>
      </c>
      <c r="B1703" s="266" t="s">
        <v>1220</v>
      </c>
      <c r="C1703" s="267">
        <v>0</v>
      </c>
      <c r="D1703" s="267">
        <v>0</v>
      </c>
      <c r="E1703" s="267">
        <v>0</v>
      </c>
      <c r="F1703" s="267">
        <v>0</v>
      </c>
      <c r="G1703" s="267">
        <v>0</v>
      </c>
      <c r="H1703" s="267">
        <v>0</v>
      </c>
      <c r="I1703" s="267">
        <f t="shared" si="57"/>
        <v>0</v>
      </c>
      <c r="J1703" s="268">
        <f t="shared" si="58"/>
        <v>0</v>
      </c>
    </row>
    <row r="1704" spans="1:10" hidden="1" x14ac:dyDescent="0.2">
      <c r="A1704" s="266">
        <v>540530</v>
      </c>
      <c r="B1704" s="266" t="s">
        <v>560</v>
      </c>
      <c r="C1704" s="267">
        <v>0</v>
      </c>
      <c r="D1704" s="267">
        <v>0</v>
      </c>
      <c r="E1704" s="267">
        <v>0</v>
      </c>
      <c r="F1704" s="267">
        <v>0</v>
      </c>
      <c r="G1704" s="267">
        <v>0</v>
      </c>
      <c r="H1704" s="267">
        <v>0</v>
      </c>
      <c r="I1704" s="267">
        <f t="shared" si="57"/>
        <v>0</v>
      </c>
      <c r="J1704" s="268">
        <f t="shared" si="58"/>
        <v>0</v>
      </c>
    </row>
    <row r="1705" spans="1:10" hidden="1" x14ac:dyDescent="0.2">
      <c r="A1705" s="266">
        <v>540531</v>
      </c>
      <c r="B1705" s="266" t="s">
        <v>1221</v>
      </c>
      <c r="C1705" s="267">
        <v>0</v>
      </c>
      <c r="D1705" s="267">
        <v>0</v>
      </c>
      <c r="E1705" s="267">
        <v>0</v>
      </c>
      <c r="F1705" s="267">
        <v>0</v>
      </c>
      <c r="G1705" s="267">
        <v>0</v>
      </c>
      <c r="H1705" s="267">
        <v>0</v>
      </c>
      <c r="I1705" s="267">
        <f t="shared" si="57"/>
        <v>0</v>
      </c>
      <c r="J1705" s="268">
        <f t="shared" si="58"/>
        <v>0</v>
      </c>
    </row>
    <row r="1706" spans="1:10" hidden="1" x14ac:dyDescent="0.2">
      <c r="A1706" s="266">
        <v>540532</v>
      </c>
      <c r="B1706" s="266" t="s">
        <v>1222</v>
      </c>
      <c r="C1706" s="267">
        <v>0</v>
      </c>
      <c r="D1706" s="267">
        <v>0</v>
      </c>
      <c r="E1706" s="267">
        <v>0</v>
      </c>
      <c r="F1706" s="267">
        <v>0</v>
      </c>
      <c r="G1706" s="267">
        <v>0</v>
      </c>
      <c r="H1706" s="267">
        <v>0</v>
      </c>
      <c r="I1706" s="267">
        <f t="shared" si="57"/>
        <v>0</v>
      </c>
      <c r="J1706" s="268">
        <f t="shared" si="58"/>
        <v>0</v>
      </c>
    </row>
    <row r="1707" spans="1:10" hidden="1" x14ac:dyDescent="0.2">
      <c r="A1707" s="266">
        <v>540533</v>
      </c>
      <c r="B1707" s="266" t="s">
        <v>1223</v>
      </c>
      <c r="C1707" s="267">
        <v>0</v>
      </c>
      <c r="D1707" s="267">
        <v>0</v>
      </c>
      <c r="E1707" s="267">
        <v>0</v>
      </c>
      <c r="F1707" s="267">
        <v>0</v>
      </c>
      <c r="G1707" s="267">
        <v>0</v>
      </c>
      <c r="H1707" s="267">
        <v>0</v>
      </c>
      <c r="I1707" s="267">
        <f t="shared" si="57"/>
        <v>0</v>
      </c>
      <c r="J1707" s="268">
        <f t="shared" si="58"/>
        <v>0</v>
      </c>
    </row>
    <row r="1708" spans="1:10" hidden="1" x14ac:dyDescent="0.2">
      <c r="A1708" s="266">
        <v>540534</v>
      </c>
      <c r="B1708" s="266" t="s">
        <v>1224</v>
      </c>
      <c r="C1708" s="267">
        <v>0</v>
      </c>
      <c r="D1708" s="267">
        <v>0</v>
      </c>
      <c r="E1708" s="267">
        <v>0</v>
      </c>
      <c r="F1708" s="267">
        <v>0</v>
      </c>
      <c r="G1708" s="267">
        <v>0</v>
      </c>
      <c r="H1708" s="267">
        <v>0</v>
      </c>
      <c r="I1708" s="267">
        <f t="shared" si="57"/>
        <v>0</v>
      </c>
      <c r="J1708" s="268">
        <f t="shared" si="58"/>
        <v>0</v>
      </c>
    </row>
    <row r="1709" spans="1:10" hidden="1" x14ac:dyDescent="0.2">
      <c r="A1709" s="266">
        <v>540595</v>
      </c>
      <c r="B1709" s="266" t="s">
        <v>1225</v>
      </c>
      <c r="C1709" s="267">
        <v>0</v>
      </c>
      <c r="D1709" s="267">
        <v>0</v>
      </c>
      <c r="E1709" s="267">
        <v>0</v>
      </c>
      <c r="F1709" s="267">
        <v>0</v>
      </c>
      <c r="G1709" s="267">
        <v>0</v>
      </c>
      <c r="H1709" s="267">
        <v>0</v>
      </c>
      <c r="I1709" s="267">
        <f t="shared" si="57"/>
        <v>0</v>
      </c>
      <c r="J1709" s="268">
        <f t="shared" si="58"/>
        <v>0</v>
      </c>
    </row>
    <row r="1710" spans="1:10" hidden="1" x14ac:dyDescent="0.2">
      <c r="A1710" s="264">
        <v>541000</v>
      </c>
      <c r="B1710" s="264" t="s">
        <v>1361</v>
      </c>
      <c r="C1710" s="265">
        <v>0</v>
      </c>
      <c r="D1710" s="265">
        <v>0</v>
      </c>
      <c r="E1710" s="265">
        <v>0</v>
      </c>
      <c r="F1710" s="265">
        <v>0</v>
      </c>
      <c r="G1710" s="265">
        <v>0</v>
      </c>
      <c r="H1710" s="265">
        <v>0</v>
      </c>
      <c r="I1710" s="265">
        <f t="shared" si="57"/>
        <v>0</v>
      </c>
      <c r="J1710" s="268">
        <f t="shared" si="58"/>
        <v>0</v>
      </c>
    </row>
    <row r="1711" spans="1:10" hidden="1" x14ac:dyDescent="0.2">
      <c r="A1711" s="266">
        <v>541001</v>
      </c>
      <c r="B1711" s="266" t="s">
        <v>494</v>
      </c>
      <c r="C1711" s="267">
        <v>0</v>
      </c>
      <c r="D1711" s="267">
        <v>0</v>
      </c>
      <c r="E1711" s="267">
        <v>0</v>
      </c>
      <c r="F1711" s="267">
        <v>0</v>
      </c>
      <c r="G1711" s="267">
        <v>0</v>
      </c>
      <c r="H1711" s="267">
        <v>0</v>
      </c>
      <c r="I1711" s="267">
        <f t="shared" si="57"/>
        <v>0</v>
      </c>
      <c r="J1711" s="268">
        <f t="shared" si="58"/>
        <v>0</v>
      </c>
    </row>
    <row r="1712" spans="1:10" hidden="1" x14ac:dyDescent="0.2">
      <c r="A1712" s="266">
        <v>541002</v>
      </c>
      <c r="B1712" s="266" t="s">
        <v>721</v>
      </c>
      <c r="C1712" s="267">
        <v>0</v>
      </c>
      <c r="D1712" s="267">
        <v>0</v>
      </c>
      <c r="E1712" s="267">
        <v>0</v>
      </c>
      <c r="F1712" s="267">
        <v>0</v>
      </c>
      <c r="G1712" s="267">
        <v>0</v>
      </c>
      <c r="H1712" s="267">
        <v>0</v>
      </c>
      <c r="I1712" s="267">
        <f t="shared" si="57"/>
        <v>0</v>
      </c>
      <c r="J1712" s="268">
        <f t="shared" si="58"/>
        <v>0</v>
      </c>
    </row>
    <row r="1713" spans="1:10" hidden="1" x14ac:dyDescent="0.2">
      <c r="A1713" s="266">
        <v>541003</v>
      </c>
      <c r="B1713" s="266" t="s">
        <v>561</v>
      </c>
      <c r="C1713" s="267">
        <v>0</v>
      </c>
      <c r="D1713" s="267">
        <v>0</v>
      </c>
      <c r="E1713" s="267">
        <v>0</v>
      </c>
      <c r="F1713" s="267">
        <v>0</v>
      </c>
      <c r="G1713" s="267">
        <v>0</v>
      </c>
      <c r="H1713" s="267">
        <v>0</v>
      </c>
      <c r="I1713" s="267">
        <f t="shared" ref="I1713:I1776" si="59">+H1713/9*12</f>
        <v>0</v>
      </c>
      <c r="J1713" s="268">
        <f t="shared" si="58"/>
        <v>0</v>
      </c>
    </row>
    <row r="1714" spans="1:10" hidden="1" x14ac:dyDescent="0.2">
      <c r="A1714" s="266">
        <v>541004</v>
      </c>
      <c r="B1714" s="266" t="s">
        <v>1233</v>
      </c>
      <c r="C1714" s="267">
        <v>0</v>
      </c>
      <c r="D1714" s="267">
        <v>0</v>
      </c>
      <c r="E1714" s="267">
        <v>0</v>
      </c>
      <c r="F1714" s="267">
        <v>0</v>
      </c>
      <c r="G1714" s="267">
        <v>0</v>
      </c>
      <c r="H1714" s="267">
        <v>0</v>
      </c>
      <c r="I1714" s="267">
        <f t="shared" si="59"/>
        <v>0</v>
      </c>
      <c r="J1714" s="268">
        <f t="shared" si="58"/>
        <v>0</v>
      </c>
    </row>
    <row r="1715" spans="1:10" hidden="1" x14ac:dyDescent="0.2">
      <c r="A1715" s="266">
        <v>541005</v>
      </c>
      <c r="B1715" s="266" t="s">
        <v>560</v>
      </c>
      <c r="C1715" s="267">
        <v>0</v>
      </c>
      <c r="D1715" s="267">
        <v>0</v>
      </c>
      <c r="E1715" s="267">
        <v>0</v>
      </c>
      <c r="F1715" s="267">
        <v>0</v>
      </c>
      <c r="G1715" s="267">
        <v>0</v>
      </c>
      <c r="H1715" s="267">
        <v>0</v>
      </c>
      <c r="I1715" s="267">
        <f t="shared" si="59"/>
        <v>0</v>
      </c>
      <c r="J1715" s="268">
        <f t="shared" si="58"/>
        <v>0</v>
      </c>
    </row>
    <row r="1716" spans="1:10" hidden="1" x14ac:dyDescent="0.2">
      <c r="A1716" s="266">
        <v>541006</v>
      </c>
      <c r="B1716" s="266" t="s">
        <v>649</v>
      </c>
      <c r="C1716" s="267">
        <v>0</v>
      </c>
      <c r="D1716" s="267">
        <v>0</v>
      </c>
      <c r="E1716" s="267">
        <v>0</v>
      </c>
      <c r="F1716" s="267">
        <v>0</v>
      </c>
      <c r="G1716" s="267">
        <v>0</v>
      </c>
      <c r="H1716" s="267">
        <v>0</v>
      </c>
      <c r="I1716" s="267">
        <f t="shared" si="59"/>
        <v>0</v>
      </c>
      <c r="J1716" s="268">
        <f t="shared" si="58"/>
        <v>0</v>
      </c>
    </row>
    <row r="1717" spans="1:10" hidden="1" x14ac:dyDescent="0.2">
      <c r="A1717" s="266">
        <v>541007</v>
      </c>
      <c r="B1717" s="266" t="s">
        <v>531</v>
      </c>
      <c r="C1717" s="267">
        <v>0</v>
      </c>
      <c r="D1717" s="267">
        <v>0</v>
      </c>
      <c r="E1717" s="267">
        <v>0</v>
      </c>
      <c r="F1717" s="267">
        <v>0</v>
      </c>
      <c r="G1717" s="267">
        <v>0</v>
      </c>
      <c r="H1717" s="267">
        <v>0</v>
      </c>
      <c r="I1717" s="267">
        <f t="shared" si="59"/>
        <v>0</v>
      </c>
      <c r="J1717" s="268">
        <f t="shared" si="58"/>
        <v>0</v>
      </c>
    </row>
    <row r="1718" spans="1:10" hidden="1" x14ac:dyDescent="0.2">
      <c r="A1718" s="266">
        <v>541008</v>
      </c>
      <c r="B1718" s="266" t="s">
        <v>1234</v>
      </c>
      <c r="C1718" s="267">
        <v>0</v>
      </c>
      <c r="D1718" s="267">
        <v>0</v>
      </c>
      <c r="E1718" s="267">
        <v>0</v>
      </c>
      <c r="F1718" s="267">
        <v>0</v>
      </c>
      <c r="G1718" s="267">
        <v>0</v>
      </c>
      <c r="H1718" s="267">
        <v>0</v>
      </c>
      <c r="I1718" s="267">
        <f t="shared" si="59"/>
        <v>0</v>
      </c>
      <c r="J1718" s="268">
        <f t="shared" si="58"/>
        <v>0</v>
      </c>
    </row>
    <row r="1719" spans="1:10" hidden="1" x14ac:dyDescent="0.2">
      <c r="A1719" s="266">
        <v>541009</v>
      </c>
      <c r="B1719" s="266" t="s">
        <v>1235</v>
      </c>
      <c r="C1719" s="267">
        <v>0</v>
      </c>
      <c r="D1719" s="267">
        <v>0</v>
      </c>
      <c r="E1719" s="267">
        <v>0</v>
      </c>
      <c r="F1719" s="267">
        <v>0</v>
      </c>
      <c r="G1719" s="267">
        <v>0</v>
      </c>
      <c r="H1719" s="267">
        <v>0</v>
      </c>
      <c r="I1719" s="267">
        <f t="shared" si="59"/>
        <v>0</v>
      </c>
      <c r="J1719" s="268">
        <f t="shared" si="58"/>
        <v>0</v>
      </c>
    </row>
    <row r="1720" spans="1:10" hidden="1" x14ac:dyDescent="0.2">
      <c r="A1720" s="266">
        <v>541010</v>
      </c>
      <c r="B1720" s="266" t="s">
        <v>1236</v>
      </c>
      <c r="C1720" s="267">
        <v>0</v>
      </c>
      <c r="D1720" s="267">
        <v>0</v>
      </c>
      <c r="E1720" s="267">
        <v>0</v>
      </c>
      <c r="F1720" s="267">
        <v>0</v>
      </c>
      <c r="G1720" s="267">
        <v>0</v>
      </c>
      <c r="H1720" s="267">
        <v>0</v>
      </c>
      <c r="I1720" s="267">
        <f t="shared" si="59"/>
        <v>0</v>
      </c>
      <c r="J1720" s="268">
        <f t="shared" si="58"/>
        <v>0</v>
      </c>
    </row>
    <row r="1721" spans="1:10" hidden="1" x14ac:dyDescent="0.2">
      <c r="A1721" s="266">
        <v>541011</v>
      </c>
      <c r="B1721" s="266" t="s">
        <v>1237</v>
      </c>
      <c r="C1721" s="267">
        <v>0</v>
      </c>
      <c r="D1721" s="267">
        <v>0</v>
      </c>
      <c r="E1721" s="267">
        <v>0</v>
      </c>
      <c r="F1721" s="267">
        <v>0</v>
      </c>
      <c r="G1721" s="267">
        <v>0</v>
      </c>
      <c r="H1721" s="267">
        <v>0</v>
      </c>
      <c r="I1721" s="267">
        <f t="shared" si="59"/>
        <v>0</v>
      </c>
      <c r="J1721" s="268">
        <f t="shared" si="58"/>
        <v>0</v>
      </c>
    </row>
    <row r="1722" spans="1:10" hidden="1" x14ac:dyDescent="0.2">
      <c r="A1722" s="266">
        <v>541012</v>
      </c>
      <c r="B1722" s="266" t="s">
        <v>1238</v>
      </c>
      <c r="C1722" s="267">
        <v>0</v>
      </c>
      <c r="D1722" s="267">
        <v>0</v>
      </c>
      <c r="E1722" s="267">
        <v>0</v>
      </c>
      <c r="F1722" s="267">
        <v>0</v>
      </c>
      <c r="G1722" s="267">
        <v>0</v>
      </c>
      <c r="H1722" s="267">
        <v>0</v>
      </c>
      <c r="I1722" s="267">
        <f t="shared" si="59"/>
        <v>0</v>
      </c>
      <c r="J1722" s="268">
        <f t="shared" si="58"/>
        <v>0</v>
      </c>
    </row>
    <row r="1723" spans="1:10" hidden="1" x14ac:dyDescent="0.2">
      <c r="A1723" s="266">
        <v>541013</v>
      </c>
      <c r="B1723" s="266" t="s">
        <v>1239</v>
      </c>
      <c r="C1723" s="267">
        <v>0</v>
      </c>
      <c r="D1723" s="267">
        <v>0</v>
      </c>
      <c r="E1723" s="267">
        <v>0</v>
      </c>
      <c r="F1723" s="267">
        <v>0</v>
      </c>
      <c r="G1723" s="267">
        <v>0</v>
      </c>
      <c r="H1723" s="267">
        <v>0</v>
      </c>
      <c r="I1723" s="267">
        <f t="shared" si="59"/>
        <v>0</v>
      </c>
      <c r="J1723" s="268">
        <f t="shared" si="58"/>
        <v>0</v>
      </c>
    </row>
    <row r="1724" spans="1:10" hidden="1" x14ac:dyDescent="0.2">
      <c r="A1724" s="266">
        <v>541014</v>
      </c>
      <c r="B1724" s="266" t="s">
        <v>1240</v>
      </c>
      <c r="C1724" s="267">
        <v>0</v>
      </c>
      <c r="D1724" s="267">
        <v>0</v>
      </c>
      <c r="E1724" s="267">
        <v>0</v>
      </c>
      <c r="F1724" s="267">
        <v>0</v>
      </c>
      <c r="G1724" s="267">
        <v>0</v>
      </c>
      <c r="H1724" s="267">
        <v>0</v>
      </c>
      <c r="I1724" s="267">
        <f t="shared" si="59"/>
        <v>0</v>
      </c>
      <c r="J1724" s="268">
        <f t="shared" si="58"/>
        <v>0</v>
      </c>
    </row>
    <row r="1725" spans="1:10" hidden="1" x14ac:dyDescent="0.2">
      <c r="A1725" s="266">
        <v>541015</v>
      </c>
      <c r="B1725" s="266" t="s">
        <v>1241</v>
      </c>
      <c r="C1725" s="267">
        <v>0</v>
      </c>
      <c r="D1725" s="267">
        <v>0</v>
      </c>
      <c r="E1725" s="267">
        <v>0</v>
      </c>
      <c r="F1725" s="267">
        <v>0</v>
      </c>
      <c r="G1725" s="267">
        <v>0</v>
      </c>
      <c r="H1725" s="267">
        <v>0</v>
      </c>
      <c r="I1725" s="267">
        <f t="shared" si="59"/>
        <v>0</v>
      </c>
      <c r="J1725" s="268">
        <f t="shared" si="58"/>
        <v>0</v>
      </c>
    </row>
    <row r="1726" spans="1:10" hidden="1" x14ac:dyDescent="0.2">
      <c r="A1726" s="266">
        <v>541016</v>
      </c>
      <c r="B1726" s="266" t="s">
        <v>1242</v>
      </c>
      <c r="C1726" s="267">
        <v>0</v>
      </c>
      <c r="D1726" s="267">
        <v>0</v>
      </c>
      <c r="E1726" s="267">
        <v>0</v>
      </c>
      <c r="F1726" s="267">
        <v>0</v>
      </c>
      <c r="G1726" s="267">
        <v>0</v>
      </c>
      <c r="H1726" s="267">
        <v>0</v>
      </c>
      <c r="I1726" s="267">
        <f t="shared" si="59"/>
        <v>0</v>
      </c>
      <c r="J1726" s="268">
        <f t="shared" si="58"/>
        <v>0</v>
      </c>
    </row>
    <row r="1727" spans="1:10" hidden="1" x14ac:dyDescent="0.2">
      <c r="A1727" s="266">
        <v>541017</v>
      </c>
      <c r="B1727" s="266" t="s">
        <v>1243</v>
      </c>
      <c r="C1727" s="267">
        <v>0</v>
      </c>
      <c r="D1727" s="267">
        <v>0</v>
      </c>
      <c r="E1727" s="267">
        <v>0</v>
      </c>
      <c r="F1727" s="267">
        <v>0</v>
      </c>
      <c r="G1727" s="267">
        <v>0</v>
      </c>
      <c r="H1727" s="267">
        <v>0</v>
      </c>
      <c r="I1727" s="267">
        <f t="shared" si="59"/>
        <v>0</v>
      </c>
      <c r="J1727" s="268">
        <f t="shared" si="58"/>
        <v>0</v>
      </c>
    </row>
    <row r="1728" spans="1:10" hidden="1" x14ac:dyDescent="0.2">
      <c r="A1728" s="266">
        <v>541018</v>
      </c>
      <c r="B1728" s="266" t="s">
        <v>1244</v>
      </c>
      <c r="C1728" s="267">
        <v>0</v>
      </c>
      <c r="D1728" s="267">
        <v>0</v>
      </c>
      <c r="E1728" s="267">
        <v>0</v>
      </c>
      <c r="F1728" s="267">
        <v>0</v>
      </c>
      <c r="G1728" s="267">
        <v>0</v>
      </c>
      <c r="H1728" s="267">
        <v>0</v>
      </c>
      <c r="I1728" s="267">
        <f t="shared" si="59"/>
        <v>0</v>
      </c>
      <c r="J1728" s="268">
        <f t="shared" si="58"/>
        <v>0</v>
      </c>
    </row>
    <row r="1729" spans="1:10" hidden="1" x14ac:dyDescent="0.2">
      <c r="A1729" s="266">
        <v>541019</v>
      </c>
      <c r="B1729" s="266" t="s">
        <v>1245</v>
      </c>
      <c r="C1729" s="267">
        <v>0</v>
      </c>
      <c r="D1729" s="267">
        <v>0</v>
      </c>
      <c r="E1729" s="267">
        <v>0</v>
      </c>
      <c r="F1729" s="267">
        <v>0</v>
      </c>
      <c r="G1729" s="267">
        <v>0</v>
      </c>
      <c r="H1729" s="267">
        <v>0</v>
      </c>
      <c r="I1729" s="267">
        <f t="shared" si="59"/>
        <v>0</v>
      </c>
      <c r="J1729" s="268">
        <f t="shared" si="58"/>
        <v>0</v>
      </c>
    </row>
    <row r="1730" spans="1:10" hidden="1" x14ac:dyDescent="0.2">
      <c r="A1730" s="266">
        <v>541022</v>
      </c>
      <c r="B1730" s="266" t="s">
        <v>1248</v>
      </c>
      <c r="C1730" s="267">
        <v>0</v>
      </c>
      <c r="D1730" s="267">
        <v>0</v>
      </c>
      <c r="E1730" s="267">
        <v>0</v>
      </c>
      <c r="F1730" s="267">
        <v>0</v>
      </c>
      <c r="G1730" s="267">
        <v>0</v>
      </c>
      <c r="H1730" s="267">
        <v>0</v>
      </c>
      <c r="I1730" s="267">
        <f t="shared" si="59"/>
        <v>0</v>
      </c>
      <c r="J1730" s="268">
        <f t="shared" si="58"/>
        <v>0</v>
      </c>
    </row>
    <row r="1731" spans="1:10" hidden="1" x14ac:dyDescent="0.2">
      <c r="A1731" s="266">
        <v>541023</v>
      </c>
      <c r="B1731" s="266" t="s">
        <v>1249</v>
      </c>
      <c r="C1731" s="267">
        <v>0</v>
      </c>
      <c r="D1731" s="267">
        <v>0</v>
      </c>
      <c r="E1731" s="267">
        <v>0</v>
      </c>
      <c r="F1731" s="267">
        <v>0</v>
      </c>
      <c r="G1731" s="267">
        <v>0</v>
      </c>
      <c r="H1731" s="267">
        <v>0</v>
      </c>
      <c r="I1731" s="267">
        <f t="shared" si="59"/>
        <v>0</v>
      </c>
      <c r="J1731" s="268">
        <f t="shared" ref="J1731:J1794" si="60">+MAX(C1731:I1731)</f>
        <v>0</v>
      </c>
    </row>
    <row r="1732" spans="1:10" hidden="1" x14ac:dyDescent="0.2">
      <c r="A1732" s="266">
        <v>541024</v>
      </c>
      <c r="B1732" s="266" t="s">
        <v>647</v>
      </c>
      <c r="C1732" s="267">
        <v>0</v>
      </c>
      <c r="D1732" s="267">
        <v>0</v>
      </c>
      <c r="E1732" s="267">
        <v>0</v>
      </c>
      <c r="F1732" s="267">
        <v>0</v>
      </c>
      <c r="G1732" s="267">
        <v>0</v>
      </c>
      <c r="H1732" s="267">
        <v>0</v>
      </c>
      <c r="I1732" s="267">
        <f t="shared" si="59"/>
        <v>0</v>
      </c>
      <c r="J1732" s="268">
        <f t="shared" si="60"/>
        <v>0</v>
      </c>
    </row>
    <row r="1733" spans="1:10" hidden="1" x14ac:dyDescent="0.2">
      <c r="A1733" s="266">
        <v>541025</v>
      </c>
      <c r="B1733" s="266" t="s">
        <v>1250</v>
      </c>
      <c r="C1733" s="267">
        <v>0</v>
      </c>
      <c r="D1733" s="267">
        <v>0</v>
      </c>
      <c r="E1733" s="267">
        <v>0</v>
      </c>
      <c r="F1733" s="267">
        <v>0</v>
      </c>
      <c r="G1733" s="267">
        <v>0</v>
      </c>
      <c r="H1733" s="267">
        <v>0</v>
      </c>
      <c r="I1733" s="267">
        <f t="shared" si="59"/>
        <v>0</v>
      </c>
      <c r="J1733" s="268">
        <f t="shared" si="60"/>
        <v>0</v>
      </c>
    </row>
    <row r="1734" spans="1:10" hidden="1" x14ac:dyDescent="0.2">
      <c r="A1734" s="266">
        <v>541026</v>
      </c>
      <c r="B1734" s="266" t="s">
        <v>1251</v>
      </c>
      <c r="C1734" s="267">
        <v>0</v>
      </c>
      <c r="D1734" s="267">
        <v>0</v>
      </c>
      <c r="E1734" s="267">
        <v>0</v>
      </c>
      <c r="F1734" s="267">
        <v>0</v>
      </c>
      <c r="G1734" s="267">
        <v>0</v>
      </c>
      <c r="H1734" s="267">
        <v>0</v>
      </c>
      <c r="I1734" s="267">
        <f t="shared" si="59"/>
        <v>0</v>
      </c>
      <c r="J1734" s="268">
        <f t="shared" si="60"/>
        <v>0</v>
      </c>
    </row>
    <row r="1735" spans="1:10" hidden="1" x14ac:dyDescent="0.2">
      <c r="A1735" s="266">
        <v>541027</v>
      </c>
      <c r="B1735" s="266" t="s">
        <v>1252</v>
      </c>
      <c r="C1735" s="267">
        <v>0</v>
      </c>
      <c r="D1735" s="267">
        <v>0</v>
      </c>
      <c r="E1735" s="267">
        <v>0</v>
      </c>
      <c r="F1735" s="267">
        <v>0</v>
      </c>
      <c r="G1735" s="267">
        <v>0</v>
      </c>
      <c r="H1735" s="267">
        <v>0</v>
      </c>
      <c r="I1735" s="267">
        <f t="shared" si="59"/>
        <v>0</v>
      </c>
      <c r="J1735" s="268">
        <f t="shared" si="60"/>
        <v>0</v>
      </c>
    </row>
    <row r="1736" spans="1:10" hidden="1" x14ac:dyDescent="0.2">
      <c r="A1736" s="266">
        <v>541028</v>
      </c>
      <c r="B1736" s="266" t="s">
        <v>1253</v>
      </c>
      <c r="C1736" s="267">
        <v>0</v>
      </c>
      <c r="D1736" s="267">
        <v>0</v>
      </c>
      <c r="E1736" s="267">
        <v>0</v>
      </c>
      <c r="F1736" s="267">
        <v>0</v>
      </c>
      <c r="G1736" s="267">
        <v>0</v>
      </c>
      <c r="H1736" s="267">
        <v>0</v>
      </c>
      <c r="I1736" s="267">
        <f t="shared" si="59"/>
        <v>0</v>
      </c>
      <c r="J1736" s="268">
        <f t="shared" si="60"/>
        <v>0</v>
      </c>
    </row>
    <row r="1737" spans="1:10" hidden="1" x14ac:dyDescent="0.2">
      <c r="A1737" s="266">
        <v>541029</v>
      </c>
      <c r="B1737" s="266" t="s">
        <v>1254</v>
      </c>
      <c r="C1737" s="267">
        <v>0</v>
      </c>
      <c r="D1737" s="267">
        <v>0</v>
      </c>
      <c r="E1737" s="267">
        <v>0</v>
      </c>
      <c r="F1737" s="267">
        <v>0</v>
      </c>
      <c r="G1737" s="267">
        <v>0</v>
      </c>
      <c r="H1737" s="267">
        <v>0</v>
      </c>
      <c r="I1737" s="267">
        <f t="shared" si="59"/>
        <v>0</v>
      </c>
      <c r="J1737" s="268">
        <f t="shared" si="60"/>
        <v>0</v>
      </c>
    </row>
    <row r="1738" spans="1:10" hidden="1" x14ac:dyDescent="0.2">
      <c r="A1738" s="266">
        <v>541030</v>
      </c>
      <c r="B1738" s="266" t="s">
        <v>1255</v>
      </c>
      <c r="C1738" s="267">
        <v>0</v>
      </c>
      <c r="D1738" s="267">
        <v>0</v>
      </c>
      <c r="E1738" s="267">
        <v>0</v>
      </c>
      <c r="F1738" s="267">
        <v>0</v>
      </c>
      <c r="G1738" s="267">
        <v>0</v>
      </c>
      <c r="H1738" s="267">
        <v>0</v>
      </c>
      <c r="I1738" s="267">
        <f t="shared" si="59"/>
        <v>0</v>
      </c>
      <c r="J1738" s="268">
        <f t="shared" si="60"/>
        <v>0</v>
      </c>
    </row>
    <row r="1739" spans="1:10" hidden="1" x14ac:dyDescent="0.2">
      <c r="A1739" s="266">
        <v>541031</v>
      </c>
      <c r="B1739" s="266" t="s">
        <v>497</v>
      </c>
      <c r="C1739" s="267">
        <v>0</v>
      </c>
      <c r="D1739" s="267">
        <v>0</v>
      </c>
      <c r="E1739" s="267">
        <v>0</v>
      </c>
      <c r="F1739" s="267">
        <v>0</v>
      </c>
      <c r="G1739" s="267">
        <v>0</v>
      </c>
      <c r="H1739" s="267">
        <v>0</v>
      </c>
      <c r="I1739" s="267">
        <f t="shared" si="59"/>
        <v>0</v>
      </c>
      <c r="J1739" s="268">
        <f t="shared" si="60"/>
        <v>0</v>
      </c>
    </row>
    <row r="1740" spans="1:10" hidden="1" x14ac:dyDescent="0.2">
      <c r="A1740" s="266">
        <v>541032</v>
      </c>
      <c r="B1740" s="266" t="s">
        <v>1256</v>
      </c>
      <c r="C1740" s="267">
        <v>0</v>
      </c>
      <c r="D1740" s="267">
        <v>0</v>
      </c>
      <c r="E1740" s="267">
        <v>0</v>
      </c>
      <c r="F1740" s="267">
        <v>0</v>
      </c>
      <c r="G1740" s="267">
        <v>0</v>
      </c>
      <c r="H1740" s="267">
        <v>0</v>
      </c>
      <c r="I1740" s="267">
        <f t="shared" si="59"/>
        <v>0</v>
      </c>
      <c r="J1740" s="268">
        <f t="shared" si="60"/>
        <v>0</v>
      </c>
    </row>
    <row r="1741" spans="1:10" hidden="1" x14ac:dyDescent="0.2">
      <c r="A1741" s="266">
        <v>541033</v>
      </c>
      <c r="B1741" s="266" t="s">
        <v>1257</v>
      </c>
      <c r="C1741" s="267">
        <v>0</v>
      </c>
      <c r="D1741" s="267">
        <v>0</v>
      </c>
      <c r="E1741" s="267">
        <v>0</v>
      </c>
      <c r="F1741" s="267">
        <v>0</v>
      </c>
      <c r="G1741" s="267">
        <v>0</v>
      </c>
      <c r="H1741" s="267">
        <v>0</v>
      </c>
      <c r="I1741" s="267">
        <f t="shared" si="59"/>
        <v>0</v>
      </c>
      <c r="J1741" s="268">
        <f t="shared" si="60"/>
        <v>0</v>
      </c>
    </row>
    <row r="1742" spans="1:10" hidden="1" x14ac:dyDescent="0.2">
      <c r="A1742" s="266">
        <v>541034</v>
      </c>
      <c r="B1742" s="266" t="s">
        <v>1258</v>
      </c>
      <c r="C1742" s="267">
        <v>0</v>
      </c>
      <c r="D1742" s="267">
        <v>0</v>
      </c>
      <c r="E1742" s="267">
        <v>0</v>
      </c>
      <c r="F1742" s="267">
        <v>0</v>
      </c>
      <c r="G1742" s="267">
        <v>0</v>
      </c>
      <c r="H1742" s="267">
        <v>0</v>
      </c>
      <c r="I1742" s="267">
        <f t="shared" si="59"/>
        <v>0</v>
      </c>
      <c r="J1742" s="268">
        <f t="shared" si="60"/>
        <v>0</v>
      </c>
    </row>
    <row r="1743" spans="1:10" hidden="1" x14ac:dyDescent="0.2">
      <c r="A1743" s="266">
        <v>541035</v>
      </c>
      <c r="B1743" s="266" t="s">
        <v>1259</v>
      </c>
      <c r="C1743" s="267">
        <v>0</v>
      </c>
      <c r="D1743" s="267">
        <v>0</v>
      </c>
      <c r="E1743" s="267">
        <v>0</v>
      </c>
      <c r="F1743" s="267">
        <v>0</v>
      </c>
      <c r="G1743" s="267">
        <v>0</v>
      </c>
      <c r="H1743" s="267">
        <v>0</v>
      </c>
      <c r="I1743" s="267">
        <f t="shared" si="59"/>
        <v>0</v>
      </c>
      <c r="J1743" s="268">
        <f t="shared" si="60"/>
        <v>0</v>
      </c>
    </row>
    <row r="1744" spans="1:10" hidden="1" x14ac:dyDescent="0.2">
      <c r="A1744" s="266">
        <v>541095</v>
      </c>
      <c r="B1744" s="266" t="s">
        <v>441</v>
      </c>
      <c r="C1744" s="267">
        <v>0</v>
      </c>
      <c r="D1744" s="267">
        <v>0</v>
      </c>
      <c r="E1744" s="267">
        <v>0</v>
      </c>
      <c r="F1744" s="267">
        <v>0</v>
      </c>
      <c r="G1744" s="267">
        <v>0</v>
      </c>
      <c r="H1744" s="267">
        <v>0</v>
      </c>
      <c r="I1744" s="267">
        <f t="shared" si="59"/>
        <v>0</v>
      </c>
      <c r="J1744" s="268">
        <f t="shared" si="60"/>
        <v>0</v>
      </c>
    </row>
    <row r="1745" spans="1:10" hidden="1" x14ac:dyDescent="0.2">
      <c r="A1745" s="264">
        <v>541500</v>
      </c>
      <c r="B1745" s="264" t="s">
        <v>1362</v>
      </c>
      <c r="C1745" s="265">
        <v>0</v>
      </c>
      <c r="D1745" s="265">
        <v>0</v>
      </c>
      <c r="E1745" s="265">
        <v>0</v>
      </c>
      <c r="F1745" s="265">
        <v>0</v>
      </c>
      <c r="G1745" s="265">
        <v>0</v>
      </c>
      <c r="H1745" s="265">
        <v>0</v>
      </c>
      <c r="I1745" s="265">
        <f t="shared" si="59"/>
        <v>0</v>
      </c>
      <c r="J1745" s="268">
        <f t="shared" si="60"/>
        <v>0</v>
      </c>
    </row>
    <row r="1746" spans="1:10" hidden="1" x14ac:dyDescent="0.2">
      <c r="A1746" s="264">
        <v>542000</v>
      </c>
      <c r="B1746" s="264" t="s">
        <v>1363</v>
      </c>
      <c r="C1746" s="265">
        <v>0</v>
      </c>
      <c r="D1746" s="265">
        <v>0</v>
      </c>
      <c r="E1746" s="265">
        <v>0</v>
      </c>
      <c r="F1746" s="265">
        <v>0</v>
      </c>
      <c r="G1746" s="265">
        <v>0</v>
      </c>
      <c r="H1746" s="265">
        <v>0</v>
      </c>
      <c r="I1746" s="265">
        <f t="shared" si="59"/>
        <v>0</v>
      </c>
      <c r="J1746" s="268">
        <f t="shared" si="60"/>
        <v>0</v>
      </c>
    </row>
    <row r="1747" spans="1:10" hidden="1" x14ac:dyDescent="0.2">
      <c r="A1747" s="264">
        <v>542500</v>
      </c>
      <c r="B1747" s="264" t="s">
        <v>1364</v>
      </c>
      <c r="C1747" s="265">
        <v>0</v>
      </c>
      <c r="D1747" s="265">
        <v>0</v>
      </c>
      <c r="E1747" s="265">
        <v>0</v>
      </c>
      <c r="F1747" s="265">
        <v>0</v>
      </c>
      <c r="G1747" s="265">
        <v>0</v>
      </c>
      <c r="H1747" s="265">
        <v>0</v>
      </c>
      <c r="I1747" s="265">
        <f t="shared" si="59"/>
        <v>0</v>
      </c>
      <c r="J1747" s="268">
        <f t="shared" si="60"/>
        <v>0</v>
      </c>
    </row>
    <row r="1748" spans="1:10" x14ac:dyDescent="0.2">
      <c r="A1748" s="260">
        <v>600000</v>
      </c>
      <c r="B1748" s="260" t="s">
        <v>1365</v>
      </c>
      <c r="C1748" s="261">
        <v>242939468.49000001</v>
      </c>
      <c r="D1748" s="261">
        <v>286324872.70999998</v>
      </c>
      <c r="E1748" s="261">
        <v>295420484</v>
      </c>
      <c r="F1748" s="261">
        <v>300541214.30000001</v>
      </c>
      <c r="G1748" s="261">
        <v>392061227.48000002</v>
      </c>
      <c r="H1748" s="261">
        <v>276141388.83999997</v>
      </c>
      <c r="I1748" s="261">
        <f t="shared" si="59"/>
        <v>368188518.45333326</v>
      </c>
      <c r="J1748" s="268">
        <f t="shared" si="60"/>
        <v>392061227.48000002</v>
      </c>
    </row>
    <row r="1749" spans="1:10" x14ac:dyDescent="0.2">
      <c r="A1749" s="262">
        <v>610000</v>
      </c>
      <c r="B1749" s="262" t="s">
        <v>1366</v>
      </c>
      <c r="C1749" s="263">
        <v>242939468.49000001</v>
      </c>
      <c r="D1749" s="263">
        <v>286324872.70999998</v>
      </c>
      <c r="E1749" s="263">
        <v>295420484</v>
      </c>
      <c r="F1749" s="263">
        <v>300541214.30000001</v>
      </c>
      <c r="G1749" s="263">
        <v>392061227.48000002</v>
      </c>
      <c r="H1749" s="263">
        <v>276141388.83999997</v>
      </c>
      <c r="I1749" s="263">
        <f t="shared" si="59"/>
        <v>368188518.45333326</v>
      </c>
      <c r="J1749" s="268">
        <f t="shared" si="60"/>
        <v>392061227.48000002</v>
      </c>
    </row>
    <row r="1750" spans="1:10" hidden="1" x14ac:dyDescent="0.2">
      <c r="A1750" s="264">
        <v>610500</v>
      </c>
      <c r="B1750" s="264" t="s">
        <v>861</v>
      </c>
      <c r="C1750" s="265">
        <v>0</v>
      </c>
      <c r="D1750" s="265">
        <v>0</v>
      </c>
      <c r="E1750" s="265">
        <v>0</v>
      </c>
      <c r="F1750" s="265">
        <v>0</v>
      </c>
      <c r="G1750" s="265">
        <v>0</v>
      </c>
      <c r="H1750" s="265">
        <v>0</v>
      </c>
      <c r="I1750" s="265">
        <f t="shared" si="59"/>
        <v>0</v>
      </c>
      <c r="J1750" s="268">
        <f t="shared" si="60"/>
        <v>0</v>
      </c>
    </row>
    <row r="1751" spans="1:10" hidden="1" x14ac:dyDescent="0.2">
      <c r="A1751" s="266">
        <v>610505</v>
      </c>
      <c r="B1751" s="266" t="s">
        <v>862</v>
      </c>
      <c r="C1751" s="267">
        <v>0</v>
      </c>
      <c r="D1751" s="267">
        <v>0</v>
      </c>
      <c r="E1751" s="267">
        <v>0</v>
      </c>
      <c r="F1751" s="267">
        <v>0</v>
      </c>
      <c r="G1751" s="267">
        <v>0</v>
      </c>
      <c r="H1751" s="267">
        <v>0</v>
      </c>
      <c r="I1751" s="267">
        <f t="shared" si="59"/>
        <v>0</v>
      </c>
      <c r="J1751" s="268">
        <f t="shared" si="60"/>
        <v>0</v>
      </c>
    </row>
    <row r="1752" spans="1:10" hidden="1" x14ac:dyDescent="0.2">
      <c r="A1752" s="266">
        <v>610510</v>
      </c>
      <c r="B1752" s="266" t="s">
        <v>863</v>
      </c>
      <c r="C1752" s="267">
        <v>0</v>
      </c>
      <c r="D1752" s="267">
        <v>0</v>
      </c>
      <c r="E1752" s="267">
        <v>0</v>
      </c>
      <c r="F1752" s="267">
        <v>0</v>
      </c>
      <c r="G1752" s="267">
        <v>0</v>
      </c>
      <c r="H1752" s="267">
        <v>0</v>
      </c>
      <c r="I1752" s="267">
        <f t="shared" si="59"/>
        <v>0</v>
      </c>
      <c r="J1752" s="268">
        <f t="shared" si="60"/>
        <v>0</v>
      </c>
    </row>
    <row r="1753" spans="1:10" hidden="1" x14ac:dyDescent="0.2">
      <c r="A1753" s="266">
        <v>610515</v>
      </c>
      <c r="B1753" s="266" t="s">
        <v>864</v>
      </c>
      <c r="C1753" s="267">
        <v>0</v>
      </c>
      <c r="D1753" s="267">
        <v>0</v>
      </c>
      <c r="E1753" s="267">
        <v>0</v>
      </c>
      <c r="F1753" s="267">
        <v>0</v>
      </c>
      <c r="G1753" s="267">
        <v>0</v>
      </c>
      <c r="H1753" s="267">
        <v>0</v>
      </c>
      <c r="I1753" s="267">
        <f t="shared" si="59"/>
        <v>0</v>
      </c>
      <c r="J1753" s="268">
        <f t="shared" si="60"/>
        <v>0</v>
      </c>
    </row>
    <row r="1754" spans="1:10" hidden="1" x14ac:dyDescent="0.2">
      <c r="A1754" s="266">
        <v>610520</v>
      </c>
      <c r="B1754" s="266" t="s">
        <v>865</v>
      </c>
      <c r="C1754" s="267">
        <v>0</v>
      </c>
      <c r="D1754" s="267">
        <v>0</v>
      </c>
      <c r="E1754" s="267">
        <v>0</v>
      </c>
      <c r="F1754" s="267">
        <v>0</v>
      </c>
      <c r="G1754" s="267">
        <v>0</v>
      </c>
      <c r="H1754" s="267">
        <v>0</v>
      </c>
      <c r="I1754" s="267">
        <f t="shared" si="59"/>
        <v>0</v>
      </c>
      <c r="J1754" s="268">
        <f t="shared" si="60"/>
        <v>0</v>
      </c>
    </row>
    <row r="1755" spans="1:10" hidden="1" x14ac:dyDescent="0.2">
      <c r="A1755" s="266">
        <v>610525</v>
      </c>
      <c r="B1755" s="266" t="s">
        <v>866</v>
      </c>
      <c r="C1755" s="267">
        <v>0</v>
      </c>
      <c r="D1755" s="267">
        <v>0</v>
      </c>
      <c r="E1755" s="267">
        <v>0</v>
      </c>
      <c r="F1755" s="267">
        <v>0</v>
      </c>
      <c r="G1755" s="267">
        <v>0</v>
      </c>
      <c r="H1755" s="267">
        <v>0</v>
      </c>
      <c r="I1755" s="267">
        <f t="shared" si="59"/>
        <v>0</v>
      </c>
      <c r="J1755" s="268">
        <f t="shared" si="60"/>
        <v>0</v>
      </c>
    </row>
    <row r="1756" spans="1:10" hidden="1" x14ac:dyDescent="0.2">
      <c r="A1756" s="266">
        <v>610530</v>
      </c>
      <c r="B1756" s="266" t="s">
        <v>1367</v>
      </c>
      <c r="C1756" s="267">
        <v>0</v>
      </c>
      <c r="D1756" s="267">
        <v>0</v>
      </c>
      <c r="E1756" s="267">
        <v>0</v>
      </c>
      <c r="F1756" s="267">
        <v>0</v>
      </c>
      <c r="G1756" s="267">
        <v>0</v>
      </c>
      <c r="H1756" s="267">
        <v>0</v>
      </c>
      <c r="I1756" s="267">
        <f t="shared" si="59"/>
        <v>0</v>
      </c>
      <c r="J1756" s="268">
        <f t="shared" si="60"/>
        <v>0</v>
      </c>
    </row>
    <row r="1757" spans="1:10" hidden="1" x14ac:dyDescent="0.2">
      <c r="A1757" s="266">
        <v>610535</v>
      </c>
      <c r="B1757" s="266" t="s">
        <v>868</v>
      </c>
      <c r="C1757" s="267">
        <v>0</v>
      </c>
      <c r="D1757" s="267">
        <v>0</v>
      </c>
      <c r="E1757" s="267">
        <v>0</v>
      </c>
      <c r="F1757" s="267">
        <v>0</v>
      </c>
      <c r="G1757" s="267">
        <v>0</v>
      </c>
      <c r="H1757" s="267">
        <v>0</v>
      </c>
      <c r="I1757" s="267">
        <f t="shared" si="59"/>
        <v>0</v>
      </c>
      <c r="J1757" s="268">
        <f t="shared" si="60"/>
        <v>0</v>
      </c>
    </row>
    <row r="1758" spans="1:10" hidden="1" x14ac:dyDescent="0.2">
      <c r="A1758" s="266">
        <v>610540</v>
      </c>
      <c r="B1758" s="266" t="s">
        <v>869</v>
      </c>
      <c r="C1758" s="267">
        <v>0</v>
      </c>
      <c r="D1758" s="267">
        <v>0</v>
      </c>
      <c r="E1758" s="267">
        <v>0</v>
      </c>
      <c r="F1758" s="267">
        <v>0</v>
      </c>
      <c r="G1758" s="267">
        <v>0</v>
      </c>
      <c r="H1758" s="267">
        <v>0</v>
      </c>
      <c r="I1758" s="267">
        <f t="shared" si="59"/>
        <v>0</v>
      </c>
      <c r="J1758" s="268">
        <f t="shared" si="60"/>
        <v>0</v>
      </c>
    </row>
    <row r="1759" spans="1:10" hidden="1" x14ac:dyDescent="0.2">
      <c r="A1759" s="266">
        <v>610545</v>
      </c>
      <c r="B1759" s="266" t="s">
        <v>870</v>
      </c>
      <c r="C1759" s="267">
        <v>0</v>
      </c>
      <c r="D1759" s="267">
        <v>0</v>
      </c>
      <c r="E1759" s="267">
        <v>0</v>
      </c>
      <c r="F1759" s="267">
        <v>0</v>
      </c>
      <c r="G1759" s="267">
        <v>0</v>
      </c>
      <c r="H1759" s="267">
        <v>0</v>
      </c>
      <c r="I1759" s="267">
        <f t="shared" si="59"/>
        <v>0</v>
      </c>
      <c r="J1759" s="268">
        <f t="shared" si="60"/>
        <v>0</v>
      </c>
    </row>
    <row r="1760" spans="1:10" hidden="1" x14ac:dyDescent="0.2">
      <c r="A1760" s="266">
        <v>610550</v>
      </c>
      <c r="B1760" s="266" t="s">
        <v>871</v>
      </c>
      <c r="C1760" s="267">
        <v>0</v>
      </c>
      <c r="D1760" s="267">
        <v>0</v>
      </c>
      <c r="E1760" s="267">
        <v>0</v>
      </c>
      <c r="F1760" s="267">
        <v>0</v>
      </c>
      <c r="G1760" s="267">
        <v>0</v>
      </c>
      <c r="H1760" s="267">
        <v>0</v>
      </c>
      <c r="I1760" s="267">
        <f t="shared" si="59"/>
        <v>0</v>
      </c>
      <c r="J1760" s="268">
        <f t="shared" si="60"/>
        <v>0</v>
      </c>
    </row>
    <row r="1761" spans="1:10" hidden="1" x14ac:dyDescent="0.2">
      <c r="A1761" s="266">
        <v>610555</v>
      </c>
      <c r="B1761" s="266" t="s">
        <v>872</v>
      </c>
      <c r="C1761" s="267">
        <v>0</v>
      </c>
      <c r="D1761" s="267">
        <v>0</v>
      </c>
      <c r="E1761" s="267">
        <v>0</v>
      </c>
      <c r="F1761" s="267">
        <v>0</v>
      </c>
      <c r="G1761" s="267">
        <v>0</v>
      </c>
      <c r="H1761" s="267">
        <v>0</v>
      </c>
      <c r="I1761" s="267">
        <f t="shared" si="59"/>
        <v>0</v>
      </c>
      <c r="J1761" s="268">
        <f t="shared" si="60"/>
        <v>0</v>
      </c>
    </row>
    <row r="1762" spans="1:10" hidden="1" x14ac:dyDescent="0.2">
      <c r="A1762" s="266">
        <v>610560</v>
      </c>
      <c r="B1762" s="266" t="s">
        <v>873</v>
      </c>
      <c r="C1762" s="267">
        <v>0</v>
      </c>
      <c r="D1762" s="267">
        <v>0</v>
      </c>
      <c r="E1762" s="267">
        <v>0</v>
      </c>
      <c r="F1762" s="267">
        <v>0</v>
      </c>
      <c r="G1762" s="267">
        <v>0</v>
      </c>
      <c r="H1762" s="267">
        <v>0</v>
      </c>
      <c r="I1762" s="267">
        <f t="shared" si="59"/>
        <v>0</v>
      </c>
      <c r="J1762" s="268">
        <f t="shared" si="60"/>
        <v>0</v>
      </c>
    </row>
    <row r="1763" spans="1:10" hidden="1" x14ac:dyDescent="0.2">
      <c r="A1763" s="266">
        <v>610565</v>
      </c>
      <c r="B1763" s="266" t="s">
        <v>874</v>
      </c>
      <c r="C1763" s="267">
        <v>0</v>
      </c>
      <c r="D1763" s="267">
        <v>0</v>
      </c>
      <c r="E1763" s="267">
        <v>0</v>
      </c>
      <c r="F1763" s="267">
        <v>0</v>
      </c>
      <c r="G1763" s="267">
        <v>0</v>
      </c>
      <c r="H1763" s="267">
        <v>0</v>
      </c>
      <c r="I1763" s="267">
        <f t="shared" si="59"/>
        <v>0</v>
      </c>
      <c r="J1763" s="268">
        <f t="shared" si="60"/>
        <v>0</v>
      </c>
    </row>
    <row r="1764" spans="1:10" hidden="1" x14ac:dyDescent="0.2">
      <c r="A1764" s="266">
        <v>610570</v>
      </c>
      <c r="B1764" s="266" t="s">
        <v>875</v>
      </c>
      <c r="C1764" s="267">
        <v>0</v>
      </c>
      <c r="D1764" s="267">
        <v>0</v>
      </c>
      <c r="E1764" s="267">
        <v>0</v>
      </c>
      <c r="F1764" s="267">
        <v>0</v>
      </c>
      <c r="G1764" s="267">
        <v>0</v>
      </c>
      <c r="H1764" s="267">
        <v>0</v>
      </c>
      <c r="I1764" s="267">
        <f t="shared" si="59"/>
        <v>0</v>
      </c>
      <c r="J1764" s="268">
        <f t="shared" si="60"/>
        <v>0</v>
      </c>
    </row>
    <row r="1765" spans="1:10" hidden="1" x14ac:dyDescent="0.2">
      <c r="A1765" s="266">
        <v>610575</v>
      </c>
      <c r="B1765" s="266" t="s">
        <v>876</v>
      </c>
      <c r="C1765" s="267">
        <v>0</v>
      </c>
      <c r="D1765" s="267">
        <v>0</v>
      </c>
      <c r="E1765" s="267">
        <v>0</v>
      </c>
      <c r="F1765" s="267">
        <v>0</v>
      </c>
      <c r="G1765" s="267">
        <v>0</v>
      </c>
      <c r="H1765" s="267">
        <v>0</v>
      </c>
      <c r="I1765" s="267">
        <f t="shared" si="59"/>
        <v>0</v>
      </c>
      <c r="J1765" s="268">
        <f t="shared" si="60"/>
        <v>0</v>
      </c>
    </row>
    <row r="1766" spans="1:10" hidden="1" x14ac:dyDescent="0.2">
      <c r="A1766" s="266">
        <v>610580</v>
      </c>
      <c r="B1766" s="266" t="s">
        <v>877</v>
      </c>
      <c r="C1766" s="267">
        <v>0</v>
      </c>
      <c r="D1766" s="267">
        <v>0</v>
      </c>
      <c r="E1766" s="267">
        <v>0</v>
      </c>
      <c r="F1766" s="267">
        <v>0</v>
      </c>
      <c r="G1766" s="267">
        <v>0</v>
      </c>
      <c r="H1766" s="267">
        <v>0</v>
      </c>
      <c r="I1766" s="267">
        <f t="shared" si="59"/>
        <v>0</v>
      </c>
      <c r="J1766" s="268">
        <f t="shared" si="60"/>
        <v>0</v>
      </c>
    </row>
    <row r="1767" spans="1:10" hidden="1" x14ac:dyDescent="0.2">
      <c r="A1767" s="264">
        <v>611000</v>
      </c>
      <c r="B1767" s="264" t="s">
        <v>878</v>
      </c>
      <c r="C1767" s="265">
        <v>0</v>
      </c>
      <c r="D1767" s="265">
        <v>0</v>
      </c>
      <c r="E1767" s="265">
        <v>0</v>
      </c>
      <c r="F1767" s="265">
        <v>0</v>
      </c>
      <c r="G1767" s="265">
        <v>0</v>
      </c>
      <c r="H1767" s="265">
        <v>0</v>
      </c>
      <c r="I1767" s="265">
        <f t="shared" si="59"/>
        <v>0</v>
      </c>
      <c r="J1767" s="268">
        <f t="shared" si="60"/>
        <v>0</v>
      </c>
    </row>
    <row r="1768" spans="1:10" hidden="1" x14ac:dyDescent="0.2">
      <c r="A1768" s="266">
        <v>611005</v>
      </c>
      <c r="B1768" s="266" t="s">
        <v>879</v>
      </c>
      <c r="C1768" s="267">
        <v>0</v>
      </c>
      <c r="D1768" s="267">
        <v>0</v>
      </c>
      <c r="E1768" s="267">
        <v>0</v>
      </c>
      <c r="F1768" s="267">
        <v>0</v>
      </c>
      <c r="G1768" s="267">
        <v>0</v>
      </c>
      <c r="H1768" s="267">
        <v>0</v>
      </c>
      <c r="I1768" s="267">
        <f t="shared" si="59"/>
        <v>0</v>
      </c>
      <c r="J1768" s="268">
        <f t="shared" si="60"/>
        <v>0</v>
      </c>
    </row>
    <row r="1769" spans="1:10" hidden="1" x14ac:dyDescent="0.2">
      <c r="A1769" s="266">
        <v>611010</v>
      </c>
      <c r="B1769" s="266" t="s">
        <v>880</v>
      </c>
      <c r="C1769" s="267">
        <v>0</v>
      </c>
      <c r="D1769" s="267">
        <v>0</v>
      </c>
      <c r="E1769" s="267">
        <v>0</v>
      </c>
      <c r="F1769" s="267">
        <v>0</v>
      </c>
      <c r="G1769" s="267">
        <v>0</v>
      </c>
      <c r="H1769" s="267">
        <v>0</v>
      </c>
      <c r="I1769" s="267">
        <f t="shared" si="59"/>
        <v>0</v>
      </c>
      <c r="J1769" s="268">
        <f t="shared" si="60"/>
        <v>0</v>
      </c>
    </row>
    <row r="1770" spans="1:10" hidden="1" x14ac:dyDescent="0.2">
      <c r="A1770" s="266">
        <v>611015</v>
      </c>
      <c r="B1770" s="266" t="s">
        <v>881</v>
      </c>
      <c r="C1770" s="267">
        <v>0</v>
      </c>
      <c r="D1770" s="267">
        <v>0</v>
      </c>
      <c r="E1770" s="267">
        <v>0</v>
      </c>
      <c r="F1770" s="267">
        <v>0</v>
      </c>
      <c r="G1770" s="267">
        <v>0</v>
      </c>
      <c r="H1770" s="267">
        <v>0</v>
      </c>
      <c r="I1770" s="267">
        <f t="shared" si="59"/>
        <v>0</v>
      </c>
      <c r="J1770" s="268">
        <f t="shared" si="60"/>
        <v>0</v>
      </c>
    </row>
    <row r="1771" spans="1:10" hidden="1" x14ac:dyDescent="0.2">
      <c r="A1771" s="264">
        <v>611500</v>
      </c>
      <c r="B1771" s="264" t="s">
        <v>882</v>
      </c>
      <c r="C1771" s="265">
        <v>0</v>
      </c>
      <c r="D1771" s="265">
        <v>0</v>
      </c>
      <c r="E1771" s="265">
        <v>0</v>
      </c>
      <c r="F1771" s="265">
        <v>0</v>
      </c>
      <c r="G1771" s="265">
        <v>0</v>
      </c>
      <c r="H1771" s="265">
        <v>0</v>
      </c>
      <c r="I1771" s="265">
        <f t="shared" si="59"/>
        <v>0</v>
      </c>
      <c r="J1771" s="268">
        <f t="shared" si="60"/>
        <v>0</v>
      </c>
    </row>
    <row r="1772" spans="1:10" hidden="1" x14ac:dyDescent="0.2">
      <c r="A1772" s="266">
        <v>611505</v>
      </c>
      <c r="B1772" s="266" t="s">
        <v>883</v>
      </c>
      <c r="C1772" s="267">
        <v>0</v>
      </c>
      <c r="D1772" s="267">
        <v>0</v>
      </c>
      <c r="E1772" s="267">
        <v>0</v>
      </c>
      <c r="F1772" s="267">
        <v>0</v>
      </c>
      <c r="G1772" s="267">
        <v>0</v>
      </c>
      <c r="H1772" s="267">
        <v>0</v>
      </c>
      <c r="I1772" s="267">
        <f t="shared" si="59"/>
        <v>0</v>
      </c>
      <c r="J1772" s="268">
        <f t="shared" si="60"/>
        <v>0</v>
      </c>
    </row>
    <row r="1773" spans="1:10" hidden="1" x14ac:dyDescent="0.2">
      <c r="A1773" s="266">
        <v>611510</v>
      </c>
      <c r="B1773" s="266" t="s">
        <v>884</v>
      </c>
      <c r="C1773" s="267">
        <v>0</v>
      </c>
      <c r="D1773" s="267">
        <v>0</v>
      </c>
      <c r="E1773" s="267">
        <v>0</v>
      </c>
      <c r="F1773" s="267">
        <v>0</v>
      </c>
      <c r="G1773" s="267">
        <v>0</v>
      </c>
      <c r="H1773" s="267">
        <v>0</v>
      </c>
      <c r="I1773" s="267">
        <f t="shared" si="59"/>
        <v>0</v>
      </c>
      <c r="J1773" s="268">
        <f t="shared" si="60"/>
        <v>0</v>
      </c>
    </row>
    <row r="1774" spans="1:10" hidden="1" x14ac:dyDescent="0.2">
      <c r="A1774" s="266">
        <v>611515</v>
      </c>
      <c r="B1774" s="266" t="s">
        <v>885</v>
      </c>
      <c r="C1774" s="267">
        <v>0</v>
      </c>
      <c r="D1774" s="267">
        <v>0</v>
      </c>
      <c r="E1774" s="267">
        <v>0</v>
      </c>
      <c r="F1774" s="267">
        <v>0</v>
      </c>
      <c r="G1774" s="267">
        <v>0</v>
      </c>
      <c r="H1774" s="267">
        <v>0</v>
      </c>
      <c r="I1774" s="267">
        <f t="shared" si="59"/>
        <v>0</v>
      </c>
      <c r="J1774" s="268">
        <f t="shared" si="60"/>
        <v>0</v>
      </c>
    </row>
    <row r="1775" spans="1:10" hidden="1" x14ac:dyDescent="0.2">
      <c r="A1775" s="266">
        <v>611520</v>
      </c>
      <c r="B1775" s="266" t="s">
        <v>886</v>
      </c>
      <c r="C1775" s="267">
        <v>0</v>
      </c>
      <c r="D1775" s="267">
        <v>0</v>
      </c>
      <c r="E1775" s="267">
        <v>0</v>
      </c>
      <c r="F1775" s="267">
        <v>0</v>
      </c>
      <c r="G1775" s="267">
        <v>0</v>
      </c>
      <c r="H1775" s="267">
        <v>0</v>
      </c>
      <c r="I1775" s="267">
        <f t="shared" si="59"/>
        <v>0</v>
      </c>
      <c r="J1775" s="268">
        <f t="shared" si="60"/>
        <v>0</v>
      </c>
    </row>
    <row r="1776" spans="1:10" hidden="1" x14ac:dyDescent="0.2">
      <c r="A1776" s="266">
        <v>611525</v>
      </c>
      <c r="B1776" s="266" t="s">
        <v>887</v>
      </c>
      <c r="C1776" s="267">
        <v>0</v>
      </c>
      <c r="D1776" s="267">
        <v>0</v>
      </c>
      <c r="E1776" s="267">
        <v>0</v>
      </c>
      <c r="F1776" s="267">
        <v>0</v>
      </c>
      <c r="G1776" s="267">
        <v>0</v>
      </c>
      <c r="H1776" s="267">
        <v>0</v>
      </c>
      <c r="I1776" s="267">
        <f t="shared" si="59"/>
        <v>0</v>
      </c>
      <c r="J1776" s="268">
        <f t="shared" si="60"/>
        <v>0</v>
      </c>
    </row>
    <row r="1777" spans="1:10" hidden="1" x14ac:dyDescent="0.2">
      <c r="A1777" s="266">
        <v>611530</v>
      </c>
      <c r="B1777" s="266" t="s">
        <v>888</v>
      </c>
      <c r="C1777" s="267">
        <v>0</v>
      </c>
      <c r="D1777" s="267">
        <v>0</v>
      </c>
      <c r="E1777" s="267">
        <v>0</v>
      </c>
      <c r="F1777" s="267">
        <v>0</v>
      </c>
      <c r="G1777" s="267">
        <v>0</v>
      </c>
      <c r="H1777" s="267">
        <v>0</v>
      </c>
      <c r="I1777" s="267">
        <f t="shared" ref="I1777:I1840" si="61">+H1777/9*12</f>
        <v>0</v>
      </c>
      <c r="J1777" s="268">
        <f t="shared" si="60"/>
        <v>0</v>
      </c>
    </row>
    <row r="1778" spans="1:10" hidden="1" x14ac:dyDescent="0.2">
      <c r="A1778" s="266">
        <v>611535</v>
      </c>
      <c r="B1778" s="266" t="s">
        <v>889</v>
      </c>
      <c r="C1778" s="267">
        <v>0</v>
      </c>
      <c r="D1778" s="267">
        <v>0</v>
      </c>
      <c r="E1778" s="267">
        <v>0</v>
      </c>
      <c r="F1778" s="267">
        <v>0</v>
      </c>
      <c r="G1778" s="267">
        <v>0</v>
      </c>
      <c r="H1778" s="267">
        <v>0</v>
      </c>
      <c r="I1778" s="267">
        <f t="shared" si="61"/>
        <v>0</v>
      </c>
      <c r="J1778" s="268">
        <f t="shared" si="60"/>
        <v>0</v>
      </c>
    </row>
    <row r="1779" spans="1:10" hidden="1" x14ac:dyDescent="0.2">
      <c r="A1779" s="266">
        <v>611540</v>
      </c>
      <c r="B1779" s="266" t="s">
        <v>890</v>
      </c>
      <c r="C1779" s="267">
        <v>0</v>
      </c>
      <c r="D1779" s="267">
        <v>0</v>
      </c>
      <c r="E1779" s="267">
        <v>0</v>
      </c>
      <c r="F1779" s="267">
        <v>0</v>
      </c>
      <c r="G1779" s="267">
        <v>0</v>
      </c>
      <c r="H1779" s="267">
        <v>0</v>
      </c>
      <c r="I1779" s="267">
        <f t="shared" si="61"/>
        <v>0</v>
      </c>
      <c r="J1779" s="268">
        <f t="shared" si="60"/>
        <v>0</v>
      </c>
    </row>
    <row r="1780" spans="1:10" hidden="1" x14ac:dyDescent="0.2">
      <c r="A1780" s="266">
        <v>611545</v>
      </c>
      <c r="B1780" s="266" t="s">
        <v>891</v>
      </c>
      <c r="C1780" s="267">
        <v>0</v>
      </c>
      <c r="D1780" s="267">
        <v>0</v>
      </c>
      <c r="E1780" s="267">
        <v>0</v>
      </c>
      <c r="F1780" s="267">
        <v>0</v>
      </c>
      <c r="G1780" s="267">
        <v>0</v>
      </c>
      <c r="H1780" s="267">
        <v>0</v>
      </c>
      <c r="I1780" s="267">
        <f t="shared" si="61"/>
        <v>0</v>
      </c>
      <c r="J1780" s="268">
        <f t="shared" si="60"/>
        <v>0</v>
      </c>
    </row>
    <row r="1781" spans="1:10" hidden="1" x14ac:dyDescent="0.2">
      <c r="A1781" s="266">
        <v>611550</v>
      </c>
      <c r="B1781" s="266" t="s">
        <v>892</v>
      </c>
      <c r="C1781" s="267">
        <v>0</v>
      </c>
      <c r="D1781" s="267">
        <v>0</v>
      </c>
      <c r="E1781" s="267">
        <v>0</v>
      </c>
      <c r="F1781" s="267">
        <v>0</v>
      </c>
      <c r="G1781" s="267">
        <v>0</v>
      </c>
      <c r="H1781" s="267">
        <v>0</v>
      </c>
      <c r="I1781" s="267">
        <f t="shared" si="61"/>
        <v>0</v>
      </c>
      <c r="J1781" s="268">
        <f t="shared" si="60"/>
        <v>0</v>
      </c>
    </row>
    <row r="1782" spans="1:10" hidden="1" x14ac:dyDescent="0.2">
      <c r="A1782" s="266">
        <v>611555</v>
      </c>
      <c r="B1782" s="266" t="s">
        <v>893</v>
      </c>
      <c r="C1782" s="267">
        <v>0</v>
      </c>
      <c r="D1782" s="267">
        <v>0</v>
      </c>
      <c r="E1782" s="267">
        <v>0</v>
      </c>
      <c r="F1782" s="267">
        <v>0</v>
      </c>
      <c r="G1782" s="267">
        <v>0</v>
      </c>
      <c r="H1782" s="267">
        <v>0</v>
      </c>
      <c r="I1782" s="267">
        <f t="shared" si="61"/>
        <v>0</v>
      </c>
      <c r="J1782" s="268">
        <f t="shared" si="60"/>
        <v>0</v>
      </c>
    </row>
    <row r="1783" spans="1:10" hidden="1" x14ac:dyDescent="0.2">
      <c r="A1783" s="266">
        <v>611560</v>
      </c>
      <c r="B1783" s="266" t="s">
        <v>881</v>
      </c>
      <c r="C1783" s="267">
        <v>0</v>
      </c>
      <c r="D1783" s="267">
        <v>0</v>
      </c>
      <c r="E1783" s="267">
        <v>0</v>
      </c>
      <c r="F1783" s="267">
        <v>0</v>
      </c>
      <c r="G1783" s="267">
        <v>0</v>
      </c>
      <c r="H1783" s="267">
        <v>0</v>
      </c>
      <c r="I1783" s="267">
        <f t="shared" si="61"/>
        <v>0</v>
      </c>
      <c r="J1783" s="268">
        <f t="shared" si="60"/>
        <v>0</v>
      </c>
    </row>
    <row r="1784" spans="1:10" hidden="1" x14ac:dyDescent="0.2">
      <c r="A1784" s="264">
        <v>612000</v>
      </c>
      <c r="B1784" s="264" t="s">
        <v>894</v>
      </c>
      <c r="C1784" s="265">
        <v>0</v>
      </c>
      <c r="D1784" s="265">
        <v>0</v>
      </c>
      <c r="E1784" s="265">
        <v>0</v>
      </c>
      <c r="F1784" s="265">
        <v>0</v>
      </c>
      <c r="G1784" s="265">
        <v>0</v>
      </c>
      <c r="H1784" s="265">
        <v>0</v>
      </c>
      <c r="I1784" s="265">
        <f t="shared" si="61"/>
        <v>0</v>
      </c>
      <c r="J1784" s="268">
        <f t="shared" si="60"/>
        <v>0</v>
      </c>
    </row>
    <row r="1785" spans="1:10" hidden="1" x14ac:dyDescent="0.2">
      <c r="A1785" s="266">
        <v>612001</v>
      </c>
      <c r="B1785" s="266" t="s">
        <v>895</v>
      </c>
      <c r="C1785" s="267">
        <v>0</v>
      </c>
      <c r="D1785" s="267">
        <v>0</v>
      </c>
      <c r="E1785" s="267">
        <v>0</v>
      </c>
      <c r="F1785" s="267">
        <v>0</v>
      </c>
      <c r="G1785" s="267">
        <v>0</v>
      </c>
      <c r="H1785" s="267">
        <v>0</v>
      </c>
      <c r="I1785" s="267">
        <f t="shared" si="61"/>
        <v>0</v>
      </c>
      <c r="J1785" s="268">
        <f t="shared" si="60"/>
        <v>0</v>
      </c>
    </row>
    <row r="1786" spans="1:10" hidden="1" x14ac:dyDescent="0.2">
      <c r="A1786" s="266">
        <v>612002</v>
      </c>
      <c r="B1786" s="266" t="s">
        <v>896</v>
      </c>
      <c r="C1786" s="267">
        <v>0</v>
      </c>
      <c r="D1786" s="267">
        <v>0</v>
      </c>
      <c r="E1786" s="267">
        <v>0</v>
      </c>
      <c r="F1786" s="267">
        <v>0</v>
      </c>
      <c r="G1786" s="267">
        <v>0</v>
      </c>
      <c r="H1786" s="267">
        <v>0</v>
      </c>
      <c r="I1786" s="267">
        <f t="shared" si="61"/>
        <v>0</v>
      </c>
      <c r="J1786" s="268">
        <f t="shared" si="60"/>
        <v>0</v>
      </c>
    </row>
    <row r="1787" spans="1:10" hidden="1" x14ac:dyDescent="0.2">
      <c r="A1787" s="266">
        <v>612003</v>
      </c>
      <c r="B1787" s="266" t="s">
        <v>897</v>
      </c>
      <c r="C1787" s="267">
        <v>0</v>
      </c>
      <c r="D1787" s="267">
        <v>0</v>
      </c>
      <c r="E1787" s="267">
        <v>0</v>
      </c>
      <c r="F1787" s="267">
        <v>0</v>
      </c>
      <c r="G1787" s="267">
        <v>0</v>
      </c>
      <c r="H1787" s="267">
        <v>0</v>
      </c>
      <c r="I1787" s="267">
        <f t="shared" si="61"/>
        <v>0</v>
      </c>
      <c r="J1787" s="268">
        <f t="shared" si="60"/>
        <v>0</v>
      </c>
    </row>
    <row r="1788" spans="1:10" hidden="1" x14ac:dyDescent="0.2">
      <c r="A1788" s="266">
        <v>612004</v>
      </c>
      <c r="B1788" s="266" t="s">
        <v>898</v>
      </c>
      <c r="C1788" s="267">
        <v>0</v>
      </c>
      <c r="D1788" s="267">
        <v>0</v>
      </c>
      <c r="E1788" s="267">
        <v>0</v>
      </c>
      <c r="F1788" s="267">
        <v>0</v>
      </c>
      <c r="G1788" s="267">
        <v>0</v>
      </c>
      <c r="H1788" s="267">
        <v>0</v>
      </c>
      <c r="I1788" s="267">
        <f t="shared" si="61"/>
        <v>0</v>
      </c>
      <c r="J1788" s="268">
        <f t="shared" si="60"/>
        <v>0</v>
      </c>
    </row>
    <row r="1789" spans="1:10" hidden="1" x14ac:dyDescent="0.2">
      <c r="A1789" s="266">
        <v>612005</v>
      </c>
      <c r="B1789" s="266" t="s">
        <v>899</v>
      </c>
      <c r="C1789" s="267">
        <v>0</v>
      </c>
      <c r="D1789" s="267">
        <v>0</v>
      </c>
      <c r="E1789" s="267">
        <v>0</v>
      </c>
      <c r="F1789" s="267">
        <v>0</v>
      </c>
      <c r="G1789" s="267">
        <v>0</v>
      </c>
      <c r="H1789" s="267">
        <v>0</v>
      </c>
      <c r="I1789" s="267">
        <f t="shared" si="61"/>
        <v>0</v>
      </c>
      <c r="J1789" s="268">
        <f t="shared" si="60"/>
        <v>0</v>
      </c>
    </row>
    <row r="1790" spans="1:10" hidden="1" x14ac:dyDescent="0.2">
      <c r="A1790" s="266">
        <v>612006</v>
      </c>
      <c r="B1790" s="266" t="s">
        <v>900</v>
      </c>
      <c r="C1790" s="267">
        <v>0</v>
      </c>
      <c r="D1790" s="267">
        <v>0</v>
      </c>
      <c r="E1790" s="267">
        <v>0</v>
      </c>
      <c r="F1790" s="267">
        <v>0</v>
      </c>
      <c r="G1790" s="267">
        <v>0</v>
      </c>
      <c r="H1790" s="267">
        <v>0</v>
      </c>
      <c r="I1790" s="267">
        <f t="shared" si="61"/>
        <v>0</v>
      </c>
      <c r="J1790" s="268">
        <f t="shared" si="60"/>
        <v>0</v>
      </c>
    </row>
    <row r="1791" spans="1:10" hidden="1" x14ac:dyDescent="0.2">
      <c r="A1791" s="266">
        <v>612007</v>
      </c>
      <c r="B1791" s="266" t="s">
        <v>901</v>
      </c>
      <c r="C1791" s="267">
        <v>0</v>
      </c>
      <c r="D1791" s="267">
        <v>0</v>
      </c>
      <c r="E1791" s="267">
        <v>0</v>
      </c>
      <c r="F1791" s="267">
        <v>0</v>
      </c>
      <c r="G1791" s="267">
        <v>0</v>
      </c>
      <c r="H1791" s="267">
        <v>0</v>
      </c>
      <c r="I1791" s="267">
        <f t="shared" si="61"/>
        <v>0</v>
      </c>
      <c r="J1791" s="268">
        <f t="shared" si="60"/>
        <v>0</v>
      </c>
    </row>
    <row r="1792" spans="1:10" hidden="1" x14ac:dyDescent="0.2">
      <c r="A1792" s="266">
        <v>612008</v>
      </c>
      <c r="B1792" s="266" t="s">
        <v>902</v>
      </c>
      <c r="C1792" s="267">
        <v>0</v>
      </c>
      <c r="D1792" s="267">
        <v>0</v>
      </c>
      <c r="E1792" s="267">
        <v>0</v>
      </c>
      <c r="F1792" s="267">
        <v>0</v>
      </c>
      <c r="G1792" s="267">
        <v>0</v>
      </c>
      <c r="H1792" s="267">
        <v>0</v>
      </c>
      <c r="I1792" s="267">
        <f t="shared" si="61"/>
        <v>0</v>
      </c>
      <c r="J1792" s="268">
        <f t="shared" si="60"/>
        <v>0</v>
      </c>
    </row>
    <row r="1793" spans="1:10" hidden="1" x14ac:dyDescent="0.2">
      <c r="A1793" s="266">
        <v>612009</v>
      </c>
      <c r="B1793" s="266" t="s">
        <v>903</v>
      </c>
      <c r="C1793" s="267">
        <v>0</v>
      </c>
      <c r="D1793" s="267">
        <v>0</v>
      </c>
      <c r="E1793" s="267">
        <v>0</v>
      </c>
      <c r="F1793" s="267">
        <v>0</v>
      </c>
      <c r="G1793" s="267">
        <v>0</v>
      </c>
      <c r="H1793" s="267">
        <v>0</v>
      </c>
      <c r="I1793" s="267">
        <f t="shared" si="61"/>
        <v>0</v>
      </c>
      <c r="J1793" s="268">
        <f t="shared" si="60"/>
        <v>0</v>
      </c>
    </row>
    <row r="1794" spans="1:10" hidden="1" x14ac:dyDescent="0.2">
      <c r="A1794" s="266">
        <v>612010</v>
      </c>
      <c r="B1794" s="266" t="s">
        <v>904</v>
      </c>
      <c r="C1794" s="267">
        <v>0</v>
      </c>
      <c r="D1794" s="267">
        <v>0</v>
      </c>
      <c r="E1794" s="267">
        <v>0</v>
      </c>
      <c r="F1794" s="267">
        <v>0</v>
      </c>
      <c r="G1794" s="267">
        <v>0</v>
      </c>
      <c r="H1794" s="267">
        <v>0</v>
      </c>
      <c r="I1794" s="267">
        <f t="shared" si="61"/>
        <v>0</v>
      </c>
      <c r="J1794" s="268">
        <f t="shared" si="60"/>
        <v>0</v>
      </c>
    </row>
    <row r="1795" spans="1:10" hidden="1" x14ac:dyDescent="0.2">
      <c r="A1795" s="266">
        <v>612011</v>
      </c>
      <c r="B1795" s="266" t="s">
        <v>905</v>
      </c>
      <c r="C1795" s="267">
        <v>0</v>
      </c>
      <c r="D1795" s="267">
        <v>0</v>
      </c>
      <c r="E1795" s="267">
        <v>0</v>
      </c>
      <c r="F1795" s="267">
        <v>0</v>
      </c>
      <c r="G1795" s="267">
        <v>0</v>
      </c>
      <c r="H1795" s="267">
        <v>0</v>
      </c>
      <c r="I1795" s="267">
        <f t="shared" si="61"/>
        <v>0</v>
      </c>
      <c r="J1795" s="268">
        <f t="shared" ref="J1795:J1858" si="62">+MAX(C1795:I1795)</f>
        <v>0</v>
      </c>
    </row>
    <row r="1796" spans="1:10" hidden="1" x14ac:dyDescent="0.2">
      <c r="A1796" s="266">
        <v>612012</v>
      </c>
      <c r="B1796" s="266" t="s">
        <v>906</v>
      </c>
      <c r="C1796" s="267">
        <v>0</v>
      </c>
      <c r="D1796" s="267">
        <v>0</v>
      </c>
      <c r="E1796" s="267">
        <v>0</v>
      </c>
      <c r="F1796" s="267">
        <v>0</v>
      </c>
      <c r="G1796" s="267">
        <v>0</v>
      </c>
      <c r="H1796" s="267">
        <v>0</v>
      </c>
      <c r="I1796" s="267">
        <f t="shared" si="61"/>
        <v>0</v>
      </c>
      <c r="J1796" s="268">
        <f t="shared" si="62"/>
        <v>0</v>
      </c>
    </row>
    <row r="1797" spans="1:10" hidden="1" x14ac:dyDescent="0.2">
      <c r="A1797" s="266">
        <v>612013</v>
      </c>
      <c r="B1797" s="266" t="s">
        <v>907</v>
      </c>
      <c r="C1797" s="267">
        <v>0</v>
      </c>
      <c r="D1797" s="267">
        <v>0</v>
      </c>
      <c r="E1797" s="267">
        <v>0</v>
      </c>
      <c r="F1797" s="267">
        <v>0</v>
      </c>
      <c r="G1797" s="267">
        <v>0</v>
      </c>
      <c r="H1797" s="267">
        <v>0</v>
      </c>
      <c r="I1797" s="267">
        <f t="shared" si="61"/>
        <v>0</v>
      </c>
      <c r="J1797" s="268">
        <f t="shared" si="62"/>
        <v>0</v>
      </c>
    </row>
    <row r="1798" spans="1:10" hidden="1" x14ac:dyDescent="0.2">
      <c r="A1798" s="266">
        <v>612014</v>
      </c>
      <c r="B1798" s="266" t="s">
        <v>908</v>
      </c>
      <c r="C1798" s="267">
        <v>0</v>
      </c>
      <c r="D1798" s="267">
        <v>0</v>
      </c>
      <c r="E1798" s="267">
        <v>0</v>
      </c>
      <c r="F1798" s="267">
        <v>0</v>
      </c>
      <c r="G1798" s="267">
        <v>0</v>
      </c>
      <c r="H1798" s="267">
        <v>0</v>
      </c>
      <c r="I1798" s="267">
        <f t="shared" si="61"/>
        <v>0</v>
      </c>
      <c r="J1798" s="268">
        <f t="shared" si="62"/>
        <v>0</v>
      </c>
    </row>
    <row r="1799" spans="1:10" hidden="1" x14ac:dyDescent="0.2">
      <c r="A1799" s="266">
        <v>612015</v>
      </c>
      <c r="B1799" s="266" t="s">
        <v>909</v>
      </c>
      <c r="C1799" s="267">
        <v>0</v>
      </c>
      <c r="D1799" s="267">
        <v>0</v>
      </c>
      <c r="E1799" s="267">
        <v>0</v>
      </c>
      <c r="F1799" s="267">
        <v>0</v>
      </c>
      <c r="G1799" s="267">
        <v>0</v>
      </c>
      <c r="H1799" s="267">
        <v>0</v>
      </c>
      <c r="I1799" s="267">
        <f t="shared" si="61"/>
        <v>0</v>
      </c>
      <c r="J1799" s="268">
        <f t="shared" si="62"/>
        <v>0</v>
      </c>
    </row>
    <row r="1800" spans="1:10" hidden="1" x14ac:dyDescent="0.2">
      <c r="A1800" s="266">
        <v>612016</v>
      </c>
      <c r="B1800" s="266" t="s">
        <v>910</v>
      </c>
      <c r="C1800" s="267">
        <v>0</v>
      </c>
      <c r="D1800" s="267">
        <v>0</v>
      </c>
      <c r="E1800" s="267">
        <v>0</v>
      </c>
      <c r="F1800" s="267">
        <v>0</v>
      </c>
      <c r="G1800" s="267">
        <v>0</v>
      </c>
      <c r="H1800" s="267">
        <v>0</v>
      </c>
      <c r="I1800" s="267">
        <f t="shared" si="61"/>
        <v>0</v>
      </c>
      <c r="J1800" s="268">
        <f t="shared" si="62"/>
        <v>0</v>
      </c>
    </row>
    <row r="1801" spans="1:10" hidden="1" x14ac:dyDescent="0.2">
      <c r="A1801" s="266">
        <v>612017</v>
      </c>
      <c r="B1801" s="266" t="s">
        <v>911</v>
      </c>
      <c r="C1801" s="267">
        <v>0</v>
      </c>
      <c r="D1801" s="267">
        <v>0</v>
      </c>
      <c r="E1801" s="267">
        <v>0</v>
      </c>
      <c r="F1801" s="267">
        <v>0</v>
      </c>
      <c r="G1801" s="267">
        <v>0</v>
      </c>
      <c r="H1801" s="267">
        <v>0</v>
      </c>
      <c r="I1801" s="267">
        <f t="shared" si="61"/>
        <v>0</v>
      </c>
      <c r="J1801" s="268">
        <f t="shared" si="62"/>
        <v>0</v>
      </c>
    </row>
    <row r="1802" spans="1:10" hidden="1" x14ac:dyDescent="0.2">
      <c r="A1802" s="266">
        <v>612018</v>
      </c>
      <c r="B1802" s="266" t="s">
        <v>912</v>
      </c>
      <c r="C1802" s="267">
        <v>0</v>
      </c>
      <c r="D1802" s="267">
        <v>0</v>
      </c>
      <c r="E1802" s="267">
        <v>0</v>
      </c>
      <c r="F1802" s="267">
        <v>0</v>
      </c>
      <c r="G1802" s="267">
        <v>0</v>
      </c>
      <c r="H1802" s="267">
        <v>0</v>
      </c>
      <c r="I1802" s="267">
        <f t="shared" si="61"/>
        <v>0</v>
      </c>
      <c r="J1802" s="268">
        <f t="shared" si="62"/>
        <v>0</v>
      </c>
    </row>
    <row r="1803" spans="1:10" hidden="1" x14ac:dyDescent="0.2">
      <c r="A1803" s="266">
        <v>612019</v>
      </c>
      <c r="B1803" s="266" t="s">
        <v>913</v>
      </c>
      <c r="C1803" s="267">
        <v>0</v>
      </c>
      <c r="D1803" s="267">
        <v>0</v>
      </c>
      <c r="E1803" s="267">
        <v>0</v>
      </c>
      <c r="F1803" s="267">
        <v>0</v>
      </c>
      <c r="G1803" s="267">
        <v>0</v>
      </c>
      <c r="H1803" s="267">
        <v>0</v>
      </c>
      <c r="I1803" s="267">
        <f t="shared" si="61"/>
        <v>0</v>
      </c>
      <c r="J1803" s="268">
        <f t="shared" si="62"/>
        <v>0</v>
      </c>
    </row>
    <row r="1804" spans="1:10" hidden="1" x14ac:dyDescent="0.2">
      <c r="A1804" s="266">
        <v>612020</v>
      </c>
      <c r="B1804" s="266" t="s">
        <v>914</v>
      </c>
      <c r="C1804" s="267">
        <v>0</v>
      </c>
      <c r="D1804" s="267">
        <v>0</v>
      </c>
      <c r="E1804" s="267">
        <v>0</v>
      </c>
      <c r="F1804" s="267">
        <v>0</v>
      </c>
      <c r="G1804" s="267">
        <v>0</v>
      </c>
      <c r="H1804" s="267">
        <v>0</v>
      </c>
      <c r="I1804" s="267">
        <f t="shared" si="61"/>
        <v>0</v>
      </c>
      <c r="J1804" s="268">
        <f t="shared" si="62"/>
        <v>0</v>
      </c>
    </row>
    <row r="1805" spans="1:10" hidden="1" x14ac:dyDescent="0.2">
      <c r="A1805" s="266">
        <v>612021</v>
      </c>
      <c r="B1805" s="266" t="s">
        <v>915</v>
      </c>
      <c r="C1805" s="267">
        <v>0</v>
      </c>
      <c r="D1805" s="267">
        <v>0</v>
      </c>
      <c r="E1805" s="267">
        <v>0</v>
      </c>
      <c r="F1805" s="267">
        <v>0</v>
      </c>
      <c r="G1805" s="267">
        <v>0</v>
      </c>
      <c r="H1805" s="267">
        <v>0</v>
      </c>
      <c r="I1805" s="267">
        <f t="shared" si="61"/>
        <v>0</v>
      </c>
      <c r="J1805" s="268">
        <f t="shared" si="62"/>
        <v>0</v>
      </c>
    </row>
    <row r="1806" spans="1:10" hidden="1" x14ac:dyDescent="0.2">
      <c r="A1806" s="266">
        <v>612022</v>
      </c>
      <c r="B1806" s="266" t="s">
        <v>916</v>
      </c>
      <c r="C1806" s="267">
        <v>0</v>
      </c>
      <c r="D1806" s="267">
        <v>0</v>
      </c>
      <c r="E1806" s="267">
        <v>0</v>
      </c>
      <c r="F1806" s="267">
        <v>0</v>
      </c>
      <c r="G1806" s="267">
        <v>0</v>
      </c>
      <c r="H1806" s="267">
        <v>0</v>
      </c>
      <c r="I1806" s="267">
        <f t="shared" si="61"/>
        <v>0</v>
      </c>
      <c r="J1806" s="268">
        <f t="shared" si="62"/>
        <v>0</v>
      </c>
    </row>
    <row r="1807" spans="1:10" hidden="1" x14ac:dyDescent="0.2">
      <c r="A1807" s="266">
        <v>612023</v>
      </c>
      <c r="B1807" s="266" t="s">
        <v>917</v>
      </c>
      <c r="C1807" s="267">
        <v>0</v>
      </c>
      <c r="D1807" s="267">
        <v>0</v>
      </c>
      <c r="E1807" s="267">
        <v>0</v>
      </c>
      <c r="F1807" s="267">
        <v>0</v>
      </c>
      <c r="G1807" s="267">
        <v>0</v>
      </c>
      <c r="H1807" s="267">
        <v>0</v>
      </c>
      <c r="I1807" s="267">
        <f t="shared" si="61"/>
        <v>0</v>
      </c>
      <c r="J1807" s="268">
        <f t="shared" si="62"/>
        <v>0</v>
      </c>
    </row>
    <row r="1808" spans="1:10" hidden="1" x14ac:dyDescent="0.2">
      <c r="A1808" s="266">
        <v>612024</v>
      </c>
      <c r="B1808" s="266" t="s">
        <v>918</v>
      </c>
      <c r="C1808" s="267">
        <v>0</v>
      </c>
      <c r="D1808" s="267">
        <v>0</v>
      </c>
      <c r="E1808" s="267">
        <v>0</v>
      </c>
      <c r="F1808" s="267">
        <v>0</v>
      </c>
      <c r="G1808" s="267">
        <v>0</v>
      </c>
      <c r="H1808" s="267">
        <v>0</v>
      </c>
      <c r="I1808" s="267">
        <f t="shared" si="61"/>
        <v>0</v>
      </c>
      <c r="J1808" s="268">
        <f t="shared" si="62"/>
        <v>0</v>
      </c>
    </row>
    <row r="1809" spans="1:10" hidden="1" x14ac:dyDescent="0.2">
      <c r="A1809" s="266">
        <v>612025</v>
      </c>
      <c r="B1809" s="266" t="s">
        <v>919</v>
      </c>
      <c r="C1809" s="267">
        <v>0</v>
      </c>
      <c r="D1809" s="267">
        <v>0</v>
      </c>
      <c r="E1809" s="267">
        <v>0</v>
      </c>
      <c r="F1809" s="267">
        <v>0</v>
      </c>
      <c r="G1809" s="267">
        <v>0</v>
      </c>
      <c r="H1809" s="267">
        <v>0</v>
      </c>
      <c r="I1809" s="267">
        <f t="shared" si="61"/>
        <v>0</v>
      </c>
      <c r="J1809" s="268">
        <f t="shared" si="62"/>
        <v>0</v>
      </c>
    </row>
    <row r="1810" spans="1:10" hidden="1" x14ac:dyDescent="0.2">
      <c r="A1810" s="266">
        <v>612026</v>
      </c>
      <c r="B1810" s="266" t="s">
        <v>920</v>
      </c>
      <c r="C1810" s="267">
        <v>0</v>
      </c>
      <c r="D1810" s="267">
        <v>0</v>
      </c>
      <c r="E1810" s="267">
        <v>0</v>
      </c>
      <c r="F1810" s="267">
        <v>0</v>
      </c>
      <c r="G1810" s="267">
        <v>0</v>
      </c>
      <c r="H1810" s="267">
        <v>0</v>
      </c>
      <c r="I1810" s="267">
        <f t="shared" si="61"/>
        <v>0</v>
      </c>
      <c r="J1810" s="268">
        <f t="shared" si="62"/>
        <v>0</v>
      </c>
    </row>
    <row r="1811" spans="1:10" hidden="1" x14ac:dyDescent="0.2">
      <c r="A1811" s="266">
        <v>612027</v>
      </c>
      <c r="B1811" s="266" t="s">
        <v>921</v>
      </c>
      <c r="C1811" s="267">
        <v>0</v>
      </c>
      <c r="D1811" s="267">
        <v>0</v>
      </c>
      <c r="E1811" s="267">
        <v>0</v>
      </c>
      <c r="F1811" s="267">
        <v>0</v>
      </c>
      <c r="G1811" s="267">
        <v>0</v>
      </c>
      <c r="H1811" s="267">
        <v>0</v>
      </c>
      <c r="I1811" s="267">
        <f t="shared" si="61"/>
        <v>0</v>
      </c>
      <c r="J1811" s="268">
        <f t="shared" si="62"/>
        <v>0</v>
      </c>
    </row>
    <row r="1812" spans="1:10" hidden="1" x14ac:dyDescent="0.2">
      <c r="A1812" s="266">
        <v>612028</v>
      </c>
      <c r="B1812" s="266" t="s">
        <v>1368</v>
      </c>
      <c r="C1812" s="267">
        <v>0</v>
      </c>
      <c r="D1812" s="267">
        <v>0</v>
      </c>
      <c r="E1812" s="267">
        <v>0</v>
      </c>
      <c r="F1812" s="267">
        <v>0</v>
      </c>
      <c r="G1812" s="267">
        <v>0</v>
      </c>
      <c r="H1812" s="267">
        <v>0</v>
      </c>
      <c r="I1812" s="267">
        <f t="shared" si="61"/>
        <v>0</v>
      </c>
      <c r="J1812" s="268">
        <f t="shared" si="62"/>
        <v>0</v>
      </c>
    </row>
    <row r="1813" spans="1:10" hidden="1" x14ac:dyDescent="0.2">
      <c r="A1813" s="266">
        <v>612029</v>
      </c>
      <c r="B1813" s="266" t="s">
        <v>923</v>
      </c>
      <c r="C1813" s="267">
        <v>0</v>
      </c>
      <c r="D1813" s="267">
        <v>0</v>
      </c>
      <c r="E1813" s="267">
        <v>0</v>
      </c>
      <c r="F1813" s="267">
        <v>0</v>
      </c>
      <c r="G1813" s="267">
        <v>0</v>
      </c>
      <c r="H1813" s="267">
        <v>0</v>
      </c>
      <c r="I1813" s="267">
        <f t="shared" si="61"/>
        <v>0</v>
      </c>
      <c r="J1813" s="268">
        <f t="shared" si="62"/>
        <v>0</v>
      </c>
    </row>
    <row r="1814" spans="1:10" hidden="1" x14ac:dyDescent="0.2">
      <c r="A1814" s="266">
        <v>612030</v>
      </c>
      <c r="B1814" s="266" t="s">
        <v>924</v>
      </c>
      <c r="C1814" s="267">
        <v>0</v>
      </c>
      <c r="D1814" s="267">
        <v>0</v>
      </c>
      <c r="E1814" s="267">
        <v>0</v>
      </c>
      <c r="F1814" s="267">
        <v>0</v>
      </c>
      <c r="G1814" s="267">
        <v>0</v>
      </c>
      <c r="H1814" s="267">
        <v>0</v>
      </c>
      <c r="I1814" s="267">
        <f t="shared" si="61"/>
        <v>0</v>
      </c>
      <c r="J1814" s="268">
        <f t="shared" si="62"/>
        <v>0</v>
      </c>
    </row>
    <row r="1815" spans="1:10" hidden="1" x14ac:dyDescent="0.2">
      <c r="A1815" s="266">
        <v>612031</v>
      </c>
      <c r="B1815" s="266" t="s">
        <v>925</v>
      </c>
      <c r="C1815" s="267">
        <v>0</v>
      </c>
      <c r="D1815" s="267">
        <v>0</v>
      </c>
      <c r="E1815" s="267">
        <v>0</v>
      </c>
      <c r="F1815" s="267">
        <v>0</v>
      </c>
      <c r="G1815" s="267">
        <v>0</v>
      </c>
      <c r="H1815" s="267">
        <v>0</v>
      </c>
      <c r="I1815" s="267">
        <f t="shared" si="61"/>
        <v>0</v>
      </c>
      <c r="J1815" s="268">
        <f t="shared" si="62"/>
        <v>0</v>
      </c>
    </row>
    <row r="1816" spans="1:10" hidden="1" x14ac:dyDescent="0.2">
      <c r="A1816" s="266">
        <v>612032</v>
      </c>
      <c r="B1816" s="266" t="s">
        <v>926</v>
      </c>
      <c r="C1816" s="267">
        <v>0</v>
      </c>
      <c r="D1816" s="267">
        <v>0</v>
      </c>
      <c r="E1816" s="267">
        <v>0</v>
      </c>
      <c r="F1816" s="267">
        <v>0</v>
      </c>
      <c r="G1816" s="267">
        <v>0</v>
      </c>
      <c r="H1816" s="267">
        <v>0</v>
      </c>
      <c r="I1816" s="267">
        <f t="shared" si="61"/>
        <v>0</v>
      </c>
      <c r="J1816" s="268">
        <f t="shared" si="62"/>
        <v>0</v>
      </c>
    </row>
    <row r="1817" spans="1:10" hidden="1" x14ac:dyDescent="0.2">
      <c r="A1817" s="266">
        <v>612033</v>
      </c>
      <c r="B1817" s="266" t="s">
        <v>927</v>
      </c>
      <c r="C1817" s="267">
        <v>0</v>
      </c>
      <c r="D1817" s="267">
        <v>0</v>
      </c>
      <c r="E1817" s="267">
        <v>0</v>
      </c>
      <c r="F1817" s="267">
        <v>0</v>
      </c>
      <c r="G1817" s="267">
        <v>0</v>
      </c>
      <c r="H1817" s="267">
        <v>0</v>
      </c>
      <c r="I1817" s="267">
        <f t="shared" si="61"/>
        <v>0</v>
      </c>
      <c r="J1817" s="268">
        <f t="shared" si="62"/>
        <v>0</v>
      </c>
    </row>
    <row r="1818" spans="1:10" hidden="1" x14ac:dyDescent="0.2">
      <c r="A1818" s="266">
        <v>612034</v>
      </c>
      <c r="B1818" s="266" t="s">
        <v>928</v>
      </c>
      <c r="C1818" s="267">
        <v>0</v>
      </c>
      <c r="D1818" s="267">
        <v>0</v>
      </c>
      <c r="E1818" s="267">
        <v>0</v>
      </c>
      <c r="F1818" s="267">
        <v>0</v>
      </c>
      <c r="G1818" s="267">
        <v>0</v>
      </c>
      <c r="H1818" s="267">
        <v>0</v>
      </c>
      <c r="I1818" s="267">
        <f t="shared" si="61"/>
        <v>0</v>
      </c>
      <c r="J1818" s="268">
        <f t="shared" si="62"/>
        <v>0</v>
      </c>
    </row>
    <row r="1819" spans="1:10" hidden="1" x14ac:dyDescent="0.2">
      <c r="A1819" s="266">
        <v>612035</v>
      </c>
      <c r="B1819" s="266" t="s">
        <v>929</v>
      </c>
      <c r="C1819" s="267">
        <v>0</v>
      </c>
      <c r="D1819" s="267">
        <v>0</v>
      </c>
      <c r="E1819" s="267">
        <v>0</v>
      </c>
      <c r="F1819" s="267">
        <v>0</v>
      </c>
      <c r="G1819" s="267">
        <v>0</v>
      </c>
      <c r="H1819" s="267">
        <v>0</v>
      </c>
      <c r="I1819" s="267">
        <f t="shared" si="61"/>
        <v>0</v>
      </c>
      <c r="J1819" s="268">
        <f t="shared" si="62"/>
        <v>0</v>
      </c>
    </row>
    <row r="1820" spans="1:10" hidden="1" x14ac:dyDescent="0.2">
      <c r="A1820" s="266">
        <v>612036</v>
      </c>
      <c r="B1820" s="266" t="s">
        <v>930</v>
      </c>
      <c r="C1820" s="267">
        <v>0</v>
      </c>
      <c r="D1820" s="267">
        <v>0</v>
      </c>
      <c r="E1820" s="267">
        <v>0</v>
      </c>
      <c r="F1820" s="267">
        <v>0</v>
      </c>
      <c r="G1820" s="267">
        <v>0</v>
      </c>
      <c r="H1820" s="267">
        <v>0</v>
      </c>
      <c r="I1820" s="267">
        <f t="shared" si="61"/>
        <v>0</v>
      </c>
      <c r="J1820" s="268">
        <f t="shared" si="62"/>
        <v>0</v>
      </c>
    </row>
    <row r="1821" spans="1:10" hidden="1" x14ac:dyDescent="0.2">
      <c r="A1821" s="266">
        <v>612037</v>
      </c>
      <c r="B1821" s="266" t="s">
        <v>931</v>
      </c>
      <c r="C1821" s="267">
        <v>0</v>
      </c>
      <c r="D1821" s="267">
        <v>0</v>
      </c>
      <c r="E1821" s="267">
        <v>0</v>
      </c>
      <c r="F1821" s="267">
        <v>0</v>
      </c>
      <c r="G1821" s="267">
        <v>0</v>
      </c>
      <c r="H1821" s="267">
        <v>0</v>
      </c>
      <c r="I1821" s="267">
        <f t="shared" si="61"/>
        <v>0</v>
      </c>
      <c r="J1821" s="268">
        <f t="shared" si="62"/>
        <v>0</v>
      </c>
    </row>
    <row r="1822" spans="1:10" hidden="1" x14ac:dyDescent="0.2">
      <c r="A1822" s="266">
        <v>612038</v>
      </c>
      <c r="B1822" s="266" t="s">
        <v>932</v>
      </c>
      <c r="C1822" s="267">
        <v>0</v>
      </c>
      <c r="D1822" s="267">
        <v>0</v>
      </c>
      <c r="E1822" s="267">
        <v>0</v>
      </c>
      <c r="F1822" s="267">
        <v>0</v>
      </c>
      <c r="G1822" s="267">
        <v>0</v>
      </c>
      <c r="H1822" s="267">
        <v>0</v>
      </c>
      <c r="I1822" s="267">
        <f t="shared" si="61"/>
        <v>0</v>
      </c>
      <c r="J1822" s="268">
        <f t="shared" si="62"/>
        <v>0</v>
      </c>
    </row>
    <row r="1823" spans="1:10" hidden="1" x14ac:dyDescent="0.2">
      <c r="A1823" s="266">
        <v>612039</v>
      </c>
      <c r="B1823" s="266" t="s">
        <v>933</v>
      </c>
      <c r="C1823" s="267">
        <v>0</v>
      </c>
      <c r="D1823" s="267">
        <v>0</v>
      </c>
      <c r="E1823" s="267">
        <v>0</v>
      </c>
      <c r="F1823" s="267">
        <v>0</v>
      </c>
      <c r="G1823" s="267">
        <v>0</v>
      </c>
      <c r="H1823" s="267">
        <v>0</v>
      </c>
      <c r="I1823" s="267">
        <f t="shared" si="61"/>
        <v>0</v>
      </c>
      <c r="J1823" s="268">
        <f t="shared" si="62"/>
        <v>0</v>
      </c>
    </row>
    <row r="1824" spans="1:10" hidden="1" x14ac:dyDescent="0.2">
      <c r="A1824" s="266">
        <v>612040</v>
      </c>
      <c r="B1824" s="266" t="s">
        <v>934</v>
      </c>
      <c r="C1824" s="267">
        <v>0</v>
      </c>
      <c r="D1824" s="267">
        <v>0</v>
      </c>
      <c r="E1824" s="267">
        <v>0</v>
      </c>
      <c r="F1824" s="267">
        <v>0</v>
      </c>
      <c r="G1824" s="267">
        <v>0</v>
      </c>
      <c r="H1824" s="267">
        <v>0</v>
      </c>
      <c r="I1824" s="267">
        <f t="shared" si="61"/>
        <v>0</v>
      </c>
      <c r="J1824" s="268">
        <f t="shared" si="62"/>
        <v>0</v>
      </c>
    </row>
    <row r="1825" spans="1:10" hidden="1" x14ac:dyDescent="0.2">
      <c r="A1825" s="266">
        <v>612041</v>
      </c>
      <c r="B1825" s="266" t="s">
        <v>935</v>
      </c>
      <c r="C1825" s="267">
        <v>0</v>
      </c>
      <c r="D1825" s="267">
        <v>0</v>
      </c>
      <c r="E1825" s="267">
        <v>0</v>
      </c>
      <c r="F1825" s="267">
        <v>0</v>
      </c>
      <c r="G1825" s="267">
        <v>0</v>
      </c>
      <c r="H1825" s="267">
        <v>0</v>
      </c>
      <c r="I1825" s="267">
        <f t="shared" si="61"/>
        <v>0</v>
      </c>
      <c r="J1825" s="268">
        <f t="shared" si="62"/>
        <v>0</v>
      </c>
    </row>
    <row r="1826" spans="1:10" hidden="1" x14ac:dyDescent="0.2">
      <c r="A1826" s="266">
        <v>612042</v>
      </c>
      <c r="B1826" s="266" t="s">
        <v>936</v>
      </c>
      <c r="C1826" s="267">
        <v>0</v>
      </c>
      <c r="D1826" s="267">
        <v>0</v>
      </c>
      <c r="E1826" s="267">
        <v>0</v>
      </c>
      <c r="F1826" s="267">
        <v>0</v>
      </c>
      <c r="G1826" s="267">
        <v>0</v>
      </c>
      <c r="H1826" s="267">
        <v>0</v>
      </c>
      <c r="I1826" s="267">
        <f t="shared" si="61"/>
        <v>0</v>
      </c>
      <c r="J1826" s="268">
        <f t="shared" si="62"/>
        <v>0</v>
      </c>
    </row>
    <row r="1827" spans="1:10" hidden="1" x14ac:dyDescent="0.2">
      <c r="A1827" s="266">
        <v>612043</v>
      </c>
      <c r="B1827" s="266" t="s">
        <v>937</v>
      </c>
      <c r="C1827" s="267">
        <v>0</v>
      </c>
      <c r="D1827" s="267">
        <v>0</v>
      </c>
      <c r="E1827" s="267">
        <v>0</v>
      </c>
      <c r="F1827" s="267">
        <v>0</v>
      </c>
      <c r="G1827" s="267">
        <v>0</v>
      </c>
      <c r="H1827" s="267">
        <v>0</v>
      </c>
      <c r="I1827" s="267">
        <f t="shared" si="61"/>
        <v>0</v>
      </c>
      <c r="J1827" s="268">
        <f t="shared" si="62"/>
        <v>0</v>
      </c>
    </row>
    <row r="1828" spans="1:10" hidden="1" x14ac:dyDescent="0.2">
      <c r="A1828" s="266">
        <v>612044</v>
      </c>
      <c r="B1828" s="266" t="s">
        <v>938</v>
      </c>
      <c r="C1828" s="267">
        <v>0</v>
      </c>
      <c r="D1828" s="267">
        <v>0</v>
      </c>
      <c r="E1828" s="267">
        <v>0</v>
      </c>
      <c r="F1828" s="267">
        <v>0</v>
      </c>
      <c r="G1828" s="267">
        <v>0</v>
      </c>
      <c r="H1828" s="267">
        <v>0</v>
      </c>
      <c r="I1828" s="267">
        <f t="shared" si="61"/>
        <v>0</v>
      </c>
      <c r="J1828" s="268">
        <f t="shared" si="62"/>
        <v>0</v>
      </c>
    </row>
    <row r="1829" spans="1:10" hidden="1" x14ac:dyDescent="0.2">
      <c r="A1829" s="266">
        <v>612045</v>
      </c>
      <c r="B1829" s="266" t="s">
        <v>939</v>
      </c>
      <c r="C1829" s="267">
        <v>0</v>
      </c>
      <c r="D1829" s="267">
        <v>0</v>
      </c>
      <c r="E1829" s="267">
        <v>0</v>
      </c>
      <c r="F1829" s="267">
        <v>0</v>
      </c>
      <c r="G1829" s="267">
        <v>0</v>
      </c>
      <c r="H1829" s="267">
        <v>0</v>
      </c>
      <c r="I1829" s="267">
        <f t="shared" si="61"/>
        <v>0</v>
      </c>
      <c r="J1829" s="268">
        <f t="shared" si="62"/>
        <v>0</v>
      </c>
    </row>
    <row r="1830" spans="1:10" hidden="1" x14ac:dyDescent="0.2">
      <c r="A1830" s="266">
        <v>612046</v>
      </c>
      <c r="B1830" s="266" t="s">
        <v>940</v>
      </c>
      <c r="C1830" s="267">
        <v>0</v>
      </c>
      <c r="D1830" s="267">
        <v>0</v>
      </c>
      <c r="E1830" s="267">
        <v>0</v>
      </c>
      <c r="F1830" s="267">
        <v>0</v>
      </c>
      <c r="G1830" s="267">
        <v>0</v>
      </c>
      <c r="H1830" s="267">
        <v>0</v>
      </c>
      <c r="I1830" s="267">
        <f t="shared" si="61"/>
        <v>0</v>
      </c>
      <c r="J1830" s="268">
        <f t="shared" si="62"/>
        <v>0</v>
      </c>
    </row>
    <row r="1831" spans="1:10" hidden="1" x14ac:dyDescent="0.2">
      <c r="A1831" s="266">
        <v>612047</v>
      </c>
      <c r="B1831" s="266" t="s">
        <v>941</v>
      </c>
      <c r="C1831" s="267">
        <v>0</v>
      </c>
      <c r="D1831" s="267">
        <v>0</v>
      </c>
      <c r="E1831" s="267">
        <v>0</v>
      </c>
      <c r="F1831" s="267">
        <v>0</v>
      </c>
      <c r="G1831" s="267">
        <v>0</v>
      </c>
      <c r="H1831" s="267">
        <v>0</v>
      </c>
      <c r="I1831" s="267">
        <f t="shared" si="61"/>
        <v>0</v>
      </c>
      <c r="J1831" s="268">
        <f t="shared" si="62"/>
        <v>0</v>
      </c>
    </row>
    <row r="1832" spans="1:10" hidden="1" x14ac:dyDescent="0.2">
      <c r="A1832" s="266">
        <v>612048</v>
      </c>
      <c r="B1832" s="266" t="s">
        <v>942</v>
      </c>
      <c r="C1832" s="267">
        <v>0</v>
      </c>
      <c r="D1832" s="267">
        <v>0</v>
      </c>
      <c r="E1832" s="267">
        <v>0</v>
      </c>
      <c r="F1832" s="267">
        <v>0</v>
      </c>
      <c r="G1832" s="267">
        <v>0</v>
      </c>
      <c r="H1832" s="267">
        <v>0</v>
      </c>
      <c r="I1832" s="267">
        <f t="shared" si="61"/>
        <v>0</v>
      </c>
      <c r="J1832" s="268">
        <f t="shared" si="62"/>
        <v>0</v>
      </c>
    </row>
    <row r="1833" spans="1:10" hidden="1" x14ac:dyDescent="0.2">
      <c r="A1833" s="266">
        <v>612049</v>
      </c>
      <c r="B1833" s="266" t="s">
        <v>943</v>
      </c>
      <c r="C1833" s="267">
        <v>0</v>
      </c>
      <c r="D1833" s="267">
        <v>0</v>
      </c>
      <c r="E1833" s="267">
        <v>0</v>
      </c>
      <c r="F1833" s="267">
        <v>0</v>
      </c>
      <c r="G1833" s="267">
        <v>0</v>
      </c>
      <c r="H1833" s="267">
        <v>0</v>
      </c>
      <c r="I1833" s="267">
        <f t="shared" si="61"/>
        <v>0</v>
      </c>
      <c r="J1833" s="268">
        <f t="shared" si="62"/>
        <v>0</v>
      </c>
    </row>
    <row r="1834" spans="1:10" hidden="1" x14ac:dyDescent="0.2">
      <c r="A1834" s="266">
        <v>612050</v>
      </c>
      <c r="B1834" s="266" t="s">
        <v>944</v>
      </c>
      <c r="C1834" s="267">
        <v>0</v>
      </c>
      <c r="D1834" s="267">
        <v>0</v>
      </c>
      <c r="E1834" s="267">
        <v>0</v>
      </c>
      <c r="F1834" s="267">
        <v>0</v>
      </c>
      <c r="G1834" s="267">
        <v>0</v>
      </c>
      <c r="H1834" s="267">
        <v>0</v>
      </c>
      <c r="I1834" s="267">
        <f t="shared" si="61"/>
        <v>0</v>
      </c>
      <c r="J1834" s="268">
        <f t="shared" si="62"/>
        <v>0</v>
      </c>
    </row>
    <row r="1835" spans="1:10" hidden="1" x14ac:dyDescent="0.2">
      <c r="A1835" s="266">
        <v>612051</v>
      </c>
      <c r="B1835" s="266" t="s">
        <v>945</v>
      </c>
      <c r="C1835" s="267">
        <v>0</v>
      </c>
      <c r="D1835" s="267">
        <v>0</v>
      </c>
      <c r="E1835" s="267">
        <v>0</v>
      </c>
      <c r="F1835" s="267">
        <v>0</v>
      </c>
      <c r="G1835" s="267">
        <v>0</v>
      </c>
      <c r="H1835" s="267">
        <v>0</v>
      </c>
      <c r="I1835" s="267">
        <f t="shared" si="61"/>
        <v>0</v>
      </c>
      <c r="J1835" s="268">
        <f t="shared" si="62"/>
        <v>0</v>
      </c>
    </row>
    <row r="1836" spans="1:10" hidden="1" x14ac:dyDescent="0.2">
      <c r="A1836" s="266">
        <v>612052</v>
      </c>
      <c r="B1836" s="266" t="s">
        <v>946</v>
      </c>
      <c r="C1836" s="267">
        <v>0</v>
      </c>
      <c r="D1836" s="267">
        <v>0</v>
      </c>
      <c r="E1836" s="267">
        <v>0</v>
      </c>
      <c r="F1836" s="267">
        <v>0</v>
      </c>
      <c r="G1836" s="267">
        <v>0</v>
      </c>
      <c r="H1836" s="267">
        <v>0</v>
      </c>
      <c r="I1836" s="267">
        <f t="shared" si="61"/>
        <v>0</v>
      </c>
      <c r="J1836" s="268">
        <f t="shared" si="62"/>
        <v>0</v>
      </c>
    </row>
    <row r="1837" spans="1:10" hidden="1" x14ac:dyDescent="0.2">
      <c r="A1837" s="266">
        <v>612053</v>
      </c>
      <c r="B1837" s="266" t="s">
        <v>947</v>
      </c>
      <c r="C1837" s="267">
        <v>0</v>
      </c>
      <c r="D1837" s="267">
        <v>0</v>
      </c>
      <c r="E1837" s="267">
        <v>0</v>
      </c>
      <c r="F1837" s="267">
        <v>0</v>
      </c>
      <c r="G1837" s="267">
        <v>0</v>
      </c>
      <c r="H1837" s="267">
        <v>0</v>
      </c>
      <c r="I1837" s="267">
        <f t="shared" si="61"/>
        <v>0</v>
      </c>
      <c r="J1837" s="268">
        <f t="shared" si="62"/>
        <v>0</v>
      </c>
    </row>
    <row r="1838" spans="1:10" hidden="1" x14ac:dyDescent="0.2">
      <c r="A1838" s="266">
        <v>612054</v>
      </c>
      <c r="B1838" s="266" t="s">
        <v>948</v>
      </c>
      <c r="C1838" s="267">
        <v>0</v>
      </c>
      <c r="D1838" s="267">
        <v>0</v>
      </c>
      <c r="E1838" s="267">
        <v>0</v>
      </c>
      <c r="F1838" s="267">
        <v>0</v>
      </c>
      <c r="G1838" s="267">
        <v>0</v>
      </c>
      <c r="H1838" s="267">
        <v>0</v>
      </c>
      <c r="I1838" s="267">
        <f t="shared" si="61"/>
        <v>0</v>
      </c>
      <c r="J1838" s="268">
        <f t="shared" si="62"/>
        <v>0</v>
      </c>
    </row>
    <row r="1839" spans="1:10" hidden="1" x14ac:dyDescent="0.2">
      <c r="A1839" s="266">
        <v>612055</v>
      </c>
      <c r="B1839" s="266" t="s">
        <v>949</v>
      </c>
      <c r="C1839" s="267">
        <v>0</v>
      </c>
      <c r="D1839" s="267">
        <v>0</v>
      </c>
      <c r="E1839" s="267">
        <v>0</v>
      </c>
      <c r="F1839" s="267">
        <v>0</v>
      </c>
      <c r="G1839" s="267">
        <v>0</v>
      </c>
      <c r="H1839" s="267">
        <v>0</v>
      </c>
      <c r="I1839" s="267">
        <f t="shared" si="61"/>
        <v>0</v>
      </c>
      <c r="J1839" s="268">
        <f t="shared" si="62"/>
        <v>0</v>
      </c>
    </row>
    <row r="1840" spans="1:10" hidden="1" x14ac:dyDescent="0.2">
      <c r="A1840" s="266">
        <v>612056</v>
      </c>
      <c r="B1840" s="266" t="s">
        <v>950</v>
      </c>
      <c r="C1840" s="267">
        <v>0</v>
      </c>
      <c r="D1840" s="267">
        <v>0</v>
      </c>
      <c r="E1840" s="267">
        <v>0</v>
      </c>
      <c r="F1840" s="267">
        <v>0</v>
      </c>
      <c r="G1840" s="267">
        <v>0</v>
      </c>
      <c r="H1840" s="267">
        <v>0</v>
      </c>
      <c r="I1840" s="267">
        <f t="shared" si="61"/>
        <v>0</v>
      </c>
      <c r="J1840" s="268">
        <f t="shared" si="62"/>
        <v>0</v>
      </c>
    </row>
    <row r="1841" spans="1:10" hidden="1" x14ac:dyDescent="0.2">
      <c r="A1841" s="266">
        <v>612057</v>
      </c>
      <c r="B1841" s="266" t="s">
        <v>951</v>
      </c>
      <c r="C1841" s="267">
        <v>0</v>
      </c>
      <c r="D1841" s="267">
        <v>0</v>
      </c>
      <c r="E1841" s="267">
        <v>0</v>
      </c>
      <c r="F1841" s="267">
        <v>0</v>
      </c>
      <c r="G1841" s="267">
        <v>0</v>
      </c>
      <c r="H1841" s="267">
        <v>0</v>
      </c>
      <c r="I1841" s="267">
        <f t="shared" ref="I1841:I1904" si="63">+H1841/9*12</f>
        <v>0</v>
      </c>
      <c r="J1841" s="268">
        <f t="shared" si="62"/>
        <v>0</v>
      </c>
    </row>
    <row r="1842" spans="1:10" hidden="1" x14ac:dyDescent="0.2">
      <c r="A1842" s="266">
        <v>612058</v>
      </c>
      <c r="B1842" s="266" t="s">
        <v>952</v>
      </c>
      <c r="C1842" s="267">
        <v>0</v>
      </c>
      <c r="D1842" s="267">
        <v>0</v>
      </c>
      <c r="E1842" s="267">
        <v>0</v>
      </c>
      <c r="F1842" s="267">
        <v>0</v>
      </c>
      <c r="G1842" s="267">
        <v>0</v>
      </c>
      <c r="H1842" s="267">
        <v>0</v>
      </c>
      <c r="I1842" s="267">
        <f t="shared" si="63"/>
        <v>0</v>
      </c>
      <c r="J1842" s="268">
        <f t="shared" si="62"/>
        <v>0</v>
      </c>
    </row>
    <row r="1843" spans="1:10" hidden="1" x14ac:dyDescent="0.2">
      <c r="A1843" s="266">
        <v>612059</v>
      </c>
      <c r="B1843" s="266" t="s">
        <v>953</v>
      </c>
      <c r="C1843" s="267">
        <v>0</v>
      </c>
      <c r="D1843" s="267">
        <v>0</v>
      </c>
      <c r="E1843" s="267">
        <v>0</v>
      </c>
      <c r="F1843" s="267">
        <v>0</v>
      </c>
      <c r="G1843" s="267">
        <v>0</v>
      </c>
      <c r="H1843" s="267">
        <v>0</v>
      </c>
      <c r="I1843" s="267">
        <f t="shared" si="63"/>
        <v>0</v>
      </c>
      <c r="J1843" s="268">
        <f t="shared" si="62"/>
        <v>0</v>
      </c>
    </row>
    <row r="1844" spans="1:10" hidden="1" x14ac:dyDescent="0.2">
      <c r="A1844" s="266">
        <v>612060</v>
      </c>
      <c r="B1844" s="266" t="s">
        <v>954</v>
      </c>
      <c r="C1844" s="267">
        <v>0</v>
      </c>
      <c r="D1844" s="267">
        <v>0</v>
      </c>
      <c r="E1844" s="267">
        <v>0</v>
      </c>
      <c r="F1844" s="267">
        <v>0</v>
      </c>
      <c r="G1844" s="267">
        <v>0</v>
      </c>
      <c r="H1844" s="267">
        <v>0</v>
      </c>
      <c r="I1844" s="267">
        <f t="shared" si="63"/>
        <v>0</v>
      </c>
      <c r="J1844" s="268">
        <f t="shared" si="62"/>
        <v>0</v>
      </c>
    </row>
    <row r="1845" spans="1:10" hidden="1" x14ac:dyDescent="0.2">
      <c r="A1845" s="266">
        <v>612061</v>
      </c>
      <c r="B1845" s="266" t="s">
        <v>955</v>
      </c>
      <c r="C1845" s="267">
        <v>0</v>
      </c>
      <c r="D1845" s="267">
        <v>0</v>
      </c>
      <c r="E1845" s="267">
        <v>0</v>
      </c>
      <c r="F1845" s="267">
        <v>0</v>
      </c>
      <c r="G1845" s="267">
        <v>0</v>
      </c>
      <c r="H1845" s="267">
        <v>0</v>
      </c>
      <c r="I1845" s="267">
        <f t="shared" si="63"/>
        <v>0</v>
      </c>
      <c r="J1845" s="268">
        <f t="shared" si="62"/>
        <v>0</v>
      </c>
    </row>
    <row r="1846" spans="1:10" hidden="1" x14ac:dyDescent="0.2">
      <c r="A1846" s="266">
        <v>612062</v>
      </c>
      <c r="B1846" s="266" t="s">
        <v>956</v>
      </c>
      <c r="C1846" s="267">
        <v>0</v>
      </c>
      <c r="D1846" s="267">
        <v>0</v>
      </c>
      <c r="E1846" s="267">
        <v>0</v>
      </c>
      <c r="F1846" s="267">
        <v>0</v>
      </c>
      <c r="G1846" s="267">
        <v>0</v>
      </c>
      <c r="H1846" s="267">
        <v>0</v>
      </c>
      <c r="I1846" s="267">
        <f t="shared" si="63"/>
        <v>0</v>
      </c>
      <c r="J1846" s="268">
        <f t="shared" si="62"/>
        <v>0</v>
      </c>
    </row>
    <row r="1847" spans="1:10" hidden="1" x14ac:dyDescent="0.2">
      <c r="A1847" s="266">
        <v>612063</v>
      </c>
      <c r="B1847" s="266" t="s">
        <v>957</v>
      </c>
      <c r="C1847" s="267">
        <v>0</v>
      </c>
      <c r="D1847" s="267">
        <v>0</v>
      </c>
      <c r="E1847" s="267">
        <v>0</v>
      </c>
      <c r="F1847" s="267">
        <v>0</v>
      </c>
      <c r="G1847" s="267">
        <v>0</v>
      </c>
      <c r="H1847" s="267">
        <v>0</v>
      </c>
      <c r="I1847" s="267">
        <f t="shared" si="63"/>
        <v>0</v>
      </c>
      <c r="J1847" s="268">
        <f t="shared" si="62"/>
        <v>0</v>
      </c>
    </row>
    <row r="1848" spans="1:10" hidden="1" x14ac:dyDescent="0.2">
      <c r="A1848" s="266">
        <v>612064</v>
      </c>
      <c r="B1848" s="266" t="s">
        <v>958</v>
      </c>
      <c r="C1848" s="267">
        <v>0</v>
      </c>
      <c r="D1848" s="267">
        <v>0</v>
      </c>
      <c r="E1848" s="267">
        <v>0</v>
      </c>
      <c r="F1848" s="267">
        <v>0</v>
      </c>
      <c r="G1848" s="267">
        <v>0</v>
      </c>
      <c r="H1848" s="267">
        <v>0</v>
      </c>
      <c r="I1848" s="267">
        <f t="shared" si="63"/>
        <v>0</v>
      </c>
      <c r="J1848" s="268">
        <f t="shared" si="62"/>
        <v>0</v>
      </c>
    </row>
    <row r="1849" spans="1:10" hidden="1" x14ac:dyDescent="0.2">
      <c r="A1849" s="266">
        <v>612065</v>
      </c>
      <c r="B1849" s="266" t="s">
        <v>959</v>
      </c>
      <c r="C1849" s="267">
        <v>0</v>
      </c>
      <c r="D1849" s="267">
        <v>0</v>
      </c>
      <c r="E1849" s="267">
        <v>0</v>
      </c>
      <c r="F1849" s="267">
        <v>0</v>
      </c>
      <c r="G1849" s="267">
        <v>0</v>
      </c>
      <c r="H1849" s="267">
        <v>0</v>
      </c>
      <c r="I1849" s="267">
        <f t="shared" si="63"/>
        <v>0</v>
      </c>
      <c r="J1849" s="268">
        <f t="shared" si="62"/>
        <v>0</v>
      </c>
    </row>
    <row r="1850" spans="1:10" hidden="1" x14ac:dyDescent="0.2">
      <c r="A1850" s="266">
        <v>612066</v>
      </c>
      <c r="B1850" s="266" t="s">
        <v>960</v>
      </c>
      <c r="C1850" s="267">
        <v>0</v>
      </c>
      <c r="D1850" s="267">
        <v>0</v>
      </c>
      <c r="E1850" s="267">
        <v>0</v>
      </c>
      <c r="F1850" s="267">
        <v>0</v>
      </c>
      <c r="G1850" s="267">
        <v>0</v>
      </c>
      <c r="H1850" s="267">
        <v>0</v>
      </c>
      <c r="I1850" s="267">
        <f t="shared" si="63"/>
        <v>0</v>
      </c>
      <c r="J1850" s="268">
        <f t="shared" si="62"/>
        <v>0</v>
      </c>
    </row>
    <row r="1851" spans="1:10" hidden="1" x14ac:dyDescent="0.2">
      <c r="A1851" s="266">
        <v>612067</v>
      </c>
      <c r="B1851" s="266" t="s">
        <v>961</v>
      </c>
      <c r="C1851" s="267">
        <v>0</v>
      </c>
      <c r="D1851" s="267">
        <v>0</v>
      </c>
      <c r="E1851" s="267">
        <v>0</v>
      </c>
      <c r="F1851" s="267">
        <v>0</v>
      </c>
      <c r="G1851" s="267">
        <v>0</v>
      </c>
      <c r="H1851" s="267">
        <v>0</v>
      </c>
      <c r="I1851" s="267">
        <f t="shared" si="63"/>
        <v>0</v>
      </c>
      <c r="J1851" s="268">
        <f t="shared" si="62"/>
        <v>0</v>
      </c>
    </row>
    <row r="1852" spans="1:10" hidden="1" x14ac:dyDescent="0.2">
      <c r="A1852" s="266">
        <v>612068</v>
      </c>
      <c r="B1852" s="266" t="s">
        <v>962</v>
      </c>
      <c r="C1852" s="267">
        <v>0</v>
      </c>
      <c r="D1852" s="267">
        <v>0</v>
      </c>
      <c r="E1852" s="267">
        <v>0</v>
      </c>
      <c r="F1852" s="267">
        <v>0</v>
      </c>
      <c r="G1852" s="267">
        <v>0</v>
      </c>
      <c r="H1852" s="267">
        <v>0</v>
      </c>
      <c r="I1852" s="267">
        <f t="shared" si="63"/>
        <v>0</v>
      </c>
      <c r="J1852" s="268">
        <f t="shared" si="62"/>
        <v>0</v>
      </c>
    </row>
    <row r="1853" spans="1:10" hidden="1" x14ac:dyDescent="0.2">
      <c r="A1853" s="266">
        <v>612069</v>
      </c>
      <c r="B1853" s="266" t="s">
        <v>963</v>
      </c>
      <c r="C1853" s="267">
        <v>0</v>
      </c>
      <c r="D1853" s="267">
        <v>0</v>
      </c>
      <c r="E1853" s="267">
        <v>0</v>
      </c>
      <c r="F1853" s="267">
        <v>0</v>
      </c>
      <c r="G1853" s="267">
        <v>0</v>
      </c>
      <c r="H1853" s="267">
        <v>0</v>
      </c>
      <c r="I1853" s="267">
        <f t="shared" si="63"/>
        <v>0</v>
      </c>
      <c r="J1853" s="268">
        <f t="shared" si="62"/>
        <v>0</v>
      </c>
    </row>
    <row r="1854" spans="1:10" hidden="1" x14ac:dyDescent="0.2">
      <c r="A1854" s="266">
        <v>612070</v>
      </c>
      <c r="B1854" s="266" t="s">
        <v>964</v>
      </c>
      <c r="C1854" s="267">
        <v>0</v>
      </c>
      <c r="D1854" s="267">
        <v>0</v>
      </c>
      <c r="E1854" s="267">
        <v>0</v>
      </c>
      <c r="F1854" s="267">
        <v>0</v>
      </c>
      <c r="G1854" s="267">
        <v>0</v>
      </c>
      <c r="H1854" s="267">
        <v>0</v>
      </c>
      <c r="I1854" s="267">
        <f t="shared" si="63"/>
        <v>0</v>
      </c>
      <c r="J1854" s="268">
        <f t="shared" si="62"/>
        <v>0</v>
      </c>
    </row>
    <row r="1855" spans="1:10" hidden="1" x14ac:dyDescent="0.2">
      <c r="A1855" s="266">
        <v>612071</v>
      </c>
      <c r="B1855" s="266" t="s">
        <v>965</v>
      </c>
      <c r="C1855" s="267">
        <v>0</v>
      </c>
      <c r="D1855" s="267">
        <v>0</v>
      </c>
      <c r="E1855" s="267">
        <v>0</v>
      </c>
      <c r="F1855" s="267">
        <v>0</v>
      </c>
      <c r="G1855" s="267">
        <v>0</v>
      </c>
      <c r="H1855" s="267">
        <v>0</v>
      </c>
      <c r="I1855" s="267">
        <f t="shared" si="63"/>
        <v>0</v>
      </c>
      <c r="J1855" s="268">
        <f t="shared" si="62"/>
        <v>0</v>
      </c>
    </row>
    <row r="1856" spans="1:10" hidden="1" x14ac:dyDescent="0.2">
      <c r="A1856" s="266">
        <v>612072</v>
      </c>
      <c r="B1856" s="266" t="s">
        <v>966</v>
      </c>
      <c r="C1856" s="267">
        <v>0</v>
      </c>
      <c r="D1856" s="267">
        <v>0</v>
      </c>
      <c r="E1856" s="267">
        <v>0</v>
      </c>
      <c r="F1856" s="267">
        <v>0</v>
      </c>
      <c r="G1856" s="267">
        <v>0</v>
      </c>
      <c r="H1856" s="267">
        <v>0</v>
      </c>
      <c r="I1856" s="267">
        <f t="shared" si="63"/>
        <v>0</v>
      </c>
      <c r="J1856" s="268">
        <f t="shared" si="62"/>
        <v>0</v>
      </c>
    </row>
    <row r="1857" spans="1:10" hidden="1" x14ac:dyDescent="0.2">
      <c r="A1857" s="266">
        <v>612073</v>
      </c>
      <c r="B1857" s="266" t="s">
        <v>967</v>
      </c>
      <c r="C1857" s="267">
        <v>0</v>
      </c>
      <c r="D1857" s="267">
        <v>0</v>
      </c>
      <c r="E1857" s="267">
        <v>0</v>
      </c>
      <c r="F1857" s="267">
        <v>0</v>
      </c>
      <c r="G1857" s="267">
        <v>0</v>
      </c>
      <c r="H1857" s="267">
        <v>0</v>
      </c>
      <c r="I1857" s="267">
        <f t="shared" si="63"/>
        <v>0</v>
      </c>
      <c r="J1857" s="268">
        <f t="shared" si="62"/>
        <v>0</v>
      </c>
    </row>
    <row r="1858" spans="1:10" hidden="1" x14ac:dyDescent="0.2">
      <c r="A1858" s="266">
        <v>612074</v>
      </c>
      <c r="B1858" s="266" t="s">
        <v>968</v>
      </c>
      <c r="C1858" s="267">
        <v>0</v>
      </c>
      <c r="D1858" s="267">
        <v>0</v>
      </c>
      <c r="E1858" s="267">
        <v>0</v>
      </c>
      <c r="F1858" s="267">
        <v>0</v>
      </c>
      <c r="G1858" s="267">
        <v>0</v>
      </c>
      <c r="H1858" s="267">
        <v>0</v>
      </c>
      <c r="I1858" s="267">
        <f t="shared" si="63"/>
        <v>0</v>
      </c>
      <c r="J1858" s="268">
        <f t="shared" si="62"/>
        <v>0</v>
      </c>
    </row>
    <row r="1859" spans="1:10" hidden="1" x14ac:dyDescent="0.2">
      <c r="A1859" s="266">
        <v>612075</v>
      </c>
      <c r="B1859" s="266" t="s">
        <v>969</v>
      </c>
      <c r="C1859" s="267">
        <v>0</v>
      </c>
      <c r="D1859" s="267">
        <v>0</v>
      </c>
      <c r="E1859" s="267">
        <v>0</v>
      </c>
      <c r="F1859" s="267">
        <v>0</v>
      </c>
      <c r="G1859" s="267">
        <v>0</v>
      </c>
      <c r="H1859" s="267">
        <v>0</v>
      </c>
      <c r="I1859" s="267">
        <f t="shared" si="63"/>
        <v>0</v>
      </c>
      <c r="J1859" s="268">
        <f t="shared" ref="J1859:J1922" si="64">+MAX(C1859:I1859)</f>
        <v>0</v>
      </c>
    </row>
    <row r="1860" spans="1:10" hidden="1" x14ac:dyDescent="0.2">
      <c r="A1860" s="266">
        <v>612076</v>
      </c>
      <c r="B1860" s="266" t="s">
        <v>970</v>
      </c>
      <c r="C1860" s="267">
        <v>0</v>
      </c>
      <c r="D1860" s="267">
        <v>0</v>
      </c>
      <c r="E1860" s="267">
        <v>0</v>
      </c>
      <c r="F1860" s="267">
        <v>0</v>
      </c>
      <c r="G1860" s="267">
        <v>0</v>
      </c>
      <c r="H1860" s="267">
        <v>0</v>
      </c>
      <c r="I1860" s="267">
        <f t="shared" si="63"/>
        <v>0</v>
      </c>
      <c r="J1860" s="268">
        <f t="shared" si="64"/>
        <v>0</v>
      </c>
    </row>
    <row r="1861" spans="1:10" hidden="1" x14ac:dyDescent="0.2">
      <c r="A1861" s="266">
        <v>612077</v>
      </c>
      <c r="B1861" s="266" t="s">
        <v>1369</v>
      </c>
      <c r="C1861" s="267">
        <v>0</v>
      </c>
      <c r="D1861" s="267">
        <v>0</v>
      </c>
      <c r="E1861" s="267">
        <v>0</v>
      </c>
      <c r="F1861" s="267">
        <v>0</v>
      </c>
      <c r="G1861" s="267">
        <v>0</v>
      </c>
      <c r="H1861" s="267">
        <v>0</v>
      </c>
      <c r="I1861" s="267">
        <f t="shared" si="63"/>
        <v>0</v>
      </c>
      <c r="J1861" s="268">
        <f t="shared" si="64"/>
        <v>0</v>
      </c>
    </row>
    <row r="1862" spans="1:10" hidden="1" x14ac:dyDescent="0.2">
      <c r="A1862" s="266">
        <v>612078</v>
      </c>
      <c r="B1862" s="266" t="s">
        <v>972</v>
      </c>
      <c r="C1862" s="267">
        <v>0</v>
      </c>
      <c r="D1862" s="267">
        <v>0</v>
      </c>
      <c r="E1862" s="267">
        <v>0</v>
      </c>
      <c r="F1862" s="267">
        <v>0</v>
      </c>
      <c r="G1862" s="267">
        <v>0</v>
      </c>
      <c r="H1862" s="267">
        <v>0</v>
      </c>
      <c r="I1862" s="267">
        <f t="shared" si="63"/>
        <v>0</v>
      </c>
      <c r="J1862" s="268">
        <f t="shared" si="64"/>
        <v>0</v>
      </c>
    </row>
    <row r="1863" spans="1:10" hidden="1" x14ac:dyDescent="0.2">
      <c r="A1863" s="266">
        <v>612079</v>
      </c>
      <c r="B1863" s="266" t="s">
        <v>973</v>
      </c>
      <c r="C1863" s="267">
        <v>0</v>
      </c>
      <c r="D1863" s="267">
        <v>0</v>
      </c>
      <c r="E1863" s="267">
        <v>0</v>
      </c>
      <c r="F1863" s="267">
        <v>0</v>
      </c>
      <c r="G1863" s="267">
        <v>0</v>
      </c>
      <c r="H1863" s="267">
        <v>0</v>
      </c>
      <c r="I1863" s="267">
        <f t="shared" si="63"/>
        <v>0</v>
      </c>
      <c r="J1863" s="268">
        <f t="shared" si="64"/>
        <v>0</v>
      </c>
    </row>
    <row r="1864" spans="1:10" hidden="1" x14ac:dyDescent="0.2">
      <c r="A1864" s="266">
        <v>612080</v>
      </c>
      <c r="B1864" s="266" t="s">
        <v>974</v>
      </c>
      <c r="C1864" s="267">
        <v>0</v>
      </c>
      <c r="D1864" s="267">
        <v>0</v>
      </c>
      <c r="E1864" s="267">
        <v>0</v>
      </c>
      <c r="F1864" s="267">
        <v>0</v>
      </c>
      <c r="G1864" s="267">
        <v>0</v>
      </c>
      <c r="H1864" s="267">
        <v>0</v>
      </c>
      <c r="I1864" s="267">
        <f t="shared" si="63"/>
        <v>0</v>
      </c>
      <c r="J1864" s="268">
        <f t="shared" si="64"/>
        <v>0</v>
      </c>
    </row>
    <row r="1865" spans="1:10" hidden="1" x14ac:dyDescent="0.2">
      <c r="A1865" s="266">
        <v>612081</v>
      </c>
      <c r="B1865" s="266" t="s">
        <v>975</v>
      </c>
      <c r="C1865" s="267">
        <v>0</v>
      </c>
      <c r="D1865" s="267">
        <v>0</v>
      </c>
      <c r="E1865" s="267">
        <v>0</v>
      </c>
      <c r="F1865" s="267">
        <v>0</v>
      </c>
      <c r="G1865" s="267">
        <v>0</v>
      </c>
      <c r="H1865" s="267">
        <v>0</v>
      </c>
      <c r="I1865" s="267">
        <f t="shared" si="63"/>
        <v>0</v>
      </c>
      <c r="J1865" s="268">
        <f t="shared" si="64"/>
        <v>0</v>
      </c>
    </row>
    <row r="1866" spans="1:10" hidden="1" x14ac:dyDescent="0.2">
      <c r="A1866" s="266">
        <v>612082</v>
      </c>
      <c r="B1866" s="266" t="s">
        <v>976</v>
      </c>
      <c r="C1866" s="267">
        <v>0</v>
      </c>
      <c r="D1866" s="267">
        <v>0</v>
      </c>
      <c r="E1866" s="267">
        <v>0</v>
      </c>
      <c r="F1866" s="267">
        <v>0</v>
      </c>
      <c r="G1866" s="267">
        <v>0</v>
      </c>
      <c r="H1866" s="267">
        <v>0</v>
      </c>
      <c r="I1866" s="267">
        <f t="shared" si="63"/>
        <v>0</v>
      </c>
      <c r="J1866" s="268">
        <f t="shared" si="64"/>
        <v>0</v>
      </c>
    </row>
    <row r="1867" spans="1:10" hidden="1" x14ac:dyDescent="0.2">
      <c r="A1867" s="266">
        <v>612083</v>
      </c>
      <c r="B1867" s="266" t="s">
        <v>977</v>
      </c>
      <c r="C1867" s="267">
        <v>0</v>
      </c>
      <c r="D1867" s="267">
        <v>0</v>
      </c>
      <c r="E1867" s="267">
        <v>0</v>
      </c>
      <c r="F1867" s="267">
        <v>0</v>
      </c>
      <c r="G1867" s="267">
        <v>0</v>
      </c>
      <c r="H1867" s="267">
        <v>0</v>
      </c>
      <c r="I1867" s="267">
        <f t="shared" si="63"/>
        <v>0</v>
      </c>
      <c r="J1867" s="268">
        <f t="shared" si="64"/>
        <v>0</v>
      </c>
    </row>
    <row r="1868" spans="1:10" hidden="1" x14ac:dyDescent="0.2">
      <c r="A1868" s="266">
        <v>612084</v>
      </c>
      <c r="B1868" s="266" t="s">
        <v>978</v>
      </c>
      <c r="C1868" s="267">
        <v>0</v>
      </c>
      <c r="D1868" s="267">
        <v>0</v>
      </c>
      <c r="E1868" s="267">
        <v>0</v>
      </c>
      <c r="F1868" s="267">
        <v>0</v>
      </c>
      <c r="G1868" s="267">
        <v>0</v>
      </c>
      <c r="H1868" s="267">
        <v>0</v>
      </c>
      <c r="I1868" s="267">
        <f t="shared" si="63"/>
        <v>0</v>
      </c>
      <c r="J1868" s="268">
        <f t="shared" si="64"/>
        <v>0</v>
      </c>
    </row>
    <row r="1869" spans="1:10" hidden="1" x14ac:dyDescent="0.2">
      <c r="A1869" s="266">
        <v>612085</v>
      </c>
      <c r="B1869" s="266" t="s">
        <v>979</v>
      </c>
      <c r="C1869" s="267">
        <v>0</v>
      </c>
      <c r="D1869" s="267">
        <v>0</v>
      </c>
      <c r="E1869" s="267">
        <v>0</v>
      </c>
      <c r="F1869" s="267">
        <v>0</v>
      </c>
      <c r="G1869" s="267">
        <v>0</v>
      </c>
      <c r="H1869" s="267">
        <v>0</v>
      </c>
      <c r="I1869" s="267">
        <f t="shared" si="63"/>
        <v>0</v>
      </c>
      <c r="J1869" s="268">
        <f t="shared" si="64"/>
        <v>0</v>
      </c>
    </row>
    <row r="1870" spans="1:10" hidden="1" x14ac:dyDescent="0.2">
      <c r="A1870" s="266">
        <v>612086</v>
      </c>
      <c r="B1870" s="266" t="s">
        <v>980</v>
      </c>
      <c r="C1870" s="267">
        <v>0</v>
      </c>
      <c r="D1870" s="267">
        <v>0</v>
      </c>
      <c r="E1870" s="267">
        <v>0</v>
      </c>
      <c r="F1870" s="267">
        <v>0</v>
      </c>
      <c r="G1870" s="267">
        <v>0</v>
      </c>
      <c r="H1870" s="267">
        <v>0</v>
      </c>
      <c r="I1870" s="267">
        <f t="shared" si="63"/>
        <v>0</v>
      </c>
      <c r="J1870" s="268">
        <f t="shared" si="64"/>
        <v>0</v>
      </c>
    </row>
    <row r="1871" spans="1:10" hidden="1" x14ac:dyDescent="0.2">
      <c r="A1871" s="266">
        <v>612087</v>
      </c>
      <c r="B1871" s="266" t="s">
        <v>981</v>
      </c>
      <c r="C1871" s="267">
        <v>0</v>
      </c>
      <c r="D1871" s="267">
        <v>0</v>
      </c>
      <c r="E1871" s="267">
        <v>0</v>
      </c>
      <c r="F1871" s="267">
        <v>0</v>
      </c>
      <c r="G1871" s="267">
        <v>0</v>
      </c>
      <c r="H1871" s="267">
        <v>0</v>
      </c>
      <c r="I1871" s="267">
        <f t="shared" si="63"/>
        <v>0</v>
      </c>
      <c r="J1871" s="268">
        <f t="shared" si="64"/>
        <v>0</v>
      </c>
    </row>
    <row r="1872" spans="1:10" hidden="1" x14ac:dyDescent="0.2">
      <c r="A1872" s="266">
        <v>612088</v>
      </c>
      <c r="B1872" s="266" t="s">
        <v>982</v>
      </c>
      <c r="C1872" s="267">
        <v>0</v>
      </c>
      <c r="D1872" s="267">
        <v>0</v>
      </c>
      <c r="E1872" s="267">
        <v>0</v>
      </c>
      <c r="F1872" s="267">
        <v>0</v>
      </c>
      <c r="G1872" s="267">
        <v>0</v>
      </c>
      <c r="H1872" s="267">
        <v>0</v>
      </c>
      <c r="I1872" s="267">
        <f t="shared" si="63"/>
        <v>0</v>
      </c>
      <c r="J1872" s="268">
        <f t="shared" si="64"/>
        <v>0</v>
      </c>
    </row>
    <row r="1873" spans="1:10" hidden="1" x14ac:dyDescent="0.2">
      <c r="A1873" s="266">
        <v>612089</v>
      </c>
      <c r="B1873" s="266" t="s">
        <v>983</v>
      </c>
      <c r="C1873" s="267">
        <v>0</v>
      </c>
      <c r="D1873" s="267">
        <v>0</v>
      </c>
      <c r="E1873" s="267">
        <v>0</v>
      </c>
      <c r="F1873" s="267">
        <v>0</v>
      </c>
      <c r="G1873" s="267">
        <v>0</v>
      </c>
      <c r="H1873" s="267">
        <v>0</v>
      </c>
      <c r="I1873" s="267">
        <f t="shared" si="63"/>
        <v>0</v>
      </c>
      <c r="J1873" s="268">
        <f t="shared" si="64"/>
        <v>0</v>
      </c>
    </row>
    <row r="1874" spans="1:10" hidden="1" x14ac:dyDescent="0.2">
      <c r="A1874" s="266">
        <v>612090</v>
      </c>
      <c r="B1874" s="266" t="s">
        <v>984</v>
      </c>
      <c r="C1874" s="267">
        <v>0</v>
      </c>
      <c r="D1874" s="267">
        <v>0</v>
      </c>
      <c r="E1874" s="267">
        <v>0</v>
      </c>
      <c r="F1874" s="267">
        <v>0</v>
      </c>
      <c r="G1874" s="267">
        <v>0</v>
      </c>
      <c r="H1874" s="267">
        <v>0</v>
      </c>
      <c r="I1874" s="267">
        <f t="shared" si="63"/>
        <v>0</v>
      </c>
      <c r="J1874" s="268">
        <f t="shared" si="64"/>
        <v>0</v>
      </c>
    </row>
    <row r="1875" spans="1:10" hidden="1" x14ac:dyDescent="0.2">
      <c r="A1875" s="266">
        <v>612091</v>
      </c>
      <c r="B1875" s="266" t="s">
        <v>985</v>
      </c>
      <c r="C1875" s="267">
        <v>0</v>
      </c>
      <c r="D1875" s="267">
        <v>0</v>
      </c>
      <c r="E1875" s="267">
        <v>0</v>
      </c>
      <c r="F1875" s="267">
        <v>0</v>
      </c>
      <c r="G1875" s="267">
        <v>0</v>
      </c>
      <c r="H1875" s="267">
        <v>0</v>
      </c>
      <c r="I1875" s="267">
        <f t="shared" si="63"/>
        <v>0</v>
      </c>
      <c r="J1875" s="268">
        <f t="shared" si="64"/>
        <v>0</v>
      </c>
    </row>
    <row r="1876" spans="1:10" hidden="1" x14ac:dyDescent="0.2">
      <c r="A1876" s="266">
        <v>612095</v>
      </c>
      <c r="B1876" s="266" t="s">
        <v>986</v>
      </c>
      <c r="C1876" s="267">
        <v>0</v>
      </c>
      <c r="D1876" s="267">
        <v>0</v>
      </c>
      <c r="E1876" s="267">
        <v>0</v>
      </c>
      <c r="F1876" s="267">
        <v>0</v>
      </c>
      <c r="G1876" s="267">
        <v>0</v>
      </c>
      <c r="H1876" s="267">
        <v>0</v>
      </c>
      <c r="I1876" s="267">
        <f t="shared" si="63"/>
        <v>0</v>
      </c>
      <c r="J1876" s="268">
        <f t="shared" si="64"/>
        <v>0</v>
      </c>
    </row>
    <row r="1877" spans="1:10" hidden="1" x14ac:dyDescent="0.2">
      <c r="A1877" s="264">
        <v>612500</v>
      </c>
      <c r="B1877" s="264" t="s">
        <v>987</v>
      </c>
      <c r="C1877" s="265">
        <v>0</v>
      </c>
      <c r="D1877" s="265">
        <v>0</v>
      </c>
      <c r="E1877" s="265">
        <v>0</v>
      </c>
      <c r="F1877" s="265">
        <v>0</v>
      </c>
      <c r="G1877" s="265">
        <v>0</v>
      </c>
      <c r="H1877" s="265">
        <v>0</v>
      </c>
      <c r="I1877" s="265">
        <f t="shared" si="63"/>
        <v>0</v>
      </c>
      <c r="J1877" s="268">
        <f t="shared" si="64"/>
        <v>0</v>
      </c>
    </row>
    <row r="1878" spans="1:10" hidden="1" x14ac:dyDescent="0.2">
      <c r="A1878" s="266">
        <v>612505</v>
      </c>
      <c r="B1878" s="266" t="s">
        <v>988</v>
      </c>
      <c r="C1878" s="267">
        <v>0</v>
      </c>
      <c r="D1878" s="267">
        <v>0</v>
      </c>
      <c r="E1878" s="267">
        <v>0</v>
      </c>
      <c r="F1878" s="267">
        <v>0</v>
      </c>
      <c r="G1878" s="267">
        <v>0</v>
      </c>
      <c r="H1878" s="267">
        <v>0</v>
      </c>
      <c r="I1878" s="267">
        <f t="shared" si="63"/>
        <v>0</v>
      </c>
      <c r="J1878" s="268">
        <f t="shared" si="64"/>
        <v>0</v>
      </c>
    </row>
    <row r="1879" spans="1:10" hidden="1" x14ac:dyDescent="0.2">
      <c r="A1879" s="266">
        <v>612510</v>
      </c>
      <c r="B1879" s="266" t="s">
        <v>989</v>
      </c>
      <c r="C1879" s="267">
        <v>0</v>
      </c>
      <c r="D1879" s="267">
        <v>0</v>
      </c>
      <c r="E1879" s="267">
        <v>0</v>
      </c>
      <c r="F1879" s="267">
        <v>0</v>
      </c>
      <c r="G1879" s="267">
        <v>0</v>
      </c>
      <c r="H1879" s="267">
        <v>0</v>
      </c>
      <c r="I1879" s="267">
        <f t="shared" si="63"/>
        <v>0</v>
      </c>
      <c r="J1879" s="268">
        <f t="shared" si="64"/>
        <v>0</v>
      </c>
    </row>
    <row r="1880" spans="1:10" hidden="1" x14ac:dyDescent="0.2">
      <c r="A1880" s="266">
        <v>612515</v>
      </c>
      <c r="B1880" s="266" t="s">
        <v>990</v>
      </c>
      <c r="C1880" s="267">
        <v>0</v>
      </c>
      <c r="D1880" s="267">
        <v>0</v>
      </c>
      <c r="E1880" s="267">
        <v>0</v>
      </c>
      <c r="F1880" s="267">
        <v>0</v>
      </c>
      <c r="G1880" s="267">
        <v>0</v>
      </c>
      <c r="H1880" s="267">
        <v>0</v>
      </c>
      <c r="I1880" s="267">
        <f t="shared" si="63"/>
        <v>0</v>
      </c>
      <c r="J1880" s="268">
        <f t="shared" si="64"/>
        <v>0</v>
      </c>
    </row>
    <row r="1881" spans="1:10" hidden="1" x14ac:dyDescent="0.2">
      <c r="A1881" s="266">
        <v>612595</v>
      </c>
      <c r="B1881" s="266" t="s">
        <v>881</v>
      </c>
      <c r="C1881" s="267">
        <v>0</v>
      </c>
      <c r="D1881" s="267">
        <v>0</v>
      </c>
      <c r="E1881" s="267">
        <v>0</v>
      </c>
      <c r="F1881" s="267">
        <v>0</v>
      </c>
      <c r="G1881" s="267">
        <v>0</v>
      </c>
      <c r="H1881" s="267">
        <v>0</v>
      </c>
      <c r="I1881" s="267">
        <f t="shared" si="63"/>
        <v>0</v>
      </c>
      <c r="J1881" s="268">
        <f t="shared" si="64"/>
        <v>0</v>
      </c>
    </row>
    <row r="1882" spans="1:10" hidden="1" x14ac:dyDescent="0.2">
      <c r="A1882" s="264">
        <v>613000</v>
      </c>
      <c r="B1882" s="264" t="s">
        <v>991</v>
      </c>
      <c r="C1882" s="265">
        <v>0</v>
      </c>
      <c r="D1882" s="265">
        <v>0</v>
      </c>
      <c r="E1882" s="265">
        <v>0</v>
      </c>
      <c r="F1882" s="265">
        <v>0</v>
      </c>
      <c r="G1882" s="265">
        <v>0</v>
      </c>
      <c r="H1882" s="265">
        <v>0</v>
      </c>
      <c r="I1882" s="265">
        <f t="shared" si="63"/>
        <v>0</v>
      </c>
      <c r="J1882" s="268">
        <f t="shared" si="64"/>
        <v>0</v>
      </c>
    </row>
    <row r="1883" spans="1:10" hidden="1" x14ac:dyDescent="0.2">
      <c r="A1883" s="266">
        <v>613005</v>
      </c>
      <c r="B1883" s="266" t="s">
        <v>992</v>
      </c>
      <c r="C1883" s="267">
        <v>0</v>
      </c>
      <c r="D1883" s="267">
        <v>0</v>
      </c>
      <c r="E1883" s="267">
        <v>0</v>
      </c>
      <c r="F1883" s="267">
        <v>0</v>
      </c>
      <c r="G1883" s="267">
        <v>0</v>
      </c>
      <c r="H1883" s="267">
        <v>0</v>
      </c>
      <c r="I1883" s="267">
        <f t="shared" si="63"/>
        <v>0</v>
      </c>
      <c r="J1883" s="268">
        <f t="shared" si="64"/>
        <v>0</v>
      </c>
    </row>
    <row r="1884" spans="1:10" hidden="1" x14ac:dyDescent="0.2">
      <c r="A1884" s="266">
        <v>613010</v>
      </c>
      <c r="B1884" s="266" t="s">
        <v>993</v>
      </c>
      <c r="C1884" s="267">
        <v>0</v>
      </c>
      <c r="D1884" s="267">
        <v>0</v>
      </c>
      <c r="E1884" s="267">
        <v>0</v>
      </c>
      <c r="F1884" s="267">
        <v>0</v>
      </c>
      <c r="G1884" s="267">
        <v>0</v>
      </c>
      <c r="H1884" s="267">
        <v>0</v>
      </c>
      <c r="I1884" s="267">
        <f t="shared" si="63"/>
        <v>0</v>
      </c>
      <c r="J1884" s="268">
        <f t="shared" si="64"/>
        <v>0</v>
      </c>
    </row>
    <row r="1885" spans="1:10" hidden="1" x14ac:dyDescent="0.2">
      <c r="A1885" s="266">
        <v>613015</v>
      </c>
      <c r="B1885" s="266" t="s">
        <v>994</v>
      </c>
      <c r="C1885" s="267">
        <v>0</v>
      </c>
      <c r="D1885" s="267">
        <v>0</v>
      </c>
      <c r="E1885" s="267">
        <v>0</v>
      </c>
      <c r="F1885" s="267">
        <v>0</v>
      </c>
      <c r="G1885" s="267">
        <v>0</v>
      </c>
      <c r="H1885" s="267">
        <v>0</v>
      </c>
      <c r="I1885" s="267">
        <f t="shared" si="63"/>
        <v>0</v>
      </c>
      <c r="J1885" s="268">
        <f t="shared" si="64"/>
        <v>0</v>
      </c>
    </row>
    <row r="1886" spans="1:10" hidden="1" x14ac:dyDescent="0.2">
      <c r="A1886" s="266">
        <v>613020</v>
      </c>
      <c r="B1886" s="266" t="s">
        <v>995</v>
      </c>
      <c r="C1886" s="267">
        <v>0</v>
      </c>
      <c r="D1886" s="267">
        <v>0</v>
      </c>
      <c r="E1886" s="267">
        <v>0</v>
      </c>
      <c r="F1886" s="267">
        <v>0</v>
      </c>
      <c r="G1886" s="267">
        <v>0</v>
      </c>
      <c r="H1886" s="267">
        <v>0</v>
      </c>
      <c r="I1886" s="267">
        <f t="shared" si="63"/>
        <v>0</v>
      </c>
      <c r="J1886" s="268">
        <f t="shared" si="64"/>
        <v>0</v>
      </c>
    </row>
    <row r="1887" spans="1:10" hidden="1" x14ac:dyDescent="0.2">
      <c r="A1887" s="266">
        <v>613025</v>
      </c>
      <c r="B1887" s="266" t="s">
        <v>996</v>
      </c>
      <c r="C1887" s="267">
        <v>0</v>
      </c>
      <c r="D1887" s="267">
        <v>0</v>
      </c>
      <c r="E1887" s="267">
        <v>0</v>
      </c>
      <c r="F1887" s="267">
        <v>0</v>
      </c>
      <c r="G1887" s="267">
        <v>0</v>
      </c>
      <c r="H1887" s="267">
        <v>0</v>
      </c>
      <c r="I1887" s="267">
        <f t="shared" si="63"/>
        <v>0</v>
      </c>
      <c r="J1887" s="268">
        <f t="shared" si="64"/>
        <v>0</v>
      </c>
    </row>
    <row r="1888" spans="1:10" hidden="1" x14ac:dyDescent="0.2">
      <c r="A1888" s="266">
        <v>613095</v>
      </c>
      <c r="B1888" s="266" t="s">
        <v>881</v>
      </c>
      <c r="C1888" s="267">
        <v>0</v>
      </c>
      <c r="D1888" s="267">
        <v>0</v>
      </c>
      <c r="E1888" s="267">
        <v>0</v>
      </c>
      <c r="F1888" s="267">
        <v>0</v>
      </c>
      <c r="G1888" s="267">
        <v>0</v>
      </c>
      <c r="H1888" s="267">
        <v>0</v>
      </c>
      <c r="I1888" s="267">
        <f t="shared" si="63"/>
        <v>0</v>
      </c>
      <c r="J1888" s="268">
        <f t="shared" si="64"/>
        <v>0</v>
      </c>
    </row>
    <row r="1889" spans="1:10" hidden="1" x14ac:dyDescent="0.2">
      <c r="A1889" s="264">
        <v>613500</v>
      </c>
      <c r="B1889" s="264" t="s">
        <v>997</v>
      </c>
      <c r="C1889" s="265">
        <v>7214758.5899999999</v>
      </c>
      <c r="D1889" s="265">
        <v>8159537.3600000003</v>
      </c>
      <c r="E1889" s="265">
        <v>10224940</v>
      </c>
      <c r="F1889" s="265">
        <v>17208315.289999999</v>
      </c>
      <c r="G1889" s="265">
        <v>935451.82</v>
      </c>
      <c r="H1889" s="265">
        <v>0</v>
      </c>
      <c r="I1889" s="265">
        <f t="shared" si="63"/>
        <v>0</v>
      </c>
      <c r="J1889" s="268">
        <f t="shared" si="64"/>
        <v>17208315.289999999</v>
      </c>
    </row>
    <row r="1890" spans="1:10" hidden="1" x14ac:dyDescent="0.2">
      <c r="A1890" s="266">
        <v>613502</v>
      </c>
      <c r="B1890" s="266" t="s">
        <v>998</v>
      </c>
      <c r="C1890" s="267">
        <v>0</v>
      </c>
      <c r="D1890" s="267">
        <v>0</v>
      </c>
      <c r="E1890" s="267">
        <v>0</v>
      </c>
      <c r="F1890" s="267">
        <v>0</v>
      </c>
      <c r="G1890" s="267">
        <v>0</v>
      </c>
      <c r="H1890" s="267">
        <v>0</v>
      </c>
      <c r="I1890" s="267">
        <f t="shared" si="63"/>
        <v>0</v>
      </c>
      <c r="J1890" s="268">
        <f t="shared" si="64"/>
        <v>0</v>
      </c>
    </row>
    <row r="1891" spans="1:10" hidden="1" x14ac:dyDescent="0.2">
      <c r="A1891" s="266">
        <v>613504</v>
      </c>
      <c r="B1891" s="266" t="s">
        <v>999</v>
      </c>
      <c r="C1891" s="267">
        <v>0</v>
      </c>
      <c r="D1891" s="267">
        <v>0</v>
      </c>
      <c r="E1891" s="267">
        <v>0</v>
      </c>
      <c r="F1891" s="267">
        <v>0</v>
      </c>
      <c r="G1891" s="267">
        <v>0</v>
      </c>
      <c r="H1891" s="267">
        <v>0</v>
      </c>
      <c r="I1891" s="267">
        <f t="shared" si="63"/>
        <v>0</v>
      </c>
      <c r="J1891" s="268">
        <f t="shared" si="64"/>
        <v>0</v>
      </c>
    </row>
    <row r="1892" spans="1:10" hidden="1" x14ac:dyDescent="0.2">
      <c r="A1892" s="266">
        <v>613506</v>
      </c>
      <c r="B1892" s="266" t="s">
        <v>1000</v>
      </c>
      <c r="C1892" s="267">
        <v>0</v>
      </c>
      <c r="D1892" s="267">
        <v>0</v>
      </c>
      <c r="E1892" s="267">
        <v>0</v>
      </c>
      <c r="F1892" s="267">
        <v>0</v>
      </c>
      <c r="G1892" s="267">
        <v>0</v>
      </c>
      <c r="H1892" s="267">
        <v>0</v>
      </c>
      <c r="I1892" s="267">
        <f t="shared" si="63"/>
        <v>0</v>
      </c>
      <c r="J1892" s="268">
        <f t="shared" si="64"/>
        <v>0</v>
      </c>
    </row>
    <row r="1893" spans="1:10" hidden="1" x14ac:dyDescent="0.2">
      <c r="A1893" s="266">
        <v>613508</v>
      </c>
      <c r="B1893" s="266" t="s">
        <v>1001</v>
      </c>
      <c r="C1893" s="267">
        <v>0</v>
      </c>
      <c r="D1893" s="267">
        <v>0</v>
      </c>
      <c r="E1893" s="267">
        <v>0</v>
      </c>
      <c r="F1893" s="267">
        <v>0</v>
      </c>
      <c r="G1893" s="267">
        <v>0</v>
      </c>
      <c r="H1893" s="267">
        <v>0</v>
      </c>
      <c r="I1893" s="267">
        <f t="shared" si="63"/>
        <v>0</v>
      </c>
      <c r="J1893" s="268">
        <f t="shared" si="64"/>
        <v>0</v>
      </c>
    </row>
    <row r="1894" spans="1:10" hidden="1" x14ac:dyDescent="0.2">
      <c r="A1894" s="266">
        <v>613510</v>
      </c>
      <c r="B1894" s="266" t="s">
        <v>1002</v>
      </c>
      <c r="C1894" s="267">
        <v>0</v>
      </c>
      <c r="D1894" s="267">
        <v>0</v>
      </c>
      <c r="E1894" s="267">
        <v>0</v>
      </c>
      <c r="F1894" s="267">
        <v>0</v>
      </c>
      <c r="G1894" s="267">
        <v>0</v>
      </c>
      <c r="H1894" s="267">
        <v>0</v>
      </c>
      <c r="I1894" s="267">
        <f t="shared" si="63"/>
        <v>0</v>
      </c>
      <c r="J1894" s="268">
        <f t="shared" si="64"/>
        <v>0</v>
      </c>
    </row>
    <row r="1895" spans="1:10" hidden="1" x14ac:dyDescent="0.2">
      <c r="A1895" s="266">
        <v>613512</v>
      </c>
      <c r="B1895" s="266" t="s">
        <v>1003</v>
      </c>
      <c r="C1895" s="267">
        <v>0</v>
      </c>
      <c r="D1895" s="267">
        <v>0</v>
      </c>
      <c r="E1895" s="267">
        <v>0</v>
      </c>
      <c r="F1895" s="267">
        <v>0</v>
      </c>
      <c r="G1895" s="267">
        <v>0</v>
      </c>
      <c r="H1895" s="267">
        <v>0</v>
      </c>
      <c r="I1895" s="267">
        <f t="shared" si="63"/>
        <v>0</v>
      </c>
      <c r="J1895" s="268">
        <f t="shared" si="64"/>
        <v>0</v>
      </c>
    </row>
    <row r="1896" spans="1:10" hidden="1" x14ac:dyDescent="0.2">
      <c r="A1896" s="266">
        <v>613514</v>
      </c>
      <c r="B1896" s="266" t="s">
        <v>1004</v>
      </c>
      <c r="C1896" s="267">
        <v>0</v>
      </c>
      <c r="D1896" s="267">
        <v>0</v>
      </c>
      <c r="E1896" s="267">
        <v>0</v>
      </c>
      <c r="F1896" s="267">
        <v>0</v>
      </c>
      <c r="G1896" s="267">
        <v>0</v>
      </c>
      <c r="H1896" s="267">
        <v>0</v>
      </c>
      <c r="I1896" s="267">
        <f t="shared" si="63"/>
        <v>0</v>
      </c>
      <c r="J1896" s="268">
        <f t="shared" si="64"/>
        <v>0</v>
      </c>
    </row>
    <row r="1897" spans="1:10" hidden="1" x14ac:dyDescent="0.2">
      <c r="A1897" s="266">
        <v>613516</v>
      </c>
      <c r="B1897" s="266" t="s">
        <v>1005</v>
      </c>
      <c r="C1897" s="267">
        <v>0</v>
      </c>
      <c r="D1897" s="267">
        <v>0</v>
      </c>
      <c r="E1897" s="267">
        <v>0</v>
      </c>
      <c r="F1897" s="267">
        <v>0</v>
      </c>
      <c r="G1897" s="267">
        <v>0</v>
      </c>
      <c r="H1897" s="267">
        <v>0</v>
      </c>
      <c r="I1897" s="267">
        <f t="shared" si="63"/>
        <v>0</v>
      </c>
      <c r="J1897" s="268">
        <f t="shared" si="64"/>
        <v>0</v>
      </c>
    </row>
    <row r="1898" spans="1:10" hidden="1" x14ac:dyDescent="0.2">
      <c r="A1898" s="266">
        <v>613518</v>
      </c>
      <c r="B1898" s="266" t="s">
        <v>1006</v>
      </c>
      <c r="C1898" s="267">
        <v>0</v>
      </c>
      <c r="D1898" s="267">
        <v>0</v>
      </c>
      <c r="E1898" s="267">
        <v>0</v>
      </c>
      <c r="F1898" s="267">
        <v>0</v>
      </c>
      <c r="G1898" s="267">
        <v>0</v>
      </c>
      <c r="H1898" s="267">
        <v>0</v>
      </c>
      <c r="I1898" s="267">
        <f t="shared" si="63"/>
        <v>0</v>
      </c>
      <c r="J1898" s="268">
        <f t="shared" si="64"/>
        <v>0</v>
      </c>
    </row>
    <row r="1899" spans="1:10" hidden="1" x14ac:dyDescent="0.2">
      <c r="A1899" s="266">
        <v>613520</v>
      </c>
      <c r="B1899" s="266" t="s">
        <v>1007</v>
      </c>
      <c r="C1899" s="267">
        <v>0</v>
      </c>
      <c r="D1899" s="267">
        <v>0</v>
      </c>
      <c r="E1899" s="267">
        <v>0</v>
      </c>
      <c r="F1899" s="267">
        <v>0</v>
      </c>
      <c r="G1899" s="267">
        <v>0</v>
      </c>
      <c r="H1899" s="267">
        <v>0</v>
      </c>
      <c r="I1899" s="267">
        <f t="shared" si="63"/>
        <v>0</v>
      </c>
      <c r="J1899" s="268">
        <f t="shared" si="64"/>
        <v>0</v>
      </c>
    </row>
    <row r="1900" spans="1:10" hidden="1" x14ac:dyDescent="0.2">
      <c r="A1900" s="266">
        <v>613522</v>
      </c>
      <c r="B1900" s="266" t="s">
        <v>1008</v>
      </c>
      <c r="C1900" s="267">
        <v>0</v>
      </c>
      <c r="D1900" s="267">
        <v>0</v>
      </c>
      <c r="E1900" s="267">
        <v>0</v>
      </c>
      <c r="F1900" s="267">
        <v>0</v>
      </c>
      <c r="G1900" s="267">
        <v>0</v>
      </c>
      <c r="H1900" s="267">
        <v>0</v>
      </c>
      <c r="I1900" s="267">
        <f t="shared" si="63"/>
        <v>0</v>
      </c>
      <c r="J1900" s="268">
        <f t="shared" si="64"/>
        <v>0</v>
      </c>
    </row>
    <row r="1901" spans="1:10" hidden="1" x14ac:dyDescent="0.2">
      <c r="A1901" s="266">
        <v>613524</v>
      </c>
      <c r="B1901" s="266" t="s">
        <v>1009</v>
      </c>
      <c r="C1901" s="267">
        <v>0</v>
      </c>
      <c r="D1901" s="267">
        <v>0</v>
      </c>
      <c r="E1901" s="267">
        <v>0</v>
      </c>
      <c r="F1901" s="267">
        <v>0</v>
      </c>
      <c r="G1901" s="267">
        <v>0</v>
      </c>
      <c r="H1901" s="267">
        <v>0</v>
      </c>
      <c r="I1901" s="267">
        <f t="shared" si="63"/>
        <v>0</v>
      </c>
      <c r="J1901" s="268">
        <f t="shared" si="64"/>
        <v>0</v>
      </c>
    </row>
    <row r="1902" spans="1:10" hidden="1" x14ac:dyDescent="0.2">
      <c r="A1902" s="266">
        <v>613526</v>
      </c>
      <c r="B1902" s="266" t="s">
        <v>1010</v>
      </c>
      <c r="C1902" s="267">
        <v>0</v>
      </c>
      <c r="D1902" s="267">
        <v>0</v>
      </c>
      <c r="E1902" s="267">
        <v>0</v>
      </c>
      <c r="F1902" s="267">
        <v>0</v>
      </c>
      <c r="G1902" s="267">
        <v>0</v>
      </c>
      <c r="H1902" s="267">
        <v>0</v>
      </c>
      <c r="I1902" s="267">
        <f t="shared" si="63"/>
        <v>0</v>
      </c>
      <c r="J1902" s="268">
        <f t="shared" si="64"/>
        <v>0</v>
      </c>
    </row>
    <row r="1903" spans="1:10" hidden="1" x14ac:dyDescent="0.2">
      <c r="A1903" s="266">
        <v>613528</v>
      </c>
      <c r="B1903" s="266" t="s">
        <v>1011</v>
      </c>
      <c r="C1903" s="267">
        <v>0</v>
      </c>
      <c r="D1903" s="267">
        <v>0</v>
      </c>
      <c r="E1903" s="267">
        <v>0</v>
      </c>
      <c r="F1903" s="267">
        <v>0</v>
      </c>
      <c r="G1903" s="267">
        <v>0</v>
      </c>
      <c r="H1903" s="267">
        <v>0</v>
      </c>
      <c r="I1903" s="267">
        <f t="shared" si="63"/>
        <v>0</v>
      </c>
      <c r="J1903" s="268">
        <f t="shared" si="64"/>
        <v>0</v>
      </c>
    </row>
    <row r="1904" spans="1:10" hidden="1" x14ac:dyDescent="0.2">
      <c r="A1904" s="266">
        <v>613530</v>
      </c>
      <c r="B1904" s="266" t="s">
        <v>1370</v>
      </c>
      <c r="C1904" s="267">
        <v>0</v>
      </c>
      <c r="D1904" s="267">
        <v>0</v>
      </c>
      <c r="E1904" s="267">
        <v>0</v>
      </c>
      <c r="F1904" s="267">
        <v>0</v>
      </c>
      <c r="G1904" s="267">
        <v>0</v>
      </c>
      <c r="H1904" s="267">
        <v>0</v>
      </c>
      <c r="I1904" s="267">
        <f t="shared" si="63"/>
        <v>0</v>
      </c>
      <c r="J1904" s="268">
        <f t="shared" si="64"/>
        <v>0</v>
      </c>
    </row>
    <row r="1905" spans="1:10" hidden="1" x14ac:dyDescent="0.2">
      <c r="A1905" s="266">
        <v>613532</v>
      </c>
      <c r="B1905" s="266" t="s">
        <v>1013</v>
      </c>
      <c r="C1905" s="267">
        <v>0</v>
      </c>
      <c r="D1905" s="267">
        <v>0</v>
      </c>
      <c r="E1905" s="267">
        <v>0</v>
      </c>
      <c r="F1905" s="267">
        <v>0</v>
      </c>
      <c r="G1905" s="267">
        <v>0</v>
      </c>
      <c r="H1905" s="267">
        <v>0</v>
      </c>
      <c r="I1905" s="267">
        <f t="shared" ref="I1905:I1968" si="65">+H1905/9*12</f>
        <v>0</v>
      </c>
      <c r="J1905" s="268">
        <f t="shared" si="64"/>
        <v>0</v>
      </c>
    </row>
    <row r="1906" spans="1:10" hidden="1" x14ac:dyDescent="0.2">
      <c r="A1906" s="266">
        <v>613534</v>
      </c>
      <c r="B1906" s="266" t="s">
        <v>1014</v>
      </c>
      <c r="C1906" s="267">
        <v>0</v>
      </c>
      <c r="D1906" s="267">
        <v>0</v>
      </c>
      <c r="E1906" s="267">
        <v>0</v>
      </c>
      <c r="F1906" s="267">
        <v>0</v>
      </c>
      <c r="G1906" s="267">
        <v>0</v>
      </c>
      <c r="H1906" s="267">
        <v>0</v>
      </c>
      <c r="I1906" s="267">
        <f t="shared" si="65"/>
        <v>0</v>
      </c>
      <c r="J1906" s="268">
        <f t="shared" si="64"/>
        <v>0</v>
      </c>
    </row>
    <row r="1907" spans="1:10" hidden="1" x14ac:dyDescent="0.2">
      <c r="A1907" s="266">
        <v>613536</v>
      </c>
      <c r="B1907" s="266" t="s">
        <v>1015</v>
      </c>
      <c r="C1907" s="267">
        <v>0</v>
      </c>
      <c r="D1907" s="267">
        <v>0</v>
      </c>
      <c r="E1907" s="267">
        <v>0</v>
      </c>
      <c r="F1907" s="267">
        <v>0</v>
      </c>
      <c r="G1907" s="267">
        <v>0</v>
      </c>
      <c r="H1907" s="267">
        <v>0</v>
      </c>
      <c r="I1907" s="267">
        <f t="shared" si="65"/>
        <v>0</v>
      </c>
      <c r="J1907" s="268">
        <f t="shared" si="64"/>
        <v>0</v>
      </c>
    </row>
    <row r="1908" spans="1:10" hidden="1" x14ac:dyDescent="0.2">
      <c r="A1908" s="266">
        <v>613538</v>
      </c>
      <c r="B1908" s="266" t="s">
        <v>1016</v>
      </c>
      <c r="C1908" s="267">
        <v>0</v>
      </c>
      <c r="D1908" s="267">
        <v>0</v>
      </c>
      <c r="E1908" s="267">
        <v>0</v>
      </c>
      <c r="F1908" s="267">
        <v>0</v>
      </c>
      <c r="G1908" s="267">
        <v>0</v>
      </c>
      <c r="H1908" s="267">
        <v>0</v>
      </c>
      <c r="I1908" s="267">
        <f t="shared" si="65"/>
        <v>0</v>
      </c>
      <c r="J1908" s="268">
        <f t="shared" si="64"/>
        <v>0</v>
      </c>
    </row>
    <row r="1909" spans="1:10" hidden="1" x14ac:dyDescent="0.2">
      <c r="A1909" s="266">
        <v>613540</v>
      </c>
      <c r="B1909" s="266" t="s">
        <v>1017</v>
      </c>
      <c r="C1909" s="267">
        <v>0</v>
      </c>
      <c r="D1909" s="267">
        <v>0</v>
      </c>
      <c r="E1909" s="267">
        <v>0</v>
      </c>
      <c r="F1909" s="267">
        <v>0</v>
      </c>
      <c r="G1909" s="267">
        <v>0</v>
      </c>
      <c r="H1909" s="267">
        <v>0</v>
      </c>
      <c r="I1909" s="267">
        <f t="shared" si="65"/>
        <v>0</v>
      </c>
      <c r="J1909" s="268">
        <f t="shared" si="64"/>
        <v>0</v>
      </c>
    </row>
    <row r="1910" spans="1:10" hidden="1" x14ac:dyDescent="0.2">
      <c r="A1910" s="266">
        <v>613542</v>
      </c>
      <c r="B1910" s="266" t="s">
        <v>1018</v>
      </c>
      <c r="C1910" s="267">
        <v>0</v>
      </c>
      <c r="D1910" s="267">
        <v>0</v>
      </c>
      <c r="E1910" s="267">
        <v>0</v>
      </c>
      <c r="F1910" s="267">
        <v>0</v>
      </c>
      <c r="G1910" s="267">
        <v>0</v>
      </c>
      <c r="H1910" s="267">
        <v>0</v>
      </c>
      <c r="I1910" s="267">
        <f t="shared" si="65"/>
        <v>0</v>
      </c>
      <c r="J1910" s="268">
        <f t="shared" si="64"/>
        <v>0</v>
      </c>
    </row>
    <row r="1911" spans="1:10" hidden="1" x14ac:dyDescent="0.2">
      <c r="A1911" s="266">
        <v>613544</v>
      </c>
      <c r="B1911" s="266" t="s">
        <v>1019</v>
      </c>
      <c r="C1911" s="267">
        <v>0</v>
      </c>
      <c r="D1911" s="267">
        <v>0</v>
      </c>
      <c r="E1911" s="267">
        <v>0</v>
      </c>
      <c r="F1911" s="267">
        <v>0</v>
      </c>
      <c r="G1911" s="267">
        <v>0</v>
      </c>
      <c r="H1911" s="267">
        <v>0</v>
      </c>
      <c r="I1911" s="267">
        <f t="shared" si="65"/>
        <v>0</v>
      </c>
      <c r="J1911" s="268">
        <f t="shared" si="64"/>
        <v>0</v>
      </c>
    </row>
    <row r="1912" spans="1:10" hidden="1" x14ac:dyDescent="0.2">
      <c r="A1912" s="266">
        <v>613546</v>
      </c>
      <c r="B1912" s="266" t="s">
        <v>1020</v>
      </c>
      <c r="C1912" s="267">
        <v>0</v>
      </c>
      <c r="D1912" s="267">
        <v>0</v>
      </c>
      <c r="E1912" s="267">
        <v>0</v>
      </c>
      <c r="F1912" s="267">
        <v>0</v>
      </c>
      <c r="G1912" s="267">
        <v>0</v>
      </c>
      <c r="H1912" s="267">
        <v>0</v>
      </c>
      <c r="I1912" s="267">
        <f t="shared" si="65"/>
        <v>0</v>
      </c>
      <c r="J1912" s="268">
        <f t="shared" si="64"/>
        <v>0</v>
      </c>
    </row>
    <row r="1913" spans="1:10" hidden="1" x14ac:dyDescent="0.2">
      <c r="A1913" s="266">
        <v>613548</v>
      </c>
      <c r="B1913" s="266" t="s">
        <v>1021</v>
      </c>
      <c r="C1913" s="267">
        <v>0</v>
      </c>
      <c r="D1913" s="267">
        <v>0</v>
      </c>
      <c r="E1913" s="267">
        <v>0</v>
      </c>
      <c r="F1913" s="267">
        <v>0</v>
      </c>
      <c r="G1913" s="267">
        <v>0</v>
      </c>
      <c r="H1913" s="267">
        <v>0</v>
      </c>
      <c r="I1913" s="267">
        <f t="shared" si="65"/>
        <v>0</v>
      </c>
      <c r="J1913" s="268">
        <f t="shared" si="64"/>
        <v>0</v>
      </c>
    </row>
    <row r="1914" spans="1:10" hidden="1" x14ac:dyDescent="0.2">
      <c r="A1914" s="266">
        <v>613550</v>
      </c>
      <c r="B1914" s="266" t="s">
        <v>1022</v>
      </c>
      <c r="C1914" s="267">
        <v>0</v>
      </c>
      <c r="D1914" s="267">
        <v>0</v>
      </c>
      <c r="E1914" s="267">
        <v>0</v>
      </c>
      <c r="F1914" s="267">
        <v>0</v>
      </c>
      <c r="G1914" s="267">
        <v>0</v>
      </c>
      <c r="H1914" s="267">
        <v>0</v>
      </c>
      <c r="I1914" s="267">
        <f t="shared" si="65"/>
        <v>0</v>
      </c>
      <c r="J1914" s="268">
        <f t="shared" si="64"/>
        <v>0</v>
      </c>
    </row>
    <row r="1915" spans="1:10" hidden="1" x14ac:dyDescent="0.2">
      <c r="A1915" s="266">
        <v>613552</v>
      </c>
      <c r="B1915" s="266" t="s">
        <v>1023</v>
      </c>
      <c r="C1915" s="267">
        <v>0</v>
      </c>
      <c r="D1915" s="267">
        <v>0</v>
      </c>
      <c r="E1915" s="267">
        <v>0</v>
      </c>
      <c r="F1915" s="267">
        <v>0</v>
      </c>
      <c r="G1915" s="267">
        <v>0</v>
      </c>
      <c r="H1915" s="267">
        <v>0</v>
      </c>
      <c r="I1915" s="267">
        <f t="shared" si="65"/>
        <v>0</v>
      </c>
      <c r="J1915" s="268">
        <f t="shared" si="64"/>
        <v>0</v>
      </c>
    </row>
    <row r="1916" spans="1:10" hidden="1" x14ac:dyDescent="0.2">
      <c r="A1916" s="266">
        <v>613554</v>
      </c>
      <c r="B1916" s="266" t="s">
        <v>1024</v>
      </c>
      <c r="C1916" s="267">
        <v>0</v>
      </c>
      <c r="D1916" s="267">
        <v>0</v>
      </c>
      <c r="E1916" s="267">
        <v>0</v>
      </c>
      <c r="F1916" s="267">
        <v>0</v>
      </c>
      <c r="G1916" s="267">
        <v>0</v>
      </c>
      <c r="H1916" s="267">
        <v>0</v>
      </c>
      <c r="I1916" s="267">
        <f t="shared" si="65"/>
        <v>0</v>
      </c>
      <c r="J1916" s="268">
        <f t="shared" si="64"/>
        <v>0</v>
      </c>
    </row>
    <row r="1917" spans="1:10" hidden="1" x14ac:dyDescent="0.2">
      <c r="A1917" s="266">
        <v>613556</v>
      </c>
      <c r="B1917" s="266" t="s">
        <v>1025</v>
      </c>
      <c r="C1917" s="267">
        <v>0</v>
      </c>
      <c r="D1917" s="267">
        <v>0</v>
      </c>
      <c r="E1917" s="267">
        <v>0</v>
      </c>
      <c r="F1917" s="267">
        <v>0</v>
      </c>
      <c r="G1917" s="267">
        <v>0</v>
      </c>
      <c r="H1917" s="267">
        <v>0</v>
      </c>
      <c r="I1917" s="267">
        <f t="shared" si="65"/>
        <v>0</v>
      </c>
      <c r="J1917" s="268">
        <f t="shared" si="64"/>
        <v>0</v>
      </c>
    </row>
    <row r="1918" spans="1:10" hidden="1" x14ac:dyDescent="0.2">
      <c r="A1918" s="266">
        <v>613558</v>
      </c>
      <c r="B1918" s="266" t="s">
        <v>1026</v>
      </c>
      <c r="C1918" s="267">
        <v>0</v>
      </c>
      <c r="D1918" s="267">
        <v>0</v>
      </c>
      <c r="E1918" s="267">
        <v>0</v>
      </c>
      <c r="F1918" s="267">
        <v>0</v>
      </c>
      <c r="G1918" s="267">
        <v>0</v>
      </c>
      <c r="H1918" s="267">
        <v>0</v>
      </c>
      <c r="I1918" s="267">
        <f t="shared" si="65"/>
        <v>0</v>
      </c>
      <c r="J1918" s="268">
        <f t="shared" si="64"/>
        <v>0</v>
      </c>
    </row>
    <row r="1919" spans="1:10" hidden="1" x14ac:dyDescent="0.2">
      <c r="A1919" s="266">
        <v>613560</v>
      </c>
      <c r="B1919" s="266" t="s">
        <v>1371</v>
      </c>
      <c r="C1919" s="267">
        <v>0</v>
      </c>
      <c r="D1919" s="267">
        <v>0</v>
      </c>
      <c r="E1919" s="267">
        <v>0</v>
      </c>
      <c r="F1919" s="267">
        <v>0</v>
      </c>
      <c r="G1919" s="267">
        <v>0</v>
      </c>
      <c r="H1919" s="267">
        <v>0</v>
      </c>
      <c r="I1919" s="267">
        <f t="shared" si="65"/>
        <v>0</v>
      </c>
      <c r="J1919" s="268">
        <f t="shared" si="64"/>
        <v>0</v>
      </c>
    </row>
    <row r="1920" spans="1:10" hidden="1" x14ac:dyDescent="0.2">
      <c r="A1920" s="266">
        <v>613562</v>
      </c>
      <c r="B1920" s="266" t="s">
        <v>1028</v>
      </c>
      <c r="C1920" s="267">
        <v>0</v>
      </c>
      <c r="D1920" s="267">
        <v>0</v>
      </c>
      <c r="E1920" s="267">
        <v>0</v>
      </c>
      <c r="F1920" s="267">
        <v>0</v>
      </c>
      <c r="G1920" s="267">
        <v>0</v>
      </c>
      <c r="H1920" s="267">
        <v>0</v>
      </c>
      <c r="I1920" s="267">
        <f t="shared" si="65"/>
        <v>0</v>
      </c>
      <c r="J1920" s="268">
        <f t="shared" si="64"/>
        <v>0</v>
      </c>
    </row>
    <row r="1921" spans="1:10" hidden="1" x14ac:dyDescent="0.2">
      <c r="A1921" s="266">
        <v>613564</v>
      </c>
      <c r="B1921" s="266" t="s">
        <v>1029</v>
      </c>
      <c r="C1921" s="267">
        <v>0</v>
      </c>
      <c r="D1921" s="267">
        <v>0</v>
      </c>
      <c r="E1921" s="267">
        <v>0</v>
      </c>
      <c r="F1921" s="267">
        <v>0</v>
      </c>
      <c r="G1921" s="267">
        <v>0</v>
      </c>
      <c r="H1921" s="267">
        <v>0</v>
      </c>
      <c r="I1921" s="267">
        <f t="shared" si="65"/>
        <v>0</v>
      </c>
      <c r="J1921" s="268">
        <f t="shared" si="64"/>
        <v>0</v>
      </c>
    </row>
    <row r="1922" spans="1:10" hidden="1" x14ac:dyDescent="0.2">
      <c r="A1922" s="266">
        <v>613566</v>
      </c>
      <c r="B1922" s="266" t="s">
        <v>1030</v>
      </c>
      <c r="C1922" s="267">
        <v>0</v>
      </c>
      <c r="D1922" s="267">
        <v>0</v>
      </c>
      <c r="E1922" s="267">
        <v>0</v>
      </c>
      <c r="F1922" s="267">
        <v>0</v>
      </c>
      <c r="G1922" s="267">
        <v>0</v>
      </c>
      <c r="H1922" s="267">
        <v>0</v>
      </c>
      <c r="I1922" s="267">
        <f t="shared" si="65"/>
        <v>0</v>
      </c>
      <c r="J1922" s="268">
        <f t="shared" si="64"/>
        <v>0</v>
      </c>
    </row>
    <row r="1923" spans="1:10" hidden="1" x14ac:dyDescent="0.2">
      <c r="A1923" s="266">
        <v>613568</v>
      </c>
      <c r="B1923" s="266" t="s">
        <v>1031</v>
      </c>
      <c r="C1923" s="267">
        <v>0</v>
      </c>
      <c r="D1923" s="267">
        <v>0</v>
      </c>
      <c r="E1923" s="267">
        <v>0</v>
      </c>
      <c r="F1923" s="267">
        <v>0</v>
      </c>
      <c r="G1923" s="267">
        <v>0</v>
      </c>
      <c r="H1923" s="267">
        <v>0</v>
      </c>
      <c r="I1923" s="267">
        <f t="shared" si="65"/>
        <v>0</v>
      </c>
      <c r="J1923" s="268">
        <f t="shared" ref="J1923:J1986" si="66">+MAX(C1923:I1923)</f>
        <v>0</v>
      </c>
    </row>
    <row r="1924" spans="1:10" hidden="1" x14ac:dyDescent="0.2">
      <c r="A1924" s="266">
        <v>613570</v>
      </c>
      <c r="B1924" s="266" t="s">
        <v>1032</v>
      </c>
      <c r="C1924" s="267">
        <v>0</v>
      </c>
      <c r="D1924" s="267">
        <v>0</v>
      </c>
      <c r="E1924" s="267">
        <v>0</v>
      </c>
      <c r="F1924" s="267">
        <v>0</v>
      </c>
      <c r="G1924" s="267">
        <v>0</v>
      </c>
      <c r="H1924" s="267">
        <v>0</v>
      </c>
      <c r="I1924" s="267">
        <f t="shared" si="65"/>
        <v>0</v>
      </c>
      <c r="J1924" s="268">
        <f t="shared" si="66"/>
        <v>0</v>
      </c>
    </row>
    <row r="1925" spans="1:10" hidden="1" x14ac:dyDescent="0.2">
      <c r="A1925" s="266">
        <v>613572</v>
      </c>
      <c r="B1925" s="266" t="s">
        <v>1033</v>
      </c>
      <c r="C1925" s="267">
        <v>0</v>
      </c>
      <c r="D1925" s="267">
        <v>0</v>
      </c>
      <c r="E1925" s="267">
        <v>0</v>
      </c>
      <c r="F1925" s="267">
        <v>0</v>
      </c>
      <c r="G1925" s="267">
        <v>0</v>
      </c>
      <c r="H1925" s="267">
        <v>0</v>
      </c>
      <c r="I1925" s="267">
        <f t="shared" si="65"/>
        <v>0</v>
      </c>
      <c r="J1925" s="268">
        <f t="shared" si="66"/>
        <v>0</v>
      </c>
    </row>
    <row r="1926" spans="1:10" hidden="1" x14ac:dyDescent="0.2">
      <c r="A1926" s="266">
        <v>613595</v>
      </c>
      <c r="B1926" s="266" t="s">
        <v>1034</v>
      </c>
      <c r="C1926" s="267">
        <v>7214758.5899999999</v>
      </c>
      <c r="D1926" s="267">
        <v>8159537.3600000003</v>
      </c>
      <c r="E1926" s="267">
        <v>10224940</v>
      </c>
      <c r="F1926" s="267">
        <v>17208315.289999999</v>
      </c>
      <c r="G1926" s="267">
        <v>935451.82</v>
      </c>
      <c r="H1926" s="267">
        <v>0</v>
      </c>
      <c r="I1926" s="267">
        <f t="shared" si="65"/>
        <v>0</v>
      </c>
      <c r="J1926" s="268">
        <f t="shared" si="66"/>
        <v>17208315.289999999</v>
      </c>
    </row>
    <row r="1927" spans="1:10" hidden="1" x14ac:dyDescent="0.2">
      <c r="A1927" s="264">
        <v>614000</v>
      </c>
      <c r="B1927" s="264" t="s">
        <v>1035</v>
      </c>
      <c r="C1927" s="265">
        <v>0</v>
      </c>
      <c r="D1927" s="265">
        <v>0</v>
      </c>
      <c r="E1927" s="265">
        <v>0</v>
      </c>
      <c r="F1927" s="265">
        <v>0</v>
      </c>
      <c r="G1927" s="265">
        <v>0</v>
      </c>
      <c r="H1927" s="265">
        <v>0</v>
      </c>
      <c r="I1927" s="265">
        <f t="shared" si="65"/>
        <v>0</v>
      </c>
      <c r="J1927" s="268">
        <f t="shared" si="66"/>
        <v>0</v>
      </c>
    </row>
    <row r="1928" spans="1:10" hidden="1" x14ac:dyDescent="0.2">
      <c r="A1928" s="266">
        <v>614005</v>
      </c>
      <c r="B1928" s="266" t="s">
        <v>1036</v>
      </c>
      <c r="C1928" s="267">
        <v>0</v>
      </c>
      <c r="D1928" s="267">
        <v>0</v>
      </c>
      <c r="E1928" s="267">
        <v>0</v>
      </c>
      <c r="F1928" s="267">
        <v>0</v>
      </c>
      <c r="G1928" s="267">
        <v>0</v>
      </c>
      <c r="H1928" s="267">
        <v>0</v>
      </c>
      <c r="I1928" s="267">
        <f t="shared" si="65"/>
        <v>0</v>
      </c>
      <c r="J1928" s="268">
        <f t="shared" si="66"/>
        <v>0</v>
      </c>
    </row>
    <row r="1929" spans="1:10" hidden="1" x14ac:dyDescent="0.2">
      <c r="A1929" s="266">
        <v>614010</v>
      </c>
      <c r="B1929" s="266" t="s">
        <v>1037</v>
      </c>
      <c r="C1929" s="267">
        <v>0</v>
      </c>
      <c r="D1929" s="267">
        <v>0</v>
      </c>
      <c r="E1929" s="267">
        <v>0</v>
      </c>
      <c r="F1929" s="267">
        <v>0</v>
      </c>
      <c r="G1929" s="267">
        <v>0</v>
      </c>
      <c r="H1929" s="267">
        <v>0</v>
      </c>
      <c r="I1929" s="267">
        <f t="shared" si="65"/>
        <v>0</v>
      </c>
      <c r="J1929" s="268">
        <f t="shared" si="66"/>
        <v>0</v>
      </c>
    </row>
    <row r="1930" spans="1:10" hidden="1" x14ac:dyDescent="0.2">
      <c r="A1930" s="266">
        <v>614015</v>
      </c>
      <c r="B1930" s="266" t="s">
        <v>1038</v>
      </c>
      <c r="C1930" s="267">
        <v>0</v>
      </c>
      <c r="D1930" s="267">
        <v>0</v>
      </c>
      <c r="E1930" s="267">
        <v>0</v>
      </c>
      <c r="F1930" s="267">
        <v>0</v>
      </c>
      <c r="G1930" s="267">
        <v>0</v>
      </c>
      <c r="H1930" s="267">
        <v>0</v>
      </c>
      <c r="I1930" s="267">
        <f t="shared" si="65"/>
        <v>0</v>
      </c>
      <c r="J1930" s="268">
        <f t="shared" si="66"/>
        <v>0</v>
      </c>
    </row>
    <row r="1931" spans="1:10" hidden="1" x14ac:dyDescent="0.2">
      <c r="A1931" s="266">
        <v>614020</v>
      </c>
      <c r="B1931" s="266" t="s">
        <v>1039</v>
      </c>
      <c r="C1931" s="267">
        <v>0</v>
      </c>
      <c r="D1931" s="267">
        <v>0</v>
      </c>
      <c r="E1931" s="267">
        <v>0</v>
      </c>
      <c r="F1931" s="267">
        <v>0</v>
      </c>
      <c r="G1931" s="267">
        <v>0</v>
      </c>
      <c r="H1931" s="267">
        <v>0</v>
      </c>
      <c r="I1931" s="267">
        <f t="shared" si="65"/>
        <v>0</v>
      </c>
      <c r="J1931" s="268">
        <f t="shared" si="66"/>
        <v>0</v>
      </c>
    </row>
    <row r="1932" spans="1:10" hidden="1" x14ac:dyDescent="0.2">
      <c r="A1932" s="266">
        <v>614095</v>
      </c>
      <c r="B1932" s="266" t="s">
        <v>881</v>
      </c>
      <c r="C1932" s="267">
        <v>0</v>
      </c>
      <c r="D1932" s="267">
        <v>0</v>
      </c>
      <c r="E1932" s="267">
        <v>0</v>
      </c>
      <c r="F1932" s="267">
        <v>0</v>
      </c>
      <c r="G1932" s="267">
        <v>0</v>
      </c>
      <c r="H1932" s="267">
        <v>0</v>
      </c>
      <c r="I1932" s="267">
        <f t="shared" si="65"/>
        <v>0</v>
      </c>
      <c r="J1932" s="268">
        <f t="shared" si="66"/>
        <v>0</v>
      </c>
    </row>
    <row r="1933" spans="1:10" hidden="1" x14ac:dyDescent="0.2">
      <c r="A1933" s="264">
        <v>614500</v>
      </c>
      <c r="B1933" s="264" t="s">
        <v>1040</v>
      </c>
      <c r="C1933" s="265">
        <v>0</v>
      </c>
      <c r="D1933" s="265">
        <v>0</v>
      </c>
      <c r="E1933" s="265">
        <v>0</v>
      </c>
      <c r="F1933" s="265">
        <v>0</v>
      </c>
      <c r="G1933" s="265">
        <v>0</v>
      </c>
      <c r="H1933" s="265">
        <v>0</v>
      </c>
      <c r="I1933" s="265">
        <f t="shared" si="65"/>
        <v>0</v>
      </c>
      <c r="J1933" s="268">
        <f t="shared" si="66"/>
        <v>0</v>
      </c>
    </row>
    <row r="1934" spans="1:10" hidden="1" x14ac:dyDescent="0.2">
      <c r="A1934" s="266">
        <v>614505</v>
      </c>
      <c r="B1934" s="266" t="s">
        <v>1041</v>
      </c>
      <c r="C1934" s="267">
        <v>0</v>
      </c>
      <c r="D1934" s="267">
        <v>0</v>
      </c>
      <c r="E1934" s="267">
        <v>0</v>
      </c>
      <c r="F1934" s="267">
        <v>0</v>
      </c>
      <c r="G1934" s="267">
        <v>0</v>
      </c>
      <c r="H1934" s="267">
        <v>0</v>
      </c>
      <c r="I1934" s="267">
        <f t="shared" si="65"/>
        <v>0</v>
      </c>
      <c r="J1934" s="268">
        <f t="shared" si="66"/>
        <v>0</v>
      </c>
    </row>
    <row r="1935" spans="1:10" hidden="1" x14ac:dyDescent="0.2">
      <c r="A1935" s="266">
        <v>614510</v>
      </c>
      <c r="B1935" s="266" t="s">
        <v>1042</v>
      </c>
      <c r="C1935" s="267">
        <v>0</v>
      </c>
      <c r="D1935" s="267">
        <v>0</v>
      </c>
      <c r="E1935" s="267">
        <v>0</v>
      </c>
      <c r="F1935" s="267">
        <v>0</v>
      </c>
      <c r="G1935" s="267">
        <v>0</v>
      </c>
      <c r="H1935" s="267">
        <v>0</v>
      </c>
      <c r="I1935" s="267">
        <f t="shared" si="65"/>
        <v>0</v>
      </c>
      <c r="J1935" s="268">
        <f t="shared" si="66"/>
        <v>0</v>
      </c>
    </row>
    <row r="1936" spans="1:10" hidden="1" x14ac:dyDescent="0.2">
      <c r="A1936" s="266">
        <v>614515</v>
      </c>
      <c r="B1936" s="266" t="s">
        <v>1043</v>
      </c>
      <c r="C1936" s="267">
        <v>0</v>
      </c>
      <c r="D1936" s="267">
        <v>0</v>
      </c>
      <c r="E1936" s="267">
        <v>0</v>
      </c>
      <c r="F1936" s="267">
        <v>0</v>
      </c>
      <c r="G1936" s="267">
        <v>0</v>
      </c>
      <c r="H1936" s="267">
        <v>0</v>
      </c>
      <c r="I1936" s="267">
        <f t="shared" si="65"/>
        <v>0</v>
      </c>
      <c r="J1936" s="268">
        <f t="shared" si="66"/>
        <v>0</v>
      </c>
    </row>
    <row r="1937" spans="1:10" hidden="1" x14ac:dyDescent="0.2">
      <c r="A1937" s="266">
        <v>614520</v>
      </c>
      <c r="B1937" s="266" t="s">
        <v>1044</v>
      </c>
      <c r="C1937" s="267">
        <v>0</v>
      </c>
      <c r="D1937" s="267">
        <v>0</v>
      </c>
      <c r="E1937" s="267">
        <v>0</v>
      </c>
      <c r="F1937" s="267">
        <v>0</v>
      </c>
      <c r="G1937" s="267">
        <v>0</v>
      </c>
      <c r="H1937" s="267">
        <v>0</v>
      </c>
      <c r="I1937" s="267">
        <f t="shared" si="65"/>
        <v>0</v>
      </c>
      <c r="J1937" s="268">
        <f t="shared" si="66"/>
        <v>0</v>
      </c>
    </row>
    <row r="1938" spans="1:10" hidden="1" x14ac:dyDescent="0.2">
      <c r="A1938" s="266">
        <v>614525</v>
      </c>
      <c r="B1938" s="266" t="s">
        <v>1045</v>
      </c>
      <c r="C1938" s="267">
        <v>0</v>
      </c>
      <c r="D1938" s="267">
        <v>0</v>
      </c>
      <c r="E1938" s="267">
        <v>0</v>
      </c>
      <c r="F1938" s="267">
        <v>0</v>
      </c>
      <c r="G1938" s="267">
        <v>0</v>
      </c>
      <c r="H1938" s="267">
        <v>0</v>
      </c>
      <c r="I1938" s="267">
        <f t="shared" si="65"/>
        <v>0</v>
      </c>
      <c r="J1938" s="268">
        <f t="shared" si="66"/>
        <v>0</v>
      </c>
    </row>
    <row r="1939" spans="1:10" hidden="1" x14ac:dyDescent="0.2">
      <c r="A1939" s="266">
        <v>614530</v>
      </c>
      <c r="B1939" s="266" t="s">
        <v>1046</v>
      </c>
      <c r="C1939" s="267">
        <v>0</v>
      </c>
      <c r="D1939" s="267">
        <v>0</v>
      </c>
      <c r="E1939" s="267">
        <v>0</v>
      </c>
      <c r="F1939" s="267">
        <v>0</v>
      </c>
      <c r="G1939" s="267">
        <v>0</v>
      </c>
      <c r="H1939" s="267">
        <v>0</v>
      </c>
      <c r="I1939" s="267">
        <f t="shared" si="65"/>
        <v>0</v>
      </c>
      <c r="J1939" s="268">
        <f t="shared" si="66"/>
        <v>0</v>
      </c>
    </row>
    <row r="1940" spans="1:10" hidden="1" x14ac:dyDescent="0.2">
      <c r="A1940" s="266">
        <v>614535</v>
      </c>
      <c r="B1940" s="266" t="s">
        <v>1047</v>
      </c>
      <c r="C1940" s="267">
        <v>0</v>
      </c>
      <c r="D1940" s="267">
        <v>0</v>
      </c>
      <c r="E1940" s="267">
        <v>0</v>
      </c>
      <c r="F1940" s="267">
        <v>0</v>
      </c>
      <c r="G1940" s="267">
        <v>0</v>
      </c>
      <c r="H1940" s="267">
        <v>0</v>
      </c>
      <c r="I1940" s="267">
        <f t="shared" si="65"/>
        <v>0</v>
      </c>
      <c r="J1940" s="268">
        <f t="shared" si="66"/>
        <v>0</v>
      </c>
    </row>
    <row r="1941" spans="1:10" hidden="1" x14ac:dyDescent="0.2">
      <c r="A1941" s="266">
        <v>614540</v>
      </c>
      <c r="B1941" s="266" t="s">
        <v>1048</v>
      </c>
      <c r="C1941" s="267">
        <v>0</v>
      </c>
      <c r="D1941" s="267">
        <v>0</v>
      </c>
      <c r="E1941" s="267">
        <v>0</v>
      </c>
      <c r="F1941" s="267">
        <v>0</v>
      </c>
      <c r="G1941" s="267">
        <v>0</v>
      </c>
      <c r="H1941" s="267">
        <v>0</v>
      </c>
      <c r="I1941" s="267">
        <f t="shared" si="65"/>
        <v>0</v>
      </c>
      <c r="J1941" s="268">
        <f t="shared" si="66"/>
        <v>0</v>
      </c>
    </row>
    <row r="1942" spans="1:10" hidden="1" x14ac:dyDescent="0.2">
      <c r="A1942" s="266">
        <v>614545</v>
      </c>
      <c r="B1942" s="266" t="s">
        <v>1049</v>
      </c>
      <c r="C1942" s="267">
        <v>0</v>
      </c>
      <c r="D1942" s="267">
        <v>0</v>
      </c>
      <c r="E1942" s="267">
        <v>0</v>
      </c>
      <c r="F1942" s="267">
        <v>0</v>
      </c>
      <c r="G1942" s="267">
        <v>0</v>
      </c>
      <c r="H1942" s="267">
        <v>0</v>
      </c>
      <c r="I1942" s="267">
        <f t="shared" si="65"/>
        <v>0</v>
      </c>
      <c r="J1942" s="268">
        <f t="shared" si="66"/>
        <v>0</v>
      </c>
    </row>
    <row r="1943" spans="1:10" hidden="1" x14ac:dyDescent="0.2">
      <c r="A1943" s="266">
        <v>614550</v>
      </c>
      <c r="B1943" s="266" t="s">
        <v>1050</v>
      </c>
      <c r="C1943" s="267">
        <v>0</v>
      </c>
      <c r="D1943" s="267">
        <v>0</v>
      </c>
      <c r="E1943" s="267">
        <v>0</v>
      </c>
      <c r="F1943" s="267">
        <v>0</v>
      </c>
      <c r="G1943" s="267">
        <v>0</v>
      </c>
      <c r="H1943" s="267">
        <v>0</v>
      </c>
      <c r="I1943" s="267">
        <f t="shared" si="65"/>
        <v>0</v>
      </c>
      <c r="J1943" s="268">
        <f t="shared" si="66"/>
        <v>0</v>
      </c>
    </row>
    <row r="1944" spans="1:10" hidden="1" x14ac:dyDescent="0.2">
      <c r="A1944" s="266">
        <v>614555</v>
      </c>
      <c r="B1944" s="266" t="s">
        <v>1051</v>
      </c>
      <c r="C1944" s="267">
        <v>0</v>
      </c>
      <c r="D1944" s="267">
        <v>0</v>
      </c>
      <c r="E1944" s="267">
        <v>0</v>
      </c>
      <c r="F1944" s="267">
        <v>0</v>
      </c>
      <c r="G1944" s="267">
        <v>0</v>
      </c>
      <c r="H1944" s="267">
        <v>0</v>
      </c>
      <c r="I1944" s="267">
        <f t="shared" si="65"/>
        <v>0</v>
      </c>
      <c r="J1944" s="268">
        <f t="shared" si="66"/>
        <v>0</v>
      </c>
    </row>
    <row r="1945" spans="1:10" hidden="1" x14ac:dyDescent="0.2">
      <c r="A1945" s="266">
        <v>614560</v>
      </c>
      <c r="B1945" s="266" t="s">
        <v>1052</v>
      </c>
      <c r="C1945" s="267">
        <v>0</v>
      </c>
      <c r="D1945" s="267">
        <v>0</v>
      </c>
      <c r="E1945" s="267">
        <v>0</v>
      </c>
      <c r="F1945" s="267">
        <v>0</v>
      </c>
      <c r="G1945" s="267">
        <v>0</v>
      </c>
      <c r="H1945" s="267">
        <v>0</v>
      </c>
      <c r="I1945" s="267">
        <f t="shared" si="65"/>
        <v>0</v>
      </c>
      <c r="J1945" s="268">
        <f t="shared" si="66"/>
        <v>0</v>
      </c>
    </row>
    <row r="1946" spans="1:10" hidden="1" x14ac:dyDescent="0.2">
      <c r="A1946" s="266">
        <v>614570</v>
      </c>
      <c r="B1946" s="266" t="s">
        <v>1053</v>
      </c>
      <c r="C1946" s="267">
        <v>0</v>
      </c>
      <c r="D1946" s="267">
        <v>0</v>
      </c>
      <c r="E1946" s="267">
        <v>0</v>
      </c>
      <c r="F1946" s="267">
        <v>0</v>
      </c>
      <c r="G1946" s="267">
        <v>0</v>
      </c>
      <c r="H1946" s="267">
        <v>0</v>
      </c>
      <c r="I1946" s="267">
        <f t="shared" si="65"/>
        <v>0</v>
      </c>
      <c r="J1946" s="268">
        <f t="shared" si="66"/>
        <v>0</v>
      </c>
    </row>
    <row r="1947" spans="1:10" hidden="1" x14ac:dyDescent="0.2">
      <c r="A1947" s="266">
        <v>614575</v>
      </c>
      <c r="B1947" s="266" t="s">
        <v>1054</v>
      </c>
      <c r="C1947" s="267">
        <v>0</v>
      </c>
      <c r="D1947" s="267">
        <v>0</v>
      </c>
      <c r="E1947" s="267">
        <v>0</v>
      </c>
      <c r="F1947" s="267">
        <v>0</v>
      </c>
      <c r="G1947" s="267">
        <v>0</v>
      </c>
      <c r="H1947" s="267">
        <v>0</v>
      </c>
      <c r="I1947" s="267">
        <f t="shared" si="65"/>
        <v>0</v>
      </c>
      <c r="J1947" s="268">
        <f t="shared" si="66"/>
        <v>0</v>
      </c>
    </row>
    <row r="1948" spans="1:10" hidden="1" x14ac:dyDescent="0.2">
      <c r="A1948" s="266">
        <v>614580</v>
      </c>
      <c r="B1948" s="266" t="s">
        <v>1055</v>
      </c>
      <c r="C1948" s="267">
        <v>0</v>
      </c>
      <c r="D1948" s="267">
        <v>0</v>
      </c>
      <c r="E1948" s="267">
        <v>0</v>
      </c>
      <c r="F1948" s="267">
        <v>0</v>
      </c>
      <c r="G1948" s="267">
        <v>0</v>
      </c>
      <c r="H1948" s="267">
        <v>0</v>
      </c>
      <c r="I1948" s="267">
        <f t="shared" si="65"/>
        <v>0</v>
      </c>
      <c r="J1948" s="268">
        <f t="shared" si="66"/>
        <v>0</v>
      </c>
    </row>
    <row r="1949" spans="1:10" hidden="1" x14ac:dyDescent="0.2">
      <c r="A1949" s="266">
        <v>614595</v>
      </c>
      <c r="B1949" s="266" t="s">
        <v>881</v>
      </c>
      <c r="C1949" s="267">
        <v>0</v>
      </c>
      <c r="D1949" s="267">
        <v>0</v>
      </c>
      <c r="E1949" s="267">
        <v>0</v>
      </c>
      <c r="F1949" s="267">
        <v>0</v>
      </c>
      <c r="G1949" s="267">
        <v>0</v>
      </c>
      <c r="H1949" s="267">
        <v>0</v>
      </c>
      <c r="I1949" s="267">
        <f t="shared" si="65"/>
        <v>0</v>
      </c>
      <c r="J1949" s="268">
        <f t="shared" si="66"/>
        <v>0</v>
      </c>
    </row>
    <row r="1950" spans="1:10" x14ac:dyDescent="0.2">
      <c r="A1950" s="264">
        <v>615000</v>
      </c>
      <c r="B1950" s="264" t="s">
        <v>1372</v>
      </c>
      <c r="C1950" s="265">
        <v>235724709.90000001</v>
      </c>
      <c r="D1950" s="265">
        <v>278165335.35000002</v>
      </c>
      <c r="E1950" s="265">
        <v>285195544</v>
      </c>
      <c r="F1950" s="265">
        <v>248071194.18000001</v>
      </c>
      <c r="G1950" s="265">
        <v>348673545.14999998</v>
      </c>
      <c r="H1950" s="265">
        <v>257282182.58000001</v>
      </c>
      <c r="I1950" s="265">
        <f t="shared" si="65"/>
        <v>343042910.10666668</v>
      </c>
      <c r="J1950" s="268">
        <f t="shared" si="66"/>
        <v>348673545.14999998</v>
      </c>
    </row>
    <row r="1951" spans="1:10" x14ac:dyDescent="0.2">
      <c r="A1951" s="266">
        <v>615005</v>
      </c>
      <c r="B1951" s="266" t="s">
        <v>1373</v>
      </c>
      <c r="C1951" s="267">
        <v>115615792</v>
      </c>
      <c r="D1951" s="267">
        <v>116747118</v>
      </c>
      <c r="E1951" s="267">
        <v>107435759</v>
      </c>
      <c r="F1951" s="267">
        <v>117351543</v>
      </c>
      <c r="G1951" s="267">
        <v>146952636</v>
      </c>
      <c r="H1951" s="267">
        <v>120948549</v>
      </c>
      <c r="I1951" s="267">
        <f t="shared" si="65"/>
        <v>161264732</v>
      </c>
      <c r="J1951" s="268">
        <f t="shared" si="66"/>
        <v>161264732</v>
      </c>
    </row>
    <row r="1952" spans="1:10" hidden="1" x14ac:dyDescent="0.2">
      <c r="A1952" s="266">
        <v>615010</v>
      </c>
      <c r="B1952" s="266" t="s">
        <v>1374</v>
      </c>
      <c r="C1952" s="267">
        <v>0</v>
      </c>
      <c r="D1952" s="267">
        <v>0</v>
      </c>
      <c r="E1952" s="267">
        <v>0</v>
      </c>
      <c r="F1952" s="267">
        <v>0</v>
      </c>
      <c r="G1952" s="267">
        <v>0</v>
      </c>
      <c r="H1952" s="267">
        <v>0</v>
      </c>
      <c r="I1952" s="267">
        <f t="shared" si="65"/>
        <v>0</v>
      </c>
      <c r="J1952" s="268">
        <f t="shared" si="66"/>
        <v>0</v>
      </c>
    </row>
    <row r="1953" spans="1:10" x14ac:dyDescent="0.2">
      <c r="A1953" s="266">
        <v>615015</v>
      </c>
      <c r="B1953" s="266" t="s">
        <v>1375</v>
      </c>
      <c r="C1953" s="267">
        <v>19381917</v>
      </c>
      <c r="D1953" s="267">
        <v>17529429</v>
      </c>
      <c r="E1953" s="267">
        <v>18611030</v>
      </c>
      <c r="F1953" s="267">
        <v>23178281</v>
      </c>
      <c r="G1953" s="267">
        <v>24669929</v>
      </c>
      <c r="H1953" s="267">
        <v>18820538</v>
      </c>
      <c r="I1953" s="267">
        <f t="shared" si="65"/>
        <v>25094050.666666668</v>
      </c>
      <c r="J1953" s="268">
        <f t="shared" si="66"/>
        <v>25094050.666666668</v>
      </c>
    </row>
    <row r="1954" spans="1:10" x14ac:dyDescent="0.2">
      <c r="A1954" s="266">
        <v>615020</v>
      </c>
      <c r="B1954" s="266" t="s">
        <v>1376</v>
      </c>
      <c r="C1954" s="267">
        <v>43479768</v>
      </c>
      <c r="D1954" s="267">
        <v>47994830</v>
      </c>
      <c r="E1954" s="267">
        <v>53790016</v>
      </c>
      <c r="F1954" s="267">
        <v>61918310.18</v>
      </c>
      <c r="G1954" s="267">
        <v>72961053</v>
      </c>
      <c r="H1954" s="267">
        <v>60213337</v>
      </c>
      <c r="I1954" s="267">
        <f t="shared" si="65"/>
        <v>80284449.333333343</v>
      </c>
      <c r="J1954" s="268">
        <f t="shared" si="66"/>
        <v>80284449.333333343</v>
      </c>
    </row>
    <row r="1955" spans="1:10" hidden="1" x14ac:dyDescent="0.2">
      <c r="A1955" s="266">
        <v>615025</v>
      </c>
      <c r="B1955" s="266" t="s">
        <v>1377</v>
      </c>
      <c r="C1955" s="267">
        <v>0</v>
      </c>
      <c r="D1955" s="267">
        <v>0</v>
      </c>
      <c r="E1955" s="267">
        <v>0</v>
      </c>
      <c r="F1955" s="267">
        <v>0</v>
      </c>
      <c r="G1955" s="267">
        <v>0</v>
      </c>
      <c r="H1955" s="267">
        <v>0</v>
      </c>
      <c r="I1955" s="267">
        <f t="shared" si="65"/>
        <v>0</v>
      </c>
      <c r="J1955" s="268">
        <f t="shared" si="66"/>
        <v>0</v>
      </c>
    </row>
    <row r="1956" spans="1:10" x14ac:dyDescent="0.2">
      <c r="A1956" s="266">
        <v>615035</v>
      </c>
      <c r="B1956" s="266" t="s">
        <v>1378</v>
      </c>
      <c r="C1956" s="267">
        <v>41311402</v>
      </c>
      <c r="D1956" s="267">
        <v>66598514</v>
      </c>
      <c r="E1956" s="267">
        <v>67662458</v>
      </c>
      <c r="F1956" s="267">
        <v>45623060</v>
      </c>
      <c r="G1956" s="267">
        <v>104089927.15000001</v>
      </c>
      <c r="H1956" s="267">
        <v>57299758.579999998</v>
      </c>
      <c r="I1956" s="267">
        <f t="shared" si="65"/>
        <v>76399678.106666669</v>
      </c>
      <c r="J1956" s="268">
        <f t="shared" si="66"/>
        <v>104089927.15000001</v>
      </c>
    </row>
    <row r="1957" spans="1:10" s="269" customFormat="1" hidden="1" x14ac:dyDescent="0.2">
      <c r="A1957" s="295">
        <v>615095</v>
      </c>
      <c r="B1957" s="295" t="s">
        <v>441</v>
      </c>
      <c r="C1957" s="296">
        <v>15935830.9</v>
      </c>
      <c r="D1957" s="296">
        <v>29295444.350000001</v>
      </c>
      <c r="E1957" s="296">
        <v>37696281</v>
      </c>
      <c r="F1957" s="296">
        <v>0</v>
      </c>
      <c r="G1957" s="296">
        <v>0</v>
      </c>
      <c r="H1957" s="296">
        <v>0</v>
      </c>
      <c r="I1957" s="296">
        <f t="shared" si="65"/>
        <v>0</v>
      </c>
      <c r="J1957" s="268">
        <f t="shared" si="66"/>
        <v>37696281</v>
      </c>
    </row>
    <row r="1958" spans="1:10" hidden="1" x14ac:dyDescent="0.2">
      <c r="A1958" s="264">
        <v>615500</v>
      </c>
      <c r="B1958" s="264" t="s">
        <v>1379</v>
      </c>
      <c r="C1958" s="265">
        <v>0</v>
      </c>
      <c r="D1958" s="265">
        <v>0</v>
      </c>
      <c r="E1958" s="265">
        <v>0</v>
      </c>
      <c r="F1958" s="265">
        <v>0</v>
      </c>
      <c r="G1958" s="265">
        <v>0</v>
      </c>
      <c r="H1958" s="265">
        <v>0</v>
      </c>
      <c r="I1958" s="265">
        <f t="shared" si="65"/>
        <v>0</v>
      </c>
      <c r="J1958" s="268">
        <f t="shared" si="66"/>
        <v>0</v>
      </c>
    </row>
    <row r="1959" spans="1:10" hidden="1" x14ac:dyDescent="0.2">
      <c r="A1959" s="264">
        <v>616000</v>
      </c>
      <c r="B1959" s="264" t="s">
        <v>1380</v>
      </c>
      <c r="C1959" s="265">
        <v>0</v>
      </c>
      <c r="D1959" s="265">
        <v>0</v>
      </c>
      <c r="E1959" s="265">
        <v>0</v>
      </c>
      <c r="F1959" s="265">
        <v>0</v>
      </c>
      <c r="G1959" s="265">
        <v>0</v>
      </c>
      <c r="H1959" s="265">
        <v>0</v>
      </c>
      <c r="I1959" s="265">
        <f t="shared" si="65"/>
        <v>0</v>
      </c>
      <c r="J1959" s="268">
        <f t="shared" si="66"/>
        <v>0</v>
      </c>
    </row>
    <row r="1960" spans="1:10" hidden="1" x14ac:dyDescent="0.2">
      <c r="A1960" s="264">
        <v>616500</v>
      </c>
      <c r="B1960" s="264" t="s">
        <v>1381</v>
      </c>
      <c r="C1960" s="265">
        <v>0</v>
      </c>
      <c r="D1960" s="265">
        <v>0</v>
      </c>
      <c r="E1960" s="265">
        <v>0</v>
      </c>
      <c r="F1960" s="265">
        <v>0</v>
      </c>
      <c r="G1960" s="265">
        <v>0</v>
      </c>
      <c r="H1960" s="265">
        <v>0</v>
      </c>
      <c r="I1960" s="265">
        <f t="shared" si="65"/>
        <v>0</v>
      </c>
      <c r="J1960" s="268">
        <f t="shared" si="66"/>
        <v>0</v>
      </c>
    </row>
    <row r="1961" spans="1:10" x14ac:dyDescent="0.2">
      <c r="A1961" s="264">
        <v>617000</v>
      </c>
      <c r="B1961" s="264" t="s">
        <v>1382</v>
      </c>
      <c r="C1961" s="265">
        <v>0</v>
      </c>
      <c r="D1961" s="265">
        <v>0</v>
      </c>
      <c r="E1961" s="265">
        <v>0</v>
      </c>
      <c r="F1961" s="265">
        <v>35261704.829999998</v>
      </c>
      <c r="G1961" s="265">
        <v>42452230.509999998</v>
      </c>
      <c r="H1961" s="265">
        <v>18859206.260000002</v>
      </c>
      <c r="I1961" s="265">
        <f t="shared" si="65"/>
        <v>25145608.346666668</v>
      </c>
      <c r="J1961" s="268">
        <f t="shared" si="66"/>
        <v>42452230.509999998</v>
      </c>
    </row>
    <row r="1962" spans="1:10" hidden="1" x14ac:dyDescent="0.2">
      <c r="A1962" s="264">
        <v>617500</v>
      </c>
      <c r="B1962" s="264" t="s">
        <v>1383</v>
      </c>
      <c r="C1962" s="265">
        <v>0</v>
      </c>
      <c r="D1962" s="265">
        <v>0</v>
      </c>
      <c r="E1962" s="265">
        <v>0</v>
      </c>
      <c r="F1962" s="265">
        <v>0</v>
      </c>
      <c r="G1962" s="265">
        <v>0</v>
      </c>
      <c r="H1962" s="265">
        <v>0</v>
      </c>
      <c r="I1962" s="265">
        <f t="shared" si="65"/>
        <v>0</v>
      </c>
      <c r="J1962" s="268">
        <f t="shared" si="66"/>
        <v>0</v>
      </c>
    </row>
    <row r="1963" spans="1:10" hidden="1" x14ac:dyDescent="0.2">
      <c r="A1963" s="262">
        <v>620000</v>
      </c>
      <c r="B1963" s="262" t="s">
        <v>1384</v>
      </c>
      <c r="C1963" s="263">
        <v>0</v>
      </c>
      <c r="D1963" s="263">
        <v>0</v>
      </c>
      <c r="E1963" s="263">
        <v>0</v>
      </c>
      <c r="F1963" s="263">
        <v>0</v>
      </c>
      <c r="G1963" s="263">
        <v>0</v>
      </c>
      <c r="H1963" s="263">
        <v>0</v>
      </c>
      <c r="I1963" s="263">
        <f t="shared" si="65"/>
        <v>0</v>
      </c>
      <c r="J1963" s="268">
        <f t="shared" si="66"/>
        <v>0</v>
      </c>
    </row>
    <row r="1964" spans="1:10" hidden="1" x14ac:dyDescent="0.2">
      <c r="A1964" s="264">
        <v>620500</v>
      </c>
      <c r="B1964" s="264" t="s">
        <v>1385</v>
      </c>
      <c r="C1964" s="265">
        <v>0</v>
      </c>
      <c r="D1964" s="265">
        <v>0</v>
      </c>
      <c r="E1964" s="265">
        <v>0</v>
      </c>
      <c r="F1964" s="265">
        <v>0</v>
      </c>
      <c r="G1964" s="265">
        <v>0</v>
      </c>
      <c r="H1964" s="265">
        <v>0</v>
      </c>
      <c r="I1964" s="265">
        <f t="shared" si="65"/>
        <v>0</v>
      </c>
      <c r="J1964" s="268">
        <f t="shared" si="66"/>
        <v>0</v>
      </c>
    </row>
    <row r="1965" spans="1:10" hidden="1" x14ac:dyDescent="0.2">
      <c r="A1965" s="264">
        <v>621000</v>
      </c>
      <c r="B1965" s="264" t="s">
        <v>1386</v>
      </c>
      <c r="C1965" s="265">
        <v>0</v>
      </c>
      <c r="D1965" s="265">
        <v>0</v>
      </c>
      <c r="E1965" s="265">
        <v>0</v>
      </c>
      <c r="F1965" s="265">
        <v>0</v>
      </c>
      <c r="G1965" s="265">
        <v>0</v>
      </c>
      <c r="H1965" s="265">
        <v>0</v>
      </c>
      <c r="I1965" s="265">
        <f t="shared" si="65"/>
        <v>0</v>
      </c>
      <c r="J1965" s="268">
        <f t="shared" si="66"/>
        <v>0</v>
      </c>
    </row>
    <row r="1966" spans="1:10" hidden="1" x14ac:dyDescent="0.2">
      <c r="A1966" s="264">
        <v>621500</v>
      </c>
      <c r="B1966" s="264" t="s">
        <v>1387</v>
      </c>
      <c r="C1966" s="265">
        <v>0</v>
      </c>
      <c r="D1966" s="265">
        <v>0</v>
      </c>
      <c r="E1966" s="265">
        <v>0</v>
      </c>
      <c r="F1966" s="265">
        <v>0</v>
      </c>
      <c r="G1966" s="265">
        <v>0</v>
      </c>
      <c r="H1966" s="265">
        <v>0</v>
      </c>
      <c r="I1966" s="265">
        <f t="shared" si="65"/>
        <v>0</v>
      </c>
      <c r="J1966" s="268">
        <f t="shared" si="66"/>
        <v>0</v>
      </c>
    </row>
    <row r="1967" spans="1:10" hidden="1" x14ac:dyDescent="0.2">
      <c r="A1967" s="264">
        <v>622000</v>
      </c>
      <c r="B1967" s="264" t="s">
        <v>1388</v>
      </c>
      <c r="C1967" s="265">
        <v>0</v>
      </c>
      <c r="D1967" s="265">
        <v>0</v>
      </c>
      <c r="E1967" s="265">
        <v>0</v>
      </c>
      <c r="F1967" s="265">
        <v>0</v>
      </c>
      <c r="G1967" s="265">
        <v>0</v>
      </c>
      <c r="H1967" s="265">
        <v>0</v>
      </c>
      <c r="I1967" s="265">
        <f t="shared" si="65"/>
        <v>0</v>
      </c>
      <c r="J1967" s="268">
        <f t="shared" si="66"/>
        <v>0</v>
      </c>
    </row>
    <row r="1968" spans="1:10" x14ac:dyDescent="0.2">
      <c r="A1968" s="260">
        <v>700000</v>
      </c>
      <c r="B1968" s="260" t="s">
        <v>1389</v>
      </c>
      <c r="C1968" s="261">
        <v>53038257.700000003</v>
      </c>
      <c r="D1968" s="261">
        <v>43993939.170000002</v>
      </c>
      <c r="E1968" s="261">
        <v>44058441</v>
      </c>
      <c r="F1968" s="261">
        <v>54455566.520000003</v>
      </c>
      <c r="G1968" s="261">
        <v>38534020.469999999</v>
      </c>
      <c r="H1968" s="261">
        <v>24879257</v>
      </c>
      <c r="I1968" s="261">
        <f t="shared" si="65"/>
        <v>33172342.666666668</v>
      </c>
      <c r="J1968" s="268">
        <f t="shared" si="66"/>
        <v>54455566.520000003</v>
      </c>
    </row>
    <row r="1969" spans="1:10" x14ac:dyDescent="0.2">
      <c r="A1969" s="262">
        <v>710000</v>
      </c>
      <c r="B1969" s="262" t="s">
        <v>1390</v>
      </c>
      <c r="C1969" s="263">
        <v>53038257.700000003</v>
      </c>
      <c r="D1969" s="263">
        <v>43993939.170000002</v>
      </c>
      <c r="E1969" s="263">
        <v>44058441</v>
      </c>
      <c r="F1969" s="263">
        <v>54455566.520000003</v>
      </c>
      <c r="G1969" s="263">
        <v>38534020.469999999</v>
      </c>
      <c r="H1969" s="263">
        <v>24879257</v>
      </c>
      <c r="I1969" s="263">
        <f t="shared" ref="I1969:I1972" si="67">+H1969/9*12</f>
        <v>33172342.666666668</v>
      </c>
      <c r="J1969" s="268">
        <f t="shared" si="66"/>
        <v>54455566.520000003</v>
      </c>
    </row>
    <row r="1970" spans="1:10" x14ac:dyDescent="0.2">
      <c r="A1970" s="264">
        <v>710500</v>
      </c>
      <c r="B1970" s="264" t="s">
        <v>1391</v>
      </c>
      <c r="C1970" s="265">
        <v>0</v>
      </c>
      <c r="D1970" s="265">
        <v>0</v>
      </c>
      <c r="E1970" s="265">
        <v>19933074</v>
      </c>
      <c r="F1970" s="265">
        <v>28831332</v>
      </c>
      <c r="G1970" s="265">
        <v>22345288</v>
      </c>
      <c r="H1970" s="265">
        <v>12566240</v>
      </c>
      <c r="I1970" s="265">
        <f t="shared" si="67"/>
        <v>16754986.666666668</v>
      </c>
      <c r="J1970" s="268">
        <f t="shared" si="66"/>
        <v>28831332</v>
      </c>
    </row>
    <row r="1971" spans="1:10" x14ac:dyDescent="0.2">
      <c r="A1971" s="264">
        <v>711000</v>
      </c>
      <c r="B1971" s="264" t="s">
        <v>1392</v>
      </c>
      <c r="C1971" s="265">
        <v>53038257.700000003</v>
      </c>
      <c r="D1971" s="265">
        <v>43993939.170000002</v>
      </c>
      <c r="E1971" s="265">
        <v>24125367</v>
      </c>
      <c r="F1971" s="265">
        <v>25624234.52</v>
      </c>
      <c r="G1971" s="265">
        <v>16188732.470000001</v>
      </c>
      <c r="H1971" s="265">
        <v>12313017</v>
      </c>
      <c r="I1971" s="265">
        <f t="shared" si="67"/>
        <v>16417356</v>
      </c>
      <c r="J1971" s="268">
        <f t="shared" si="66"/>
        <v>53038257.700000003</v>
      </c>
    </row>
    <row r="1972" spans="1:10" hidden="1" x14ac:dyDescent="0.2">
      <c r="A1972" s="264">
        <v>711500</v>
      </c>
      <c r="B1972" s="264" t="s">
        <v>1393</v>
      </c>
      <c r="C1972" s="265">
        <v>0</v>
      </c>
      <c r="D1972" s="265">
        <v>0</v>
      </c>
      <c r="E1972" s="265">
        <v>0</v>
      </c>
      <c r="F1972" s="265">
        <v>0</v>
      </c>
      <c r="G1972" s="265">
        <v>0</v>
      </c>
      <c r="H1972" s="265">
        <v>0</v>
      </c>
      <c r="I1972" s="265">
        <f t="shared" si="67"/>
        <v>0</v>
      </c>
      <c r="J1972" s="268">
        <f t="shared" si="66"/>
        <v>0</v>
      </c>
    </row>
    <row r="1973" spans="1:10" hidden="1" x14ac:dyDescent="0.2">
      <c r="A1973" s="260">
        <v>800000</v>
      </c>
      <c r="B1973" s="260" t="s">
        <v>1394</v>
      </c>
      <c r="C1973" s="261">
        <v>0</v>
      </c>
      <c r="D1973" s="261">
        <v>0</v>
      </c>
      <c r="E1973" s="261">
        <v>0</v>
      </c>
      <c r="F1973" s="261">
        <v>0</v>
      </c>
      <c r="G1973" s="261">
        <v>0</v>
      </c>
      <c r="H1973" s="261">
        <v>0</v>
      </c>
      <c r="I1973" s="261">
        <f t="shared" ref="I1973:I2004" si="68">IFERROR(CEILING(+H1973*(1+((+H1973/G1973-1)/3)),1000000),0)</f>
        <v>0</v>
      </c>
      <c r="J1973" s="268">
        <f t="shared" si="66"/>
        <v>0</v>
      </c>
    </row>
    <row r="1974" spans="1:10" x14ac:dyDescent="0.2">
      <c r="A1974" s="262">
        <v>810000</v>
      </c>
      <c r="B1974" s="262" t="s">
        <v>1395</v>
      </c>
      <c r="C1974" s="263">
        <v>0</v>
      </c>
      <c r="D1974" s="263">
        <v>3064693</v>
      </c>
      <c r="E1974" s="263">
        <v>2081660</v>
      </c>
      <c r="F1974" s="263">
        <v>4364066</v>
      </c>
      <c r="G1974" s="263">
        <v>7952416</v>
      </c>
      <c r="H1974" s="263">
        <v>11306891</v>
      </c>
      <c r="I1974" s="263">
        <f t="shared" si="68"/>
        <v>13000000</v>
      </c>
      <c r="J1974" s="268">
        <f t="shared" si="66"/>
        <v>13000000</v>
      </c>
    </row>
    <row r="1975" spans="1:10" hidden="1" x14ac:dyDescent="0.2">
      <c r="A1975" s="264">
        <v>810500</v>
      </c>
      <c r="B1975" s="264" t="s">
        <v>1396</v>
      </c>
      <c r="C1975" s="265">
        <v>0</v>
      </c>
      <c r="D1975" s="265">
        <v>0</v>
      </c>
      <c r="E1975" s="265">
        <v>0</v>
      </c>
      <c r="F1975" s="265">
        <v>0</v>
      </c>
      <c r="G1975" s="265">
        <v>0</v>
      </c>
      <c r="H1975" s="265">
        <v>0</v>
      </c>
      <c r="I1975" s="265">
        <f t="shared" si="68"/>
        <v>0</v>
      </c>
      <c r="J1975" s="268">
        <f t="shared" si="66"/>
        <v>0</v>
      </c>
    </row>
    <row r="1976" spans="1:10" x14ac:dyDescent="0.2">
      <c r="A1976" s="264">
        <v>811000</v>
      </c>
      <c r="B1976" s="264" t="s">
        <v>1397</v>
      </c>
      <c r="C1976" s="265">
        <v>0</v>
      </c>
      <c r="D1976" s="265">
        <v>0</v>
      </c>
      <c r="E1976" s="265">
        <v>0</v>
      </c>
      <c r="F1976" s="265">
        <v>0</v>
      </c>
      <c r="G1976" s="265">
        <v>1149615</v>
      </c>
      <c r="H1976" s="265">
        <v>1082799</v>
      </c>
      <c r="I1976" s="265">
        <f t="shared" si="68"/>
        <v>2000000</v>
      </c>
      <c r="J1976" s="268">
        <f t="shared" si="66"/>
        <v>2000000</v>
      </c>
    </row>
    <row r="1977" spans="1:10" x14ac:dyDescent="0.2">
      <c r="A1977" s="264">
        <v>811500</v>
      </c>
      <c r="B1977" s="264" t="s">
        <v>1398</v>
      </c>
      <c r="C1977" s="265">
        <v>0</v>
      </c>
      <c r="D1977" s="265">
        <v>3064693</v>
      </c>
      <c r="E1977" s="265">
        <v>2081660</v>
      </c>
      <c r="F1977" s="265">
        <v>4364066</v>
      </c>
      <c r="G1977" s="265">
        <v>6802801</v>
      </c>
      <c r="H1977" s="265">
        <v>10224092</v>
      </c>
      <c r="I1977" s="265">
        <f t="shared" si="68"/>
        <v>12000000</v>
      </c>
      <c r="J1977" s="268">
        <f t="shared" si="66"/>
        <v>12000000</v>
      </c>
    </row>
    <row r="1978" spans="1:10" hidden="1" x14ac:dyDescent="0.2">
      <c r="A1978" s="266">
        <v>811505</v>
      </c>
      <c r="B1978" s="266" t="s">
        <v>1399</v>
      </c>
      <c r="C1978" s="267">
        <v>0</v>
      </c>
      <c r="D1978" s="267">
        <v>0</v>
      </c>
      <c r="E1978" s="267">
        <v>0</v>
      </c>
      <c r="F1978" s="267">
        <v>0</v>
      </c>
      <c r="G1978" s="267">
        <v>0</v>
      </c>
      <c r="H1978" s="267">
        <v>0</v>
      </c>
      <c r="I1978" s="267">
        <f t="shared" si="68"/>
        <v>0</v>
      </c>
      <c r="J1978" s="268">
        <f t="shared" si="66"/>
        <v>0</v>
      </c>
    </row>
    <row r="1979" spans="1:10" hidden="1" x14ac:dyDescent="0.2">
      <c r="A1979" s="266">
        <v>811510</v>
      </c>
      <c r="B1979" s="266" t="s">
        <v>1400</v>
      </c>
      <c r="C1979" s="267">
        <v>0</v>
      </c>
      <c r="D1979" s="267">
        <v>0</v>
      </c>
      <c r="E1979" s="267">
        <v>0</v>
      </c>
      <c r="F1979" s="267">
        <v>0</v>
      </c>
      <c r="G1979" s="267">
        <v>0</v>
      </c>
      <c r="H1979" s="267">
        <v>0</v>
      </c>
      <c r="I1979" s="267">
        <f t="shared" si="68"/>
        <v>0</v>
      </c>
      <c r="J1979" s="268">
        <f t="shared" si="66"/>
        <v>0</v>
      </c>
    </row>
    <row r="1980" spans="1:10" hidden="1" x14ac:dyDescent="0.2">
      <c r="A1980" s="266">
        <v>811515</v>
      </c>
      <c r="B1980" s="266" t="s">
        <v>404</v>
      </c>
      <c r="C1980" s="267">
        <v>0</v>
      </c>
      <c r="D1980" s="267">
        <v>0</v>
      </c>
      <c r="E1980" s="267">
        <v>0</v>
      </c>
      <c r="F1980" s="267">
        <v>0</v>
      </c>
      <c r="G1980" s="267">
        <v>0</v>
      </c>
      <c r="H1980" s="267">
        <v>0</v>
      </c>
      <c r="I1980" s="267">
        <f t="shared" si="68"/>
        <v>0</v>
      </c>
      <c r="J1980" s="268">
        <f t="shared" si="66"/>
        <v>0</v>
      </c>
    </row>
    <row r="1981" spans="1:10" hidden="1" x14ac:dyDescent="0.2">
      <c r="A1981" s="266">
        <v>811520</v>
      </c>
      <c r="B1981" s="266" t="s">
        <v>405</v>
      </c>
      <c r="C1981" s="267">
        <v>0</v>
      </c>
      <c r="D1981" s="267">
        <v>0</v>
      </c>
      <c r="E1981" s="267">
        <v>0</v>
      </c>
      <c r="F1981" s="267">
        <v>0</v>
      </c>
      <c r="G1981" s="267">
        <v>0</v>
      </c>
      <c r="H1981" s="267">
        <v>0</v>
      </c>
      <c r="I1981" s="267">
        <f t="shared" si="68"/>
        <v>0</v>
      </c>
      <c r="J1981" s="268">
        <f t="shared" si="66"/>
        <v>0</v>
      </c>
    </row>
    <row r="1982" spans="1:10" hidden="1" x14ac:dyDescent="0.2">
      <c r="A1982" s="266">
        <v>811525</v>
      </c>
      <c r="B1982" s="266" t="s">
        <v>406</v>
      </c>
      <c r="C1982" s="267">
        <v>0</v>
      </c>
      <c r="D1982" s="267">
        <v>0</v>
      </c>
      <c r="E1982" s="267">
        <v>0</v>
      </c>
      <c r="F1982" s="267">
        <v>0</v>
      </c>
      <c r="G1982" s="267">
        <v>0</v>
      </c>
      <c r="H1982" s="267">
        <v>0</v>
      </c>
      <c r="I1982" s="267">
        <f t="shared" si="68"/>
        <v>0</v>
      </c>
      <c r="J1982" s="268">
        <f t="shared" si="66"/>
        <v>0</v>
      </c>
    </row>
    <row r="1983" spans="1:10" hidden="1" x14ac:dyDescent="0.2">
      <c r="A1983" s="266">
        <v>811530</v>
      </c>
      <c r="B1983" s="266" t="s">
        <v>1401</v>
      </c>
      <c r="C1983" s="267">
        <v>0</v>
      </c>
      <c r="D1983" s="267">
        <v>0</v>
      </c>
      <c r="E1983" s="267">
        <v>0</v>
      </c>
      <c r="F1983" s="267">
        <v>0</v>
      </c>
      <c r="G1983" s="267">
        <v>0</v>
      </c>
      <c r="H1983" s="267">
        <v>0</v>
      </c>
      <c r="I1983" s="267">
        <f t="shared" si="68"/>
        <v>0</v>
      </c>
      <c r="J1983" s="268">
        <f t="shared" si="66"/>
        <v>0</v>
      </c>
    </row>
    <row r="1984" spans="1:10" hidden="1" x14ac:dyDescent="0.2">
      <c r="A1984" s="266">
        <v>811535</v>
      </c>
      <c r="B1984" s="266" t="s">
        <v>1402</v>
      </c>
      <c r="C1984" s="267">
        <v>0</v>
      </c>
      <c r="D1984" s="267">
        <v>0</v>
      </c>
      <c r="E1984" s="267">
        <v>0</v>
      </c>
      <c r="F1984" s="267">
        <v>0</v>
      </c>
      <c r="G1984" s="267">
        <v>0</v>
      </c>
      <c r="H1984" s="267">
        <v>0</v>
      </c>
      <c r="I1984" s="267">
        <f t="shared" si="68"/>
        <v>0</v>
      </c>
      <c r="J1984" s="268">
        <f t="shared" si="66"/>
        <v>0</v>
      </c>
    </row>
    <row r="1985" spans="1:10" x14ac:dyDescent="0.2">
      <c r="A1985" s="266">
        <v>811540</v>
      </c>
      <c r="B1985" s="266" t="s">
        <v>409</v>
      </c>
      <c r="C1985" s="267">
        <v>0</v>
      </c>
      <c r="D1985" s="267">
        <v>436067</v>
      </c>
      <c r="E1985" s="267">
        <v>0</v>
      </c>
      <c r="F1985" s="267">
        <v>0</v>
      </c>
      <c r="G1985" s="267">
        <v>0</v>
      </c>
      <c r="H1985" s="267">
        <v>121452</v>
      </c>
      <c r="I1985" s="267">
        <f t="shared" si="68"/>
        <v>0</v>
      </c>
      <c r="J1985" s="268">
        <f t="shared" si="66"/>
        <v>436067</v>
      </c>
    </row>
    <row r="1986" spans="1:10" x14ac:dyDescent="0.2">
      <c r="A1986" s="266">
        <v>811545</v>
      </c>
      <c r="B1986" s="266" t="s">
        <v>410</v>
      </c>
      <c r="C1986" s="267">
        <v>0</v>
      </c>
      <c r="D1986" s="267">
        <v>0</v>
      </c>
      <c r="E1986" s="267">
        <v>0</v>
      </c>
      <c r="F1986" s="267">
        <v>0</v>
      </c>
      <c r="G1986" s="267">
        <v>527572</v>
      </c>
      <c r="H1986" s="267">
        <v>641529</v>
      </c>
      <c r="I1986" s="267">
        <f t="shared" si="68"/>
        <v>1000000</v>
      </c>
      <c r="J1986" s="268">
        <f t="shared" si="66"/>
        <v>1000000</v>
      </c>
    </row>
    <row r="1987" spans="1:10" x14ac:dyDescent="0.2">
      <c r="A1987" s="266">
        <v>811550</v>
      </c>
      <c r="B1987" s="266" t="s">
        <v>411</v>
      </c>
      <c r="C1987" s="267">
        <v>0</v>
      </c>
      <c r="D1987" s="267">
        <v>2628626</v>
      </c>
      <c r="E1987" s="267">
        <v>2049536</v>
      </c>
      <c r="F1987" s="267">
        <v>4329683</v>
      </c>
      <c r="G1987" s="267">
        <v>6275229</v>
      </c>
      <c r="H1987" s="267">
        <v>9461111</v>
      </c>
      <c r="I1987" s="267">
        <f t="shared" si="68"/>
        <v>12000000</v>
      </c>
      <c r="J1987" s="268">
        <f t="shared" ref="J1987:J2025" si="69">+MAX(C1987:I1987)</f>
        <v>12000000</v>
      </c>
    </row>
    <row r="1988" spans="1:10" hidden="1" x14ac:dyDescent="0.2">
      <c r="A1988" s="266">
        <v>811555</v>
      </c>
      <c r="B1988" s="266" t="s">
        <v>1403</v>
      </c>
      <c r="C1988" s="267">
        <v>0</v>
      </c>
      <c r="D1988" s="267">
        <v>0</v>
      </c>
      <c r="E1988" s="267">
        <v>0</v>
      </c>
      <c r="F1988" s="267">
        <v>0</v>
      </c>
      <c r="G1988" s="267">
        <v>0</v>
      </c>
      <c r="H1988" s="267">
        <v>0</v>
      </c>
      <c r="I1988" s="267">
        <f t="shared" si="68"/>
        <v>0</v>
      </c>
      <c r="J1988" s="268">
        <f t="shared" si="69"/>
        <v>0</v>
      </c>
    </row>
    <row r="1989" spans="1:10" hidden="1" x14ac:dyDescent="0.2">
      <c r="A1989" s="266">
        <v>811560</v>
      </c>
      <c r="B1989" s="266" t="s">
        <v>1404</v>
      </c>
      <c r="C1989" s="267">
        <v>0</v>
      </c>
      <c r="D1989" s="267">
        <v>0</v>
      </c>
      <c r="E1989" s="267">
        <v>0</v>
      </c>
      <c r="F1989" s="267">
        <v>0</v>
      </c>
      <c r="G1989" s="267">
        <v>0</v>
      </c>
      <c r="H1989" s="267">
        <v>0</v>
      </c>
      <c r="I1989" s="267">
        <f t="shared" si="68"/>
        <v>0</v>
      </c>
      <c r="J1989" s="268">
        <f t="shared" si="69"/>
        <v>0</v>
      </c>
    </row>
    <row r="1990" spans="1:10" hidden="1" x14ac:dyDescent="0.2">
      <c r="A1990" s="266">
        <v>811565</v>
      </c>
      <c r="B1990" s="266" t="s">
        <v>1405</v>
      </c>
      <c r="C1990" s="267">
        <v>0</v>
      </c>
      <c r="D1990" s="267">
        <v>0</v>
      </c>
      <c r="E1990" s="267">
        <v>0</v>
      </c>
      <c r="F1990" s="267">
        <v>0</v>
      </c>
      <c r="G1990" s="267">
        <v>0</v>
      </c>
      <c r="H1990" s="267">
        <v>0</v>
      </c>
      <c r="I1990" s="267">
        <f t="shared" si="68"/>
        <v>0</v>
      </c>
      <c r="J1990" s="268">
        <f t="shared" si="69"/>
        <v>0</v>
      </c>
    </row>
    <row r="1991" spans="1:10" hidden="1" x14ac:dyDescent="0.2">
      <c r="A1991" s="266">
        <v>811570</v>
      </c>
      <c r="B1991" s="266" t="s">
        <v>1406</v>
      </c>
      <c r="C1991" s="267">
        <v>0</v>
      </c>
      <c r="D1991" s="267">
        <v>0</v>
      </c>
      <c r="E1991" s="267">
        <v>0</v>
      </c>
      <c r="F1991" s="267">
        <v>0</v>
      </c>
      <c r="G1991" s="267">
        <v>0</v>
      </c>
      <c r="H1991" s="267">
        <v>0</v>
      </c>
      <c r="I1991" s="267">
        <f t="shared" si="68"/>
        <v>0</v>
      </c>
      <c r="J1991" s="268">
        <f t="shared" si="69"/>
        <v>0</v>
      </c>
    </row>
    <row r="1992" spans="1:10" hidden="1" x14ac:dyDescent="0.2">
      <c r="A1992" s="266">
        <v>811575</v>
      </c>
      <c r="B1992" s="266" t="s">
        <v>1407</v>
      </c>
      <c r="C1992" s="267">
        <v>0</v>
      </c>
      <c r="D1992" s="267">
        <v>0</v>
      </c>
      <c r="E1992" s="267">
        <v>0</v>
      </c>
      <c r="F1992" s="267">
        <v>0</v>
      </c>
      <c r="G1992" s="267">
        <v>0</v>
      </c>
      <c r="H1992" s="267">
        <v>0</v>
      </c>
      <c r="I1992" s="267">
        <f t="shared" si="68"/>
        <v>0</v>
      </c>
      <c r="J1992" s="268">
        <f t="shared" si="69"/>
        <v>0</v>
      </c>
    </row>
    <row r="1993" spans="1:10" hidden="1" x14ac:dyDescent="0.2">
      <c r="A1993" s="266">
        <v>811580</v>
      </c>
      <c r="B1993" s="266" t="s">
        <v>1408</v>
      </c>
      <c r="C1993" s="267">
        <v>0</v>
      </c>
      <c r="D1993" s="267">
        <v>0</v>
      </c>
      <c r="E1993" s="267">
        <v>0</v>
      </c>
      <c r="F1993" s="267">
        <v>0</v>
      </c>
      <c r="G1993" s="267">
        <v>0</v>
      </c>
      <c r="H1993" s="267">
        <v>0</v>
      </c>
      <c r="I1993" s="267">
        <f t="shared" si="68"/>
        <v>0</v>
      </c>
      <c r="J1993" s="268">
        <f t="shared" si="69"/>
        <v>0</v>
      </c>
    </row>
    <row r="1994" spans="1:10" hidden="1" x14ac:dyDescent="0.2">
      <c r="A1994" s="266">
        <v>811585</v>
      </c>
      <c r="B1994" s="266" t="s">
        <v>1409</v>
      </c>
      <c r="C1994" s="267">
        <v>0</v>
      </c>
      <c r="D1994" s="267">
        <v>0</v>
      </c>
      <c r="E1994" s="267">
        <v>0</v>
      </c>
      <c r="F1994" s="267">
        <v>0</v>
      </c>
      <c r="G1994" s="267">
        <v>0</v>
      </c>
      <c r="H1994" s="267">
        <v>0</v>
      </c>
      <c r="I1994" s="267">
        <f t="shared" si="68"/>
        <v>0</v>
      </c>
      <c r="J1994" s="268">
        <f t="shared" si="69"/>
        <v>0</v>
      </c>
    </row>
    <row r="1995" spans="1:10" hidden="1" x14ac:dyDescent="0.2">
      <c r="A1995" s="266">
        <v>811590</v>
      </c>
      <c r="B1995" s="266" t="s">
        <v>1410</v>
      </c>
      <c r="C1995" s="267">
        <v>0</v>
      </c>
      <c r="D1995" s="267">
        <v>0</v>
      </c>
      <c r="E1995" s="267">
        <v>0</v>
      </c>
      <c r="F1995" s="267">
        <v>0</v>
      </c>
      <c r="G1995" s="267">
        <v>0</v>
      </c>
      <c r="H1995" s="267">
        <v>0</v>
      </c>
      <c r="I1995" s="267">
        <f t="shared" si="68"/>
        <v>0</v>
      </c>
      <c r="J1995" s="268">
        <f t="shared" si="69"/>
        <v>0</v>
      </c>
    </row>
    <row r="1996" spans="1:10" hidden="1" x14ac:dyDescent="0.2">
      <c r="A1996" s="266">
        <v>811595</v>
      </c>
      <c r="B1996" s="266" t="s">
        <v>1411</v>
      </c>
      <c r="C1996" s="267">
        <v>0</v>
      </c>
      <c r="D1996" s="267">
        <v>0</v>
      </c>
      <c r="E1996" s="267">
        <v>0</v>
      </c>
      <c r="F1996" s="267">
        <v>0</v>
      </c>
      <c r="G1996" s="267">
        <v>0</v>
      </c>
      <c r="H1996" s="267">
        <v>0</v>
      </c>
      <c r="I1996" s="267">
        <f t="shared" si="68"/>
        <v>0</v>
      </c>
      <c r="J1996" s="268">
        <f t="shared" si="69"/>
        <v>0</v>
      </c>
    </row>
    <row r="1997" spans="1:10" hidden="1" x14ac:dyDescent="0.2">
      <c r="A1997" s="266">
        <v>811599</v>
      </c>
      <c r="B1997" s="266" t="s">
        <v>1412</v>
      </c>
      <c r="C1997" s="267">
        <v>0</v>
      </c>
      <c r="D1997" s="267">
        <v>0</v>
      </c>
      <c r="E1997" s="267">
        <v>0</v>
      </c>
      <c r="F1997" s="267">
        <v>0</v>
      </c>
      <c r="G1997" s="267">
        <v>0</v>
      </c>
      <c r="H1997" s="267">
        <v>0</v>
      </c>
      <c r="I1997" s="267">
        <f t="shared" si="68"/>
        <v>0</v>
      </c>
      <c r="J1997" s="268">
        <f t="shared" si="69"/>
        <v>0</v>
      </c>
    </row>
    <row r="1998" spans="1:10" x14ac:dyDescent="0.2">
      <c r="A1998" s="262">
        <v>830000</v>
      </c>
      <c r="B1998" s="262" t="s">
        <v>1413</v>
      </c>
      <c r="C1998" s="263">
        <v>0</v>
      </c>
      <c r="D1998" s="263">
        <v>68854903</v>
      </c>
      <c r="E1998" s="263">
        <v>59979817</v>
      </c>
      <c r="F1998" s="263">
        <v>77871002.060000002</v>
      </c>
      <c r="G1998" s="263">
        <v>86442340.060000002</v>
      </c>
      <c r="H1998" s="263">
        <v>95612596.060000002</v>
      </c>
      <c r="I1998" s="263">
        <f t="shared" si="68"/>
        <v>99000000</v>
      </c>
      <c r="J1998" s="268">
        <f t="shared" si="69"/>
        <v>99000000</v>
      </c>
    </row>
    <row r="1999" spans="1:10" hidden="1" x14ac:dyDescent="0.2">
      <c r="A1999" s="264">
        <v>830500</v>
      </c>
      <c r="B1999" s="264" t="s">
        <v>1414</v>
      </c>
      <c r="C1999" s="265">
        <v>0</v>
      </c>
      <c r="D1999" s="265">
        <v>0</v>
      </c>
      <c r="E1999" s="265">
        <v>0</v>
      </c>
      <c r="F1999" s="265">
        <v>0</v>
      </c>
      <c r="G1999" s="265">
        <v>0</v>
      </c>
      <c r="H1999" s="265">
        <v>0</v>
      </c>
      <c r="I1999" s="265">
        <f t="shared" si="68"/>
        <v>0</v>
      </c>
      <c r="J1999" s="268">
        <f t="shared" si="69"/>
        <v>0</v>
      </c>
    </row>
    <row r="2000" spans="1:10" x14ac:dyDescent="0.2">
      <c r="A2000" s="264">
        <v>831000</v>
      </c>
      <c r="B2000" s="264" t="s">
        <v>1415</v>
      </c>
      <c r="C2000" s="265">
        <v>0</v>
      </c>
      <c r="D2000" s="265">
        <v>0</v>
      </c>
      <c r="E2000" s="265">
        <v>21418714</v>
      </c>
      <c r="F2000" s="265">
        <v>41107792.060000002</v>
      </c>
      <c r="G2000" s="265">
        <v>41448779.060000002</v>
      </c>
      <c r="H2000" s="265">
        <v>41448779.060000002</v>
      </c>
      <c r="I2000" s="265">
        <f t="shared" si="68"/>
        <v>42000000</v>
      </c>
      <c r="J2000" s="268">
        <f t="shared" si="69"/>
        <v>42000000</v>
      </c>
    </row>
    <row r="2001" spans="1:10" hidden="1" x14ac:dyDescent="0.2">
      <c r="A2001" s="266">
        <v>831005</v>
      </c>
      <c r="B2001" s="266" t="s">
        <v>578</v>
      </c>
      <c r="C2001" s="267">
        <v>0</v>
      </c>
      <c r="D2001" s="267">
        <v>0</v>
      </c>
      <c r="E2001" s="267">
        <v>0</v>
      </c>
      <c r="F2001" s="267">
        <v>0</v>
      </c>
      <c r="G2001" s="267">
        <v>0</v>
      </c>
      <c r="H2001" s="267">
        <v>0</v>
      </c>
      <c r="I2001" s="267">
        <f t="shared" si="68"/>
        <v>0</v>
      </c>
      <c r="J2001" s="268">
        <f t="shared" si="69"/>
        <v>0</v>
      </c>
    </row>
    <row r="2002" spans="1:10" hidden="1" x14ac:dyDescent="0.2">
      <c r="A2002" s="266">
        <v>831010</v>
      </c>
      <c r="B2002" s="266" t="s">
        <v>1416</v>
      </c>
      <c r="C2002" s="267">
        <v>0</v>
      </c>
      <c r="D2002" s="267">
        <v>0</v>
      </c>
      <c r="E2002" s="267">
        <v>0</v>
      </c>
      <c r="F2002" s="267">
        <v>0</v>
      </c>
      <c r="G2002" s="267">
        <v>0</v>
      </c>
      <c r="H2002" s="267">
        <v>0</v>
      </c>
      <c r="I2002" s="267">
        <f t="shared" si="68"/>
        <v>0</v>
      </c>
      <c r="J2002" s="268">
        <f t="shared" si="69"/>
        <v>0</v>
      </c>
    </row>
    <row r="2003" spans="1:10" x14ac:dyDescent="0.2">
      <c r="A2003" s="266">
        <v>831015</v>
      </c>
      <c r="B2003" s="266" t="s">
        <v>1417</v>
      </c>
      <c r="C2003" s="267">
        <v>0</v>
      </c>
      <c r="D2003" s="267">
        <v>0</v>
      </c>
      <c r="E2003" s="267">
        <v>21418714</v>
      </c>
      <c r="F2003" s="267">
        <v>38576740.060000002</v>
      </c>
      <c r="G2003" s="267">
        <v>35586330.060000002</v>
      </c>
      <c r="H2003" s="267">
        <v>35586330.060000002</v>
      </c>
      <c r="I2003" s="267">
        <f t="shared" si="68"/>
        <v>36000000</v>
      </c>
      <c r="J2003" s="268">
        <f t="shared" si="69"/>
        <v>38576740.060000002</v>
      </c>
    </row>
    <row r="2004" spans="1:10" hidden="1" x14ac:dyDescent="0.2">
      <c r="A2004" s="266">
        <v>831020</v>
      </c>
      <c r="B2004" s="266" t="s">
        <v>1418</v>
      </c>
      <c r="C2004" s="267">
        <v>0</v>
      </c>
      <c r="D2004" s="267">
        <v>0</v>
      </c>
      <c r="E2004" s="267">
        <v>0</v>
      </c>
      <c r="F2004" s="267">
        <v>0</v>
      </c>
      <c r="G2004" s="267">
        <v>0</v>
      </c>
      <c r="H2004" s="267">
        <v>0</v>
      </c>
      <c r="I2004" s="267">
        <f t="shared" si="68"/>
        <v>0</v>
      </c>
      <c r="J2004" s="268">
        <f t="shared" si="69"/>
        <v>0</v>
      </c>
    </row>
    <row r="2005" spans="1:10" x14ac:dyDescent="0.2">
      <c r="A2005" s="266">
        <v>831025</v>
      </c>
      <c r="B2005" s="266" t="s">
        <v>1091</v>
      </c>
      <c r="C2005" s="267">
        <v>0</v>
      </c>
      <c r="D2005" s="267">
        <v>0</v>
      </c>
      <c r="E2005" s="267">
        <v>0</v>
      </c>
      <c r="F2005" s="267">
        <v>0</v>
      </c>
      <c r="G2005" s="267">
        <v>5862449</v>
      </c>
      <c r="H2005" s="267">
        <v>5862449</v>
      </c>
      <c r="I2005" s="267">
        <f t="shared" ref="I2005:I2025" si="70">IFERROR(CEILING(+H2005*(1+((+H2005/G2005-1)/3)),1000000),0)</f>
        <v>6000000</v>
      </c>
      <c r="J2005" s="268">
        <f t="shared" si="69"/>
        <v>6000000</v>
      </c>
    </row>
    <row r="2006" spans="1:10" hidden="1" x14ac:dyDescent="0.2">
      <c r="A2006" s="266">
        <v>831030</v>
      </c>
      <c r="B2006" s="266" t="s">
        <v>1092</v>
      </c>
      <c r="C2006" s="267">
        <v>0</v>
      </c>
      <c r="D2006" s="267">
        <v>0</v>
      </c>
      <c r="E2006" s="267">
        <v>0</v>
      </c>
      <c r="F2006" s="267">
        <v>0</v>
      </c>
      <c r="G2006" s="267">
        <v>0</v>
      </c>
      <c r="H2006" s="267">
        <v>0</v>
      </c>
      <c r="I2006" s="267">
        <f t="shared" si="70"/>
        <v>0</v>
      </c>
      <c r="J2006" s="268">
        <f t="shared" si="69"/>
        <v>0</v>
      </c>
    </row>
    <row r="2007" spans="1:10" hidden="1" x14ac:dyDescent="0.2">
      <c r="A2007" s="266">
        <v>831035</v>
      </c>
      <c r="B2007" s="266" t="s">
        <v>582</v>
      </c>
      <c r="C2007" s="267">
        <v>0</v>
      </c>
      <c r="D2007" s="267">
        <v>0</v>
      </c>
      <c r="E2007" s="267">
        <v>0</v>
      </c>
      <c r="F2007" s="267">
        <v>2531052</v>
      </c>
      <c r="G2007" s="267">
        <v>0</v>
      </c>
      <c r="H2007" s="267">
        <v>0</v>
      </c>
      <c r="I2007" s="267">
        <f t="shared" si="70"/>
        <v>0</v>
      </c>
      <c r="J2007" s="268">
        <f t="shared" si="69"/>
        <v>2531052</v>
      </c>
    </row>
    <row r="2008" spans="1:10" hidden="1" x14ac:dyDescent="0.2">
      <c r="A2008" s="264">
        <v>831500</v>
      </c>
      <c r="B2008" s="264" t="s">
        <v>1419</v>
      </c>
      <c r="C2008" s="265">
        <v>0</v>
      </c>
      <c r="D2008" s="265">
        <v>0</v>
      </c>
      <c r="E2008" s="265">
        <v>0</v>
      </c>
      <c r="F2008" s="265">
        <v>0</v>
      </c>
      <c r="G2008" s="265">
        <v>0</v>
      </c>
      <c r="H2008" s="265">
        <v>0</v>
      </c>
      <c r="I2008" s="265">
        <f t="shared" si="70"/>
        <v>0</v>
      </c>
      <c r="J2008" s="268">
        <f t="shared" si="69"/>
        <v>0</v>
      </c>
    </row>
    <row r="2009" spans="1:10" x14ac:dyDescent="0.2">
      <c r="A2009" s="264">
        <v>832000</v>
      </c>
      <c r="B2009" s="264" t="s">
        <v>1420</v>
      </c>
      <c r="C2009" s="265">
        <v>0</v>
      </c>
      <c r="D2009" s="265">
        <v>68854903</v>
      </c>
      <c r="E2009" s="265">
        <v>37949903</v>
      </c>
      <c r="F2009" s="265">
        <v>36763210</v>
      </c>
      <c r="G2009" s="265">
        <v>36763210</v>
      </c>
      <c r="H2009" s="265">
        <v>36763210</v>
      </c>
      <c r="I2009" s="265">
        <f t="shared" si="70"/>
        <v>37000000</v>
      </c>
      <c r="J2009" s="268">
        <f t="shared" si="69"/>
        <v>68854903</v>
      </c>
    </row>
    <row r="2010" spans="1:10" x14ac:dyDescent="0.2">
      <c r="A2010" s="264">
        <v>832500</v>
      </c>
      <c r="B2010" s="264" t="s">
        <v>1421</v>
      </c>
      <c r="C2010" s="265">
        <v>0</v>
      </c>
      <c r="D2010" s="265">
        <v>0</v>
      </c>
      <c r="E2010" s="265">
        <v>611200</v>
      </c>
      <c r="F2010" s="265">
        <v>0</v>
      </c>
      <c r="G2010" s="265">
        <v>8230351</v>
      </c>
      <c r="H2010" s="265">
        <v>17400607</v>
      </c>
      <c r="I2010" s="265">
        <f t="shared" si="70"/>
        <v>24000000</v>
      </c>
      <c r="J2010" s="268">
        <f t="shared" si="69"/>
        <v>24000000</v>
      </c>
    </row>
    <row r="2011" spans="1:10" x14ac:dyDescent="0.2">
      <c r="A2011" s="262">
        <v>860000</v>
      </c>
      <c r="B2011" s="262" t="s">
        <v>1422</v>
      </c>
      <c r="C2011" s="263">
        <v>0</v>
      </c>
      <c r="D2011" s="263">
        <v>3064693</v>
      </c>
      <c r="E2011" s="263">
        <v>2081660</v>
      </c>
      <c r="F2011" s="263">
        <v>4364066</v>
      </c>
      <c r="G2011" s="263">
        <v>7952416</v>
      </c>
      <c r="H2011" s="263">
        <v>11306891</v>
      </c>
      <c r="I2011" s="263">
        <f t="shared" si="70"/>
        <v>13000000</v>
      </c>
      <c r="J2011" s="268">
        <f t="shared" si="69"/>
        <v>13000000</v>
      </c>
    </row>
    <row r="2012" spans="1:10" x14ac:dyDescent="0.2">
      <c r="A2012" s="262">
        <v>880000</v>
      </c>
      <c r="B2012" s="262" t="s">
        <v>1423</v>
      </c>
      <c r="C2012" s="263">
        <v>0</v>
      </c>
      <c r="D2012" s="263">
        <v>68854903</v>
      </c>
      <c r="E2012" s="263">
        <v>59979817</v>
      </c>
      <c r="F2012" s="263">
        <v>77871002.060000002</v>
      </c>
      <c r="G2012" s="263">
        <v>86442340.060000002</v>
      </c>
      <c r="H2012" s="263">
        <v>95612596.060000002</v>
      </c>
      <c r="I2012" s="263">
        <f t="shared" si="70"/>
        <v>99000000</v>
      </c>
      <c r="J2012" s="268">
        <f t="shared" si="69"/>
        <v>99000000</v>
      </c>
    </row>
    <row r="2013" spans="1:10" hidden="1" x14ac:dyDescent="0.2">
      <c r="A2013" s="260">
        <v>900000</v>
      </c>
      <c r="B2013" s="260" t="s">
        <v>1424</v>
      </c>
      <c r="C2013" s="261">
        <v>0</v>
      </c>
      <c r="D2013" s="261">
        <v>0</v>
      </c>
      <c r="E2013" s="261">
        <v>0</v>
      </c>
      <c r="F2013" s="261">
        <v>0</v>
      </c>
      <c r="G2013" s="261">
        <v>0</v>
      </c>
      <c r="H2013" s="261">
        <v>0</v>
      </c>
      <c r="I2013" s="261">
        <f t="shared" si="70"/>
        <v>0</v>
      </c>
      <c r="J2013" s="268">
        <f t="shared" si="69"/>
        <v>0</v>
      </c>
    </row>
    <row r="2014" spans="1:10" x14ac:dyDescent="0.2">
      <c r="A2014" s="262">
        <v>910000</v>
      </c>
      <c r="B2014" s="262" t="s">
        <v>1425</v>
      </c>
      <c r="C2014" s="263">
        <v>0</v>
      </c>
      <c r="D2014" s="263">
        <v>751089933</v>
      </c>
      <c r="E2014" s="263">
        <v>559013680</v>
      </c>
      <c r="F2014" s="263">
        <v>751089933</v>
      </c>
      <c r="G2014" s="263">
        <v>751089933</v>
      </c>
      <c r="H2014" s="263">
        <v>751089933</v>
      </c>
      <c r="I2014" s="263">
        <f t="shared" si="70"/>
        <v>752000000</v>
      </c>
      <c r="J2014" s="268">
        <f t="shared" si="69"/>
        <v>752000000</v>
      </c>
    </row>
    <row r="2015" spans="1:10" hidden="1" x14ac:dyDescent="0.2">
      <c r="A2015" s="264">
        <v>910500</v>
      </c>
      <c r="B2015" s="264" t="s">
        <v>1426</v>
      </c>
      <c r="C2015" s="265">
        <v>0</v>
      </c>
      <c r="D2015" s="265">
        <v>0</v>
      </c>
      <c r="E2015" s="265">
        <v>0</v>
      </c>
      <c r="F2015" s="265">
        <v>0</v>
      </c>
      <c r="G2015" s="265">
        <v>0</v>
      </c>
      <c r="H2015" s="265">
        <v>0</v>
      </c>
      <c r="I2015" s="265">
        <f t="shared" si="70"/>
        <v>0</v>
      </c>
      <c r="J2015" s="268">
        <f t="shared" si="69"/>
        <v>0</v>
      </c>
    </row>
    <row r="2016" spans="1:10" hidden="1" x14ac:dyDescent="0.2">
      <c r="A2016" s="264">
        <v>911000</v>
      </c>
      <c r="B2016" s="264" t="s">
        <v>1427</v>
      </c>
      <c r="C2016" s="265">
        <v>0</v>
      </c>
      <c r="D2016" s="265">
        <v>0</v>
      </c>
      <c r="E2016" s="265">
        <v>0</v>
      </c>
      <c r="F2016" s="265">
        <v>0</v>
      </c>
      <c r="G2016" s="265">
        <v>0</v>
      </c>
      <c r="H2016" s="265">
        <v>0</v>
      </c>
      <c r="I2016" s="265">
        <f t="shared" si="70"/>
        <v>0</v>
      </c>
      <c r="J2016" s="268">
        <f t="shared" si="69"/>
        <v>0</v>
      </c>
    </row>
    <row r="2017" spans="1:10" x14ac:dyDescent="0.2">
      <c r="A2017" s="264">
        <v>911500</v>
      </c>
      <c r="B2017" s="264" t="s">
        <v>1428</v>
      </c>
      <c r="C2017" s="265">
        <v>0</v>
      </c>
      <c r="D2017" s="265">
        <v>751011425</v>
      </c>
      <c r="E2017" s="265">
        <v>558323972</v>
      </c>
      <c r="F2017" s="265">
        <v>751011425</v>
      </c>
      <c r="G2017" s="265">
        <v>751011425</v>
      </c>
      <c r="H2017" s="265">
        <v>751011425</v>
      </c>
      <c r="I2017" s="265">
        <f t="shared" si="70"/>
        <v>752000000</v>
      </c>
      <c r="J2017" s="268">
        <f t="shared" si="69"/>
        <v>752000000</v>
      </c>
    </row>
    <row r="2018" spans="1:10" x14ac:dyDescent="0.2">
      <c r="A2018" s="264">
        <v>912000</v>
      </c>
      <c r="B2018" s="264" t="s">
        <v>1429</v>
      </c>
      <c r="C2018" s="265">
        <v>0</v>
      </c>
      <c r="D2018" s="265">
        <v>0</v>
      </c>
      <c r="E2018" s="265">
        <v>0</v>
      </c>
      <c r="F2018" s="265">
        <v>0</v>
      </c>
      <c r="G2018" s="265">
        <v>0</v>
      </c>
      <c r="H2018" s="265">
        <v>78508</v>
      </c>
      <c r="I2018" s="265">
        <f t="shared" si="70"/>
        <v>0</v>
      </c>
      <c r="J2018" s="268">
        <f t="shared" si="69"/>
        <v>78508</v>
      </c>
    </row>
    <row r="2019" spans="1:10" hidden="1" x14ac:dyDescent="0.2">
      <c r="A2019" s="264">
        <v>912500</v>
      </c>
      <c r="B2019" s="264" t="s">
        <v>1430</v>
      </c>
      <c r="C2019" s="265">
        <v>0</v>
      </c>
      <c r="D2019" s="265">
        <v>0</v>
      </c>
      <c r="E2019" s="265">
        <v>689708</v>
      </c>
      <c r="F2019" s="265">
        <v>0</v>
      </c>
      <c r="G2019" s="265">
        <v>0</v>
      </c>
      <c r="H2019" s="265">
        <v>0</v>
      </c>
      <c r="I2019" s="265">
        <f t="shared" si="70"/>
        <v>0</v>
      </c>
      <c r="J2019" s="268">
        <f t="shared" si="69"/>
        <v>689708</v>
      </c>
    </row>
    <row r="2020" spans="1:10" x14ac:dyDescent="0.2">
      <c r="A2020" s="262">
        <v>930000</v>
      </c>
      <c r="B2020" s="262" t="s">
        <v>1431</v>
      </c>
      <c r="C2020" s="263">
        <v>0</v>
      </c>
      <c r="D2020" s="263">
        <v>0</v>
      </c>
      <c r="E2020" s="263">
        <v>0</v>
      </c>
      <c r="F2020" s="263">
        <v>263340900</v>
      </c>
      <c r="G2020" s="263">
        <v>272557800</v>
      </c>
      <c r="H2020" s="263">
        <v>300000000</v>
      </c>
      <c r="I2020" s="263">
        <f t="shared" si="70"/>
        <v>311000000</v>
      </c>
      <c r="J2020" s="268">
        <f t="shared" si="69"/>
        <v>311000000</v>
      </c>
    </row>
    <row r="2021" spans="1:10" hidden="1" x14ac:dyDescent="0.2">
      <c r="A2021" s="264">
        <v>930500</v>
      </c>
      <c r="B2021" s="264" t="s">
        <v>1432</v>
      </c>
      <c r="C2021" s="265">
        <v>0</v>
      </c>
      <c r="D2021" s="265">
        <v>0</v>
      </c>
      <c r="E2021" s="265">
        <v>0</v>
      </c>
      <c r="F2021" s="265">
        <v>0</v>
      </c>
      <c r="G2021" s="265">
        <v>0</v>
      </c>
      <c r="H2021" s="265">
        <v>0</v>
      </c>
      <c r="I2021" s="265">
        <f t="shared" si="70"/>
        <v>0</v>
      </c>
      <c r="J2021" s="268">
        <f t="shared" si="69"/>
        <v>0</v>
      </c>
    </row>
    <row r="2022" spans="1:10" x14ac:dyDescent="0.2">
      <c r="A2022" s="264">
        <v>931000</v>
      </c>
      <c r="B2022" s="264" t="s">
        <v>1433</v>
      </c>
      <c r="C2022" s="265">
        <v>0</v>
      </c>
      <c r="D2022" s="265">
        <v>0</v>
      </c>
      <c r="E2022" s="265">
        <v>0</v>
      </c>
      <c r="F2022" s="265">
        <v>263340900</v>
      </c>
      <c r="G2022" s="265">
        <v>272557800</v>
      </c>
      <c r="H2022" s="265">
        <v>300000000</v>
      </c>
      <c r="I2022" s="265">
        <f t="shared" si="70"/>
        <v>311000000</v>
      </c>
      <c r="J2022" s="268">
        <f t="shared" si="69"/>
        <v>311000000</v>
      </c>
    </row>
    <row r="2023" spans="1:10" x14ac:dyDescent="0.2">
      <c r="A2023" s="262">
        <v>960000</v>
      </c>
      <c r="B2023" s="262" t="s">
        <v>1434</v>
      </c>
      <c r="C2023" s="263">
        <v>0</v>
      </c>
      <c r="D2023" s="263">
        <v>751089933</v>
      </c>
      <c r="E2023" s="263">
        <v>558402480</v>
      </c>
      <c r="F2023" s="263">
        <v>751089933</v>
      </c>
      <c r="G2023" s="263">
        <v>751089933</v>
      </c>
      <c r="H2023" s="263">
        <v>751089933</v>
      </c>
      <c r="I2023" s="263">
        <f t="shared" si="70"/>
        <v>752000000</v>
      </c>
      <c r="J2023" s="268">
        <f t="shared" si="69"/>
        <v>752000000</v>
      </c>
    </row>
    <row r="2024" spans="1:10" x14ac:dyDescent="0.2">
      <c r="A2024" s="264">
        <v>960500</v>
      </c>
      <c r="B2024" s="264" t="s">
        <v>1435</v>
      </c>
      <c r="C2024" s="265">
        <v>0</v>
      </c>
      <c r="D2024" s="265">
        <v>751089933</v>
      </c>
      <c r="E2024" s="265">
        <v>558402480</v>
      </c>
      <c r="F2024" s="265">
        <v>751089933</v>
      </c>
      <c r="G2024" s="265">
        <v>751089933</v>
      </c>
      <c r="H2024" s="265">
        <v>751089933</v>
      </c>
      <c r="I2024" s="265">
        <f t="shared" si="70"/>
        <v>752000000</v>
      </c>
      <c r="J2024" s="268">
        <f t="shared" si="69"/>
        <v>752000000</v>
      </c>
    </row>
    <row r="2025" spans="1:10" x14ac:dyDescent="0.2">
      <c r="A2025" s="262">
        <v>980000</v>
      </c>
      <c r="B2025" s="262" t="s">
        <v>1436</v>
      </c>
      <c r="C2025" s="263">
        <v>0</v>
      </c>
      <c r="D2025" s="263">
        <v>0</v>
      </c>
      <c r="E2025" s="263">
        <v>611200</v>
      </c>
      <c r="F2025" s="263">
        <v>263340900</v>
      </c>
      <c r="G2025" s="263">
        <v>272557800</v>
      </c>
      <c r="H2025" s="263">
        <v>300000000</v>
      </c>
      <c r="I2025" s="263">
        <f t="shared" si="70"/>
        <v>311000000</v>
      </c>
      <c r="J2025" s="268">
        <f t="shared" si="69"/>
        <v>311000000</v>
      </c>
    </row>
    <row r="2027" spans="1:10" x14ac:dyDescent="0.2">
      <c r="C2027" s="271"/>
      <c r="D2027" s="271"/>
      <c r="E2027" s="271"/>
      <c r="F2027" s="271">
        <f>+F1292+F1329+F1340+F1344+F1406-F1438-F1484-F1521-F1578-F1585-F1626-F1658-F1748-F1968</f>
        <v>523771002.21999979</v>
      </c>
      <c r="G2027" s="271"/>
      <c r="I2027" s="271"/>
    </row>
    <row r="2028" spans="1:10" x14ac:dyDescent="0.2">
      <c r="C2028" s="271"/>
      <c r="D2028" s="271"/>
      <c r="E2028" s="271"/>
      <c r="F2028" s="271">
        <f>+'EF. Anuales'!E74</f>
        <v>523771002.21999979</v>
      </c>
      <c r="G2028" s="271"/>
      <c r="I2028" s="271"/>
    </row>
    <row r="2029" spans="1:10" x14ac:dyDescent="0.2">
      <c r="C2029" s="297"/>
      <c r="D2029" s="297"/>
      <c r="E2029" s="297"/>
      <c r="F2029" s="411">
        <f>+F2028-F2027</f>
        <v>0</v>
      </c>
      <c r="G2029" s="297"/>
      <c r="I2029" s="297"/>
    </row>
    <row r="2030" spans="1:10" x14ac:dyDescent="0.2">
      <c r="C2030" s="271"/>
      <c r="D2030" s="271"/>
      <c r="E2030" s="271"/>
      <c r="F2030" s="271"/>
      <c r="G2030" s="271"/>
      <c r="I2030" s="271"/>
    </row>
    <row r="2031" spans="1:10" x14ac:dyDescent="0.2">
      <c r="C2031" s="271"/>
      <c r="D2031" s="271"/>
      <c r="E2031" s="271"/>
      <c r="F2031" s="271"/>
      <c r="G2031" s="271"/>
      <c r="I2031" s="271"/>
    </row>
    <row r="2032" spans="1:10" x14ac:dyDescent="0.2">
      <c r="C2032" s="271"/>
      <c r="D2032" s="271"/>
      <c r="E2032" s="271"/>
      <c r="F2032" s="271"/>
      <c r="G2032" s="271"/>
      <c r="I2032" s="271"/>
    </row>
    <row r="2033" spans="3:9" x14ac:dyDescent="0.2">
      <c r="C2033" s="271"/>
      <c r="D2033" s="271"/>
      <c r="E2033" s="271"/>
      <c r="F2033" s="271"/>
      <c r="G2033" s="271"/>
      <c r="I2033" s="271"/>
    </row>
    <row r="2034" spans="3:9" x14ac:dyDescent="0.2">
      <c r="C2034" s="271"/>
      <c r="D2034" s="271"/>
      <c r="E2034" s="271"/>
      <c r="F2034" s="271"/>
      <c r="G2034" s="271"/>
      <c r="I2034" s="271"/>
    </row>
    <row r="2035" spans="3:9" x14ac:dyDescent="0.2">
      <c r="C2035" s="271"/>
      <c r="D2035" s="271"/>
      <c r="E2035" s="271"/>
      <c r="F2035" s="271"/>
      <c r="G2035" s="271"/>
      <c r="I2035" s="271"/>
    </row>
    <row r="2036" spans="3:9" x14ac:dyDescent="0.2">
      <c r="C2036" s="271"/>
      <c r="D2036" s="271"/>
      <c r="E2036" s="271"/>
      <c r="F2036" s="271"/>
      <c r="G2036" s="271"/>
      <c r="I2036" s="271"/>
    </row>
    <row r="2037" spans="3:9" x14ac:dyDescent="0.2">
      <c r="C2037" s="271"/>
      <c r="D2037" s="271"/>
      <c r="E2037" s="271"/>
      <c r="F2037" s="271"/>
      <c r="G2037" s="271"/>
      <c r="I2037" s="271"/>
    </row>
    <row r="2038" spans="3:9" x14ac:dyDescent="0.2">
      <c r="C2038" s="271"/>
      <c r="D2038" s="271"/>
      <c r="E2038" s="271"/>
      <c r="F2038" s="271"/>
      <c r="G2038" s="271"/>
      <c r="I2038" s="271"/>
    </row>
    <row r="2039" spans="3:9" x14ac:dyDescent="0.2">
      <c r="C2039" s="271"/>
      <c r="D2039" s="271"/>
      <c r="E2039" s="271"/>
      <c r="F2039" s="271"/>
      <c r="G2039" s="271"/>
      <c r="I2039" s="271"/>
    </row>
    <row r="2040" spans="3:9" x14ac:dyDescent="0.2">
      <c r="C2040" s="271"/>
      <c r="D2040" s="271"/>
      <c r="E2040" s="271"/>
      <c r="F2040" s="271"/>
      <c r="G2040" s="271"/>
      <c r="I2040" s="271"/>
    </row>
    <row r="2041" spans="3:9" x14ac:dyDescent="0.2">
      <c r="C2041" s="271"/>
      <c r="D2041" s="271"/>
      <c r="E2041" s="271"/>
      <c r="F2041" s="271"/>
      <c r="G2041" s="271"/>
      <c r="I2041" s="271"/>
    </row>
    <row r="2042" spans="3:9" x14ac:dyDescent="0.2">
      <c r="C2042" s="271"/>
      <c r="D2042" s="271"/>
      <c r="E2042" s="271"/>
      <c r="F2042" s="271"/>
      <c r="G2042" s="271"/>
      <c r="I2042" s="271"/>
    </row>
    <row r="2043" spans="3:9" x14ac:dyDescent="0.2">
      <c r="C2043" s="271"/>
      <c r="D2043" s="271"/>
      <c r="E2043" s="271"/>
      <c r="F2043" s="271"/>
      <c r="G2043" s="271"/>
      <c r="I2043" s="271"/>
    </row>
    <row r="2044" spans="3:9" x14ac:dyDescent="0.2">
      <c r="C2044" s="271"/>
      <c r="D2044" s="271"/>
      <c r="E2044" s="271"/>
      <c r="F2044" s="271"/>
      <c r="G2044" s="271"/>
      <c r="I2044" s="271"/>
    </row>
    <row r="2045" spans="3:9" x14ac:dyDescent="0.2">
      <c r="C2045" s="271"/>
      <c r="D2045" s="271"/>
      <c r="E2045" s="271"/>
      <c r="F2045" s="271"/>
      <c r="G2045" s="271"/>
      <c r="I2045" s="271"/>
    </row>
    <row r="2046" spans="3:9" x14ac:dyDescent="0.2">
      <c r="C2046" s="271"/>
      <c r="D2046" s="271"/>
      <c r="E2046" s="271"/>
      <c r="F2046" s="271"/>
      <c r="G2046" s="271"/>
      <c r="I2046" s="271"/>
    </row>
    <row r="2047" spans="3:9" x14ac:dyDescent="0.2">
      <c r="C2047" s="271"/>
      <c r="D2047" s="271"/>
      <c r="E2047" s="271"/>
      <c r="F2047" s="271"/>
      <c r="G2047" s="271"/>
      <c r="I2047" s="271"/>
    </row>
    <row r="2048" spans="3:9" x14ac:dyDescent="0.2">
      <c r="C2048" s="271"/>
      <c r="D2048" s="271"/>
      <c r="E2048" s="271"/>
      <c r="F2048" s="271"/>
      <c r="G2048" s="271"/>
      <c r="I2048" s="271"/>
    </row>
    <row r="2049" spans="3:9" x14ac:dyDescent="0.2">
      <c r="C2049" s="271"/>
      <c r="D2049" s="271"/>
      <c r="E2049" s="271"/>
      <c r="F2049" s="271"/>
      <c r="G2049" s="271"/>
      <c r="I2049" s="271"/>
    </row>
    <row r="2050" spans="3:9" x14ac:dyDescent="0.2">
      <c r="C2050" s="271"/>
      <c r="D2050" s="271"/>
      <c r="E2050" s="271"/>
      <c r="F2050" s="271"/>
      <c r="G2050" s="271"/>
      <c r="I2050" s="271"/>
    </row>
    <row r="2051" spans="3:9" x14ac:dyDescent="0.2">
      <c r="C2051" s="271"/>
      <c r="D2051" s="271"/>
      <c r="E2051" s="271"/>
      <c r="F2051" s="271"/>
      <c r="G2051" s="271"/>
      <c r="I2051" s="271"/>
    </row>
    <row r="2052" spans="3:9" x14ac:dyDescent="0.2">
      <c r="C2052" s="271"/>
      <c r="D2052" s="271"/>
      <c r="E2052" s="271"/>
      <c r="F2052" s="271"/>
      <c r="G2052" s="271"/>
      <c r="I2052" s="271"/>
    </row>
    <row r="2053" spans="3:9" x14ac:dyDescent="0.2">
      <c r="C2053" s="271"/>
      <c r="D2053" s="271"/>
      <c r="E2053" s="271"/>
      <c r="F2053" s="271"/>
      <c r="G2053" s="271"/>
      <c r="I2053" s="271"/>
    </row>
    <row r="2054" spans="3:9" x14ac:dyDescent="0.2">
      <c r="C2054" s="271"/>
      <c r="D2054" s="271"/>
      <c r="E2054" s="271"/>
      <c r="F2054" s="271"/>
      <c r="G2054" s="271"/>
      <c r="I2054" s="271"/>
    </row>
    <row r="2055" spans="3:9" x14ac:dyDescent="0.2">
      <c r="C2055" s="271"/>
      <c r="D2055" s="271"/>
      <c r="E2055" s="271"/>
      <c r="F2055" s="271"/>
      <c r="G2055" s="271"/>
      <c r="I2055" s="271"/>
    </row>
    <row r="2056" spans="3:9" x14ac:dyDescent="0.2">
      <c r="C2056" s="271"/>
      <c r="D2056" s="271"/>
      <c r="E2056" s="271"/>
      <c r="F2056" s="271"/>
      <c r="G2056" s="271"/>
      <c r="I2056" s="271"/>
    </row>
    <row r="2057" spans="3:9" x14ac:dyDescent="0.2">
      <c r="C2057" s="271"/>
      <c r="D2057" s="271"/>
      <c r="E2057" s="271"/>
      <c r="F2057" s="271"/>
      <c r="G2057" s="271"/>
      <c r="I2057" s="271"/>
    </row>
  </sheetData>
  <autoFilter ref="A2:J2025" xr:uid="{00000000-0001-0000-0100-000000000000}">
    <filterColumn colId="7">
      <filters>
        <filter val="$1.000.000"/>
        <filter val="$1.037.410"/>
        <filter val="$1.057.194.856"/>
        <filter val="$1.061.412.844"/>
        <filter val="$1.082.799"/>
        <filter val="$1.121.800"/>
        <filter val="$1.122.643"/>
        <filter val="$1.133.041"/>
        <filter val="$1.134.586"/>
        <filter val="$1.143.450.081"/>
        <filter val="$1.174.050"/>
        <filter val="$1.184.284.291"/>
        <filter val="$1.200"/>
        <filter val="$1.234.804.967"/>
        <filter val="$1.266.181"/>
        <filter val="$1.279.544.689"/>
        <filter val="$1.288.800"/>
        <filter val="$1.400.000"/>
        <filter val="$1.487.410"/>
        <filter val="$1.571.138"/>
        <filter val="$1.607.239"/>
        <filter val="$1.611.375"/>
        <filter val="$1.682.500"/>
        <filter val="$1.850.915"/>
        <filter val="$1.888.981"/>
        <filter val="$1.927.908"/>
        <filter val="$10.224.092"/>
        <filter val="$10.592.906"/>
        <filter val="$10.790.252"/>
        <filter val="$10.928.870"/>
        <filter val="$102.631.958"/>
        <filter val="$105.893.001"/>
        <filter val="$11.046.757"/>
        <filter val="$11.283.600"/>
        <filter val="$11.306.891"/>
        <filter val="$11.874.725"/>
        <filter val="$111.753.165"/>
        <filter val="$12.313.017"/>
        <filter val="$12.439.910"/>
        <filter val="$12.566.240"/>
        <filter val="$12.783.883.695"/>
        <filter val="$12.908"/>
        <filter val="$120.948.549"/>
        <filter val="$121.452"/>
        <filter val="$13.007.850"/>
        <filter val="$14.453.131.220"/>
        <filter val="$141.291.222"/>
        <filter val="$15.330.328"/>
        <filter val="$160.594"/>
        <filter val="$17.400.607"/>
        <filter val="$17.417.871"/>
        <filter val="$170.653.249"/>
        <filter val="$173.915.891"/>
        <filter val="$174.000"/>
        <filter val="$177.324.085"/>
        <filter val="$177.331.337"/>
        <filter val="$18.820.538"/>
        <filter val="$18.859.206"/>
        <filter val="$184.829.488"/>
        <filter val="$185.134.951"/>
        <filter val="$19.225.850"/>
        <filter val="$19.571.031"/>
        <filter val="$190.921.320"/>
        <filter val="$2.006.375"/>
        <filter val="$2.046.231"/>
        <filter val="$2.119.268"/>
        <filter val="$2.233.680"/>
        <filter val="$2.301.548"/>
        <filter val="$2.318.414"/>
        <filter val="$2.487.982"/>
        <filter val="$2.756.979.413"/>
        <filter val="$20.325.015"/>
        <filter val="$20.461.021"/>
        <filter val="$200.000.000"/>
        <filter val="$210.818.531"/>
        <filter val="$22.430.115"/>
        <filter val="$22.566.986"/>
        <filter val="$22.885.632"/>
        <filter val="$221.031"/>
        <filter val="$222.671.400"/>
        <filter val="$227.195.861"/>
        <filter val="$23.006.785"/>
        <filter val="$23.067.000"/>
        <filter val="$24.028.813"/>
        <filter val="$24.879.257"/>
        <filter val="$251.377.668"/>
        <filter val="$252.574.811"/>
        <filter val="$257.282.183"/>
        <filter val="$257.593"/>
        <filter val="$266.421.880"/>
        <filter val="$27.130.182"/>
        <filter val="$276.141.389"/>
        <filter val="$298.762"/>
        <filter val="$3.236.722"/>
        <filter val="$3.246"/>
        <filter val="$3.351.420"/>
        <filter val="$3.446.576"/>
        <filter val="$3.825.834"/>
        <filter val="$3.937.500"/>
        <filter val="$3.982.836"/>
        <filter val="$300.000.000"/>
        <filter val="$303.319.600"/>
        <filter val="$314.490.969"/>
        <filter val="$329.831"/>
        <filter val="$33.405.985"/>
        <filter val="$34.492.239"/>
        <filter val="$340.988.093"/>
        <filter val="$35.586.330"/>
        <filter val="$354.524.228"/>
        <filter val="$36.763.210"/>
        <filter val="$360.000.000"/>
        <filter val="$373.790.555"/>
        <filter val="$373.803.463"/>
        <filter val="$379.610"/>
        <filter val="$38.659.264"/>
        <filter val="$38.916.343"/>
        <filter val="$4.158.400"/>
        <filter val="$4.217.988"/>
        <filter val="$4.315.067.167"/>
        <filter val="$4.337.564"/>
        <filter val="$4.401.305"/>
        <filter val="$4.446"/>
        <filter val="$4.466.600"/>
        <filter val="$4.805.715"/>
        <filter val="$4.932.940"/>
        <filter val="$400.267.894"/>
        <filter val="$41.213.900"/>
        <filter val="$41.448.779"/>
        <filter val="$419.497"/>
        <filter val="$420.400"/>
        <filter val="$429.433"/>
        <filter val="$43.276.741"/>
        <filter val="$44.739.722"/>
        <filter val="$445.016.591"/>
        <filter val="$45.592.082"/>
        <filter val="$450.000"/>
        <filter val="$479.770.672"/>
        <filter val="$481.341.810"/>
        <filter val="$498.669.450"/>
        <filter val="$5.126.964.225"/>
        <filter val="$5.147.289.240"/>
        <filter val="$5.521.799.570"/>
        <filter val="$5.821.799.570"/>
        <filter val="$5.842.186"/>
        <filter val="$5.862.449"/>
        <filter val="$514.490.969"/>
        <filter val="$52.500"/>
        <filter val="$521.330"/>
        <filter val="$527.850"/>
        <filter val="$53.000"/>
        <filter val="$55.658.712"/>
        <filter val="$551.656"/>
        <filter val="$57.061.315"/>
        <filter val="$57.299.759"/>
        <filter val="$571.138"/>
        <filter val="$572.208"/>
        <filter val="$574.180"/>
        <filter val="$575.937.736"/>
        <filter val="$581.385"/>
        <filter val="$6.199.487"/>
        <filter val="$6.348.144.662"/>
        <filter val="$6.518.663"/>
        <filter val="$6.613.730"/>
        <filter val="$60.213.337"/>
        <filter val="$622.800"/>
        <filter val="$64.930.569"/>
        <filter val="$641.529"/>
        <filter val="$65.300"/>
        <filter val="$7.237.865.716"/>
        <filter val="$7.306.926.154"/>
        <filter val="$7.344.250"/>
        <filter val="$7.582.878"/>
        <filter val="$7.621.729"/>
        <filter val="$7.628.544"/>
        <filter val="$7.764.709"/>
        <filter val="$713.999.778"/>
        <filter val="$733.698"/>
        <filter val="$75.017.035"/>
        <filter val="$751.011.425"/>
        <filter val="$751.089.933"/>
        <filter val="$78.508"/>
        <filter val="$783.450.081"/>
        <filter val="$8.104.986.557"/>
        <filter val="$8.525.549"/>
        <filter val="$8.951.880"/>
        <filter val="$829.950"/>
        <filter val="$870.000"/>
        <filter val="$9.130.841"/>
        <filter val="$9.390.252"/>
        <filter val="$9.461.111"/>
        <filter val="$9.621.009"/>
        <filter val="$9.645"/>
        <filter val="$9.783.648"/>
        <filter val="$9.936"/>
        <filter val="$90.131.539"/>
        <filter val="$92.120"/>
        <filter val="$95.612.596"/>
        <filter val="$978.524.044"/>
        <filter val="$996.919"/>
      </filters>
    </filterColumn>
  </autoFilter>
  <sortState xmlns:xlrd2="http://schemas.microsoft.com/office/spreadsheetml/2017/richdata2" ref="A3:I2025">
    <sortCondition ref="A6:A2025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2</vt:i4>
      </vt:variant>
    </vt:vector>
  </HeadingPairs>
  <TitlesOfParts>
    <vt:vector size="12" baseType="lpstr">
      <vt:lpstr>Proyeccion gastos personal</vt:lpstr>
      <vt:lpstr>PARÁMETROS</vt:lpstr>
      <vt:lpstr>EF. Anuales</vt:lpstr>
      <vt:lpstr>EF. Mensuales</vt:lpstr>
      <vt:lpstr>posible retiro</vt:lpstr>
      <vt:lpstr>Colocaciones 1er Año</vt:lpstr>
      <vt:lpstr>Gastos Generales 2021-2024</vt:lpstr>
      <vt:lpstr>FLUJO DE CARTERA</vt:lpstr>
      <vt:lpstr>anexos</vt:lpstr>
      <vt:lpstr>CUC</vt:lpstr>
      <vt:lpstr>'FLUJO DE CARTERA'!Área_de_impresión</vt:lpstr>
      <vt:lpstr>'FLUJO DE CARTERA'!Títulos_a_imprimir</vt:lpstr>
    </vt:vector>
  </TitlesOfParts>
  <Company>SERVIVIR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SERVIVIR</dc:creator>
  <cp:lastModifiedBy>Diego Fernando Betancour Palacios</cp:lastModifiedBy>
  <cp:lastPrinted>2022-10-28T16:29:00Z</cp:lastPrinted>
  <dcterms:created xsi:type="dcterms:W3CDTF">2002-10-31T21:18:25Z</dcterms:created>
  <dcterms:modified xsi:type="dcterms:W3CDTF">2022-10-28T17:31:19Z</dcterms:modified>
</cp:coreProperties>
</file>