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drawings/drawing5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hidePivotFieldList="1"/>
  <mc:AlternateContent xmlns:mc="http://schemas.openxmlformats.org/markup-compatibility/2006">
    <mc:Choice Requires="x15">
      <x15ac:absPath xmlns:x15ac="http://schemas.microsoft.com/office/spreadsheetml/2010/11/ac" url="https://d.docs.live.net/4e9f352d8099da86/Documentos/Año 2023/Seminarios/Cierre contable y fiscal/"/>
    </mc:Choice>
  </mc:AlternateContent>
  <xr:revisionPtr revIDLastSave="55" documentId="13_ncr:1_{02B5B055-07CB-4D6E-9960-1E757235F94E}" xr6:coauthVersionLast="47" xr6:coauthVersionMax="47" xr10:uidLastSave="{BAAEB6DC-34DE-4B8B-88E9-30BDC12E750B}"/>
  <bookViews>
    <workbookView xWindow="-120" yWindow="-120" windowWidth="29040" windowHeight="15720" tabRatio="993" firstSheet="3" activeTab="18" xr2:uid="{00000000-000D-0000-FFFF-FFFF00000000}"/>
  </bookViews>
  <sheets>
    <sheet name="ESFA 1 ENE 2015" sheetId="5" state="hidden" r:id="rId1"/>
    <sheet name="ESF" sheetId="32" r:id="rId2"/>
    <sheet name="FEI" sheetId="4" r:id="rId3"/>
    <sheet name="Hoja trabajo ESF" sheetId="31" r:id="rId4"/>
    <sheet name="ERI" sheetId="2" r:id="rId5"/>
    <sheet name="CP" sheetId="3" r:id="rId6"/>
    <sheet name="Año 2022" sheetId="33" r:id="rId7"/>
    <sheet name="Año 2021" sheetId="7" r:id="rId8"/>
    <sheet name="Nota Cartera" sheetId="15" r:id="rId9"/>
    <sheet name="PPE" sheetId="17" r:id="rId10"/>
    <sheet name="cxc" sheetId="16" r:id="rId11"/>
    <sheet name="Oblig financieras" sheetId="40" r:id="rId12"/>
    <sheet name="Nota otros pasivos" sheetId="21" r:id="rId13"/>
    <sheet name="cxp" sheetId="20" r:id="rId14"/>
    <sheet name="Nota Beneficios Empleados" sheetId="24" r:id="rId15"/>
    <sheet name="Nota Gastos Generales" sheetId="38" r:id="rId16"/>
    <sheet name="HT. G. Generales" sheetId="37" r:id="rId17"/>
    <sheet name="Nota Gastos y sociales" sheetId="27" r:id="rId18"/>
    <sheet name="Nota partes relacionadas" sheetId="42" r:id="rId19"/>
    <sheet name="HT. Partes Relacionadas" sheetId="43" r:id="rId20"/>
    <sheet name="PIGNORACION PAGARES" sheetId="44" r:id="rId21"/>
  </sheets>
  <externalReferences>
    <externalReference r:id="rId22"/>
    <externalReference r:id="rId23"/>
    <externalReference r:id="rId24"/>
  </externalReferences>
  <definedNames>
    <definedName name="_xlnm._FilterDatabase" localSheetId="7" hidden="1">'Año 2021'!$A$1:$C$758</definedName>
    <definedName name="_xlnm._FilterDatabase" localSheetId="6" hidden="1">'Año 2022'!$A$1:$C$694</definedName>
    <definedName name="_xlnm._FilterDatabase" localSheetId="10" hidden="1">cxc!$A$1:$E$14</definedName>
    <definedName name="_xlnm._FilterDatabase" localSheetId="13" hidden="1">cxp!#REF!</definedName>
    <definedName name="_xlnm._FilterDatabase" localSheetId="1" hidden="1">ESF!$C$9:$K$170</definedName>
    <definedName name="_xlnm._FilterDatabase" localSheetId="0" hidden="1">'ESFA 1 ENE 2015'!#REF!</definedName>
    <definedName name="_xlnm._FilterDatabase" localSheetId="16" hidden="1">'HT. G. Generales'!$A$1:$G$140</definedName>
    <definedName name="_xlnm._FilterDatabase" localSheetId="8" hidden="1">'Nota Cartera'!$A$1:$G$58</definedName>
    <definedName name="_xlnm._FilterDatabase" localSheetId="15" hidden="1">'Nota Gastos Generales'!$A$1:$D$124</definedName>
    <definedName name="_MatMult_A" hidden="1">[1]PROYVENT!$C$36:$G$36</definedName>
    <definedName name="_MatMult_B" hidden="1">[1]PROYVENT!$C$37:$G$37</definedName>
    <definedName name="_Regression_Out" hidden="1">[1]PROYVENT!$O$111</definedName>
    <definedName name="_Regression_X" hidden="1">[1]PROYVENT!$B$21:$B$25</definedName>
    <definedName name="_Regression_Y" hidden="1">[1]PROYVENT!$N$21:$N$25</definedName>
    <definedName name="_xlnm.Print_Area" localSheetId="4">ERI!$A$1:$J$63</definedName>
    <definedName name="_xlnm.Print_Area" localSheetId="1">ESF!$A$1:$K$116</definedName>
    <definedName name="_xlnm.Print_Area" localSheetId="2">FEI!$A$1:$G$57</definedName>
    <definedName name="_xlnm.Print_Area" localSheetId="3">'Hoja trabajo ESF'!$A$1:$H$100</definedName>
    <definedName name="AS2DocOpenMode" hidden="1">"AS2DocumentEdit"</definedName>
    <definedName name="BASE" localSheetId="1">#REF!</definedName>
    <definedName name="BASE1" localSheetId="1">#REF!</definedName>
    <definedName name="BASE2" localSheetId="1">#REF!</definedName>
    <definedName name="BASE3" localSheetId="1">#REF!</definedName>
    <definedName name="_xlnm.Database" localSheetId="3">#REF!</definedName>
    <definedName name="_xlnm.Database" localSheetId="17">#REF!</definedName>
    <definedName name="_xlnm.Database">#REF!</definedName>
    <definedName name="d" localSheetId="1" hidden="1">#REF!</definedName>
    <definedName name="fdfdff" localSheetId="1" hidden="1">#REF!</definedName>
    <definedName name="ljkhkljvb" localSheetId="1" hidden="1">#REF!</definedName>
    <definedName name="q" localSheetId="1" hidden="1">#REF!</definedName>
    <definedName name="TextRefCopyRangeCount" hidden="1">3</definedName>
    <definedName name="wrn.Aging._.and._.Trend._.Analysis." localSheetId="1" hidden="1">{#N/A,#N/A,FALSE,"Aging Summary";#N/A,#N/A,FALSE,"Ratio Analysis";#N/A,#N/A,FALSE,"Test 120 Day Accts";#N/A,#N/A,FALSE,"Tickmarks"}</definedName>
    <definedName name="wrn.Aging._.and._.Trend._.Analysis." hidden="1">{#N/A,#N/A,FALSE,"Aging Summary";#N/A,#N/A,FALSE,"Ratio Analysis";#N/A,#N/A,FALSE,"Test 120 Day Accts";#N/A,#N/A,FALSE,"Tickmarks"}</definedName>
    <definedName name="XRefActiveRow" localSheetId="1" hidden="1">#REF!</definedName>
    <definedName name="XRefColumnsCount" hidden="1">0</definedName>
    <definedName name="XRefCopy1" localSheetId="1" hidden="1">#REF!</definedName>
    <definedName name="XRefCopy1Row" localSheetId="1" hidden="1">#REF!</definedName>
    <definedName name="XRefCopy2" localSheetId="1" hidden="1">#REF!</definedName>
    <definedName name="XRefCopy2Row" localSheetId="1" hidden="1">#REF!</definedName>
    <definedName name="XRefCopy3" localSheetId="1" hidden="1">#REF!</definedName>
    <definedName name="XRefCopy3Row" localSheetId="1" hidden="1">#REF!</definedName>
    <definedName name="XRefCopy4" localSheetId="1" hidden="1">#REF!</definedName>
    <definedName name="XRefCopy4Row" localSheetId="1" hidden="1">#REF!</definedName>
    <definedName name="XRefCopy5" localSheetId="1" hidden="1">#REF!</definedName>
    <definedName name="XRefCopy5Row" localSheetId="1" hidden="1">#REF!</definedName>
    <definedName name="XRefCopy6" localSheetId="1" hidden="1">#REF!</definedName>
    <definedName name="XRefCopy6Row" localSheetId="1" hidden="1">#REF!</definedName>
    <definedName name="XRefCopyRangeCount" hidden="1">6</definedName>
    <definedName name="XRefPaste1" localSheetId="1" hidden="1">#REF!</definedName>
    <definedName name="XRefPaste10" localSheetId="1" hidden="1">#REF!</definedName>
    <definedName name="XRefPaste10Row" localSheetId="1" hidden="1">#REF!</definedName>
    <definedName name="XRefPaste11" localSheetId="1" hidden="1">#REF!</definedName>
    <definedName name="XRefPaste11Row" localSheetId="1" hidden="1">#REF!</definedName>
    <definedName name="XRefPaste12" localSheetId="1" hidden="1">#REF!</definedName>
    <definedName name="XRefPaste12Row" localSheetId="1" hidden="1">#REF!</definedName>
    <definedName name="XRefPaste13" localSheetId="1" hidden="1">#REF!</definedName>
    <definedName name="XRefPaste13Row" localSheetId="1" hidden="1">#REF!</definedName>
    <definedName name="XRefPaste14" localSheetId="1" hidden="1">#REF!</definedName>
    <definedName name="XRefPaste14Row" localSheetId="1" hidden="1">#REF!</definedName>
    <definedName name="XRefPaste15" localSheetId="1" hidden="1">#REF!</definedName>
    <definedName name="XRefPaste15Row" localSheetId="1" hidden="1">#REF!</definedName>
    <definedName name="XRefPaste16" localSheetId="1" hidden="1">#REF!</definedName>
    <definedName name="XRefPaste16Row" localSheetId="1" hidden="1">#REF!</definedName>
    <definedName name="XRefPaste17" localSheetId="1" hidden="1">#REF!</definedName>
    <definedName name="XRefPaste17Row" localSheetId="1" hidden="1">#REF!</definedName>
    <definedName name="XRefPaste1Row" localSheetId="1" hidden="1">#REF!</definedName>
    <definedName name="XRefPaste2" localSheetId="1" hidden="1">#REF!</definedName>
    <definedName name="XRefPaste2Row" localSheetId="1" hidden="1">#REF!</definedName>
    <definedName name="XRefPaste3" localSheetId="1" hidden="1">#REF!</definedName>
    <definedName name="XRefPaste3Row" localSheetId="1" hidden="1">#REF!</definedName>
    <definedName name="XRefPaste4" localSheetId="1" hidden="1">#REF!</definedName>
    <definedName name="XRefPaste4Row" localSheetId="1" hidden="1">#REF!</definedName>
    <definedName name="XRefPaste5" localSheetId="1" hidden="1">#REF!</definedName>
    <definedName name="XRefPaste5Row" localSheetId="1" hidden="1">#REF!</definedName>
    <definedName name="XRefPaste6" localSheetId="1" hidden="1">#REF!</definedName>
    <definedName name="XRefPaste6Row" localSheetId="1" hidden="1">#REF!</definedName>
    <definedName name="XRefPaste7" localSheetId="1" hidden="1">#REF!</definedName>
    <definedName name="XRefPaste7Row" localSheetId="1" hidden="1">#REF!</definedName>
    <definedName name="XRefPaste8" localSheetId="1" hidden="1">#REF!</definedName>
    <definedName name="XRefPaste8Row" localSheetId="1" hidden="1">#REF!</definedName>
    <definedName name="XRefPaste9" localSheetId="1" hidden="1">#REF!</definedName>
    <definedName name="XRefPaste9Row" localSheetId="1" hidden="1">#REF!</definedName>
    <definedName name="XRefPasteRangeCount" hidden="1">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0" i="15" l="1"/>
  <c r="E60" i="15"/>
  <c r="D60" i="15"/>
  <c r="C60" i="15"/>
  <c r="C8" i="17"/>
  <c r="B12" i="17"/>
  <c r="C9" i="17" l="1"/>
  <c r="C12" i="17" s="1"/>
  <c r="E4" i="17"/>
  <c r="E613" i="33" l="1"/>
  <c r="F12" i="3" l="1"/>
  <c r="C10" i="44" l="1"/>
  <c r="D10" i="44"/>
  <c r="B12" i="42" l="1"/>
  <c r="B11" i="42"/>
  <c r="B10" i="42"/>
  <c r="B9" i="42"/>
  <c r="B6" i="42"/>
  <c r="B4" i="42"/>
  <c r="B5" i="42"/>
  <c r="D456" i="33" l="1"/>
  <c r="C16" i="27"/>
  <c r="B2" i="2" l="1"/>
  <c r="B1" i="2"/>
  <c r="L45" i="40"/>
  <c r="C6" i="21" l="1"/>
  <c r="C5" i="21"/>
  <c r="C4" i="21"/>
  <c r="C3" i="21"/>
  <c r="J2" i="40"/>
  <c r="K2" i="40" s="1"/>
  <c r="L2" i="40" s="1"/>
  <c r="J3" i="40"/>
  <c r="M3" i="40" s="1"/>
  <c r="J4" i="40"/>
  <c r="K4" i="40" s="1"/>
  <c r="L4" i="40" s="1"/>
  <c r="J5" i="40"/>
  <c r="K5" i="40" s="1"/>
  <c r="L5" i="40" s="1"/>
  <c r="J6" i="40"/>
  <c r="M6" i="40" s="1"/>
  <c r="J7" i="40"/>
  <c r="M7" i="40" s="1"/>
  <c r="J8" i="40"/>
  <c r="K8" i="40" s="1"/>
  <c r="L8" i="40" s="1"/>
  <c r="J9" i="40"/>
  <c r="K9" i="40" s="1"/>
  <c r="L9" i="40"/>
  <c r="J15" i="40"/>
  <c r="K15" i="40" s="1"/>
  <c r="N15" i="40"/>
  <c r="J16" i="40"/>
  <c r="M16" i="40" s="1"/>
  <c r="J17" i="40"/>
  <c r="K17" i="40" s="1"/>
  <c r="L17" i="40" s="1"/>
  <c r="J18" i="40"/>
  <c r="K18" i="40" s="1"/>
  <c r="L18" i="40" s="1"/>
  <c r="J19" i="40"/>
  <c r="M19" i="40" s="1"/>
  <c r="J20" i="40"/>
  <c r="M20" i="40" s="1"/>
  <c r="J21" i="40"/>
  <c r="K21" i="40" s="1"/>
  <c r="L21" i="40" s="1"/>
  <c r="J22" i="40"/>
  <c r="K22" i="40" s="1"/>
  <c r="L22" i="40" s="1"/>
  <c r="J23" i="40"/>
  <c r="M23" i="40" s="1"/>
  <c r="J24" i="40"/>
  <c r="M24" i="40" s="1"/>
  <c r="N24" i="40" s="1"/>
  <c r="J25" i="40"/>
  <c r="M25" i="40" s="1"/>
  <c r="N25" i="40" s="1"/>
  <c r="J27" i="40"/>
  <c r="K27" i="40" s="1"/>
  <c r="L27" i="40" s="1"/>
  <c r="J28" i="40"/>
  <c r="M28" i="40" s="1"/>
  <c r="J29" i="40"/>
  <c r="K29" i="40" s="1"/>
  <c r="L29" i="40" s="1"/>
  <c r="J30" i="40"/>
  <c r="M31" i="40" s="1"/>
  <c r="J31" i="40"/>
  <c r="K31" i="40" s="1"/>
  <c r="L31" i="40" s="1"/>
  <c r="J32" i="40"/>
  <c r="K32" i="40" s="1"/>
  <c r="L32" i="40" s="1"/>
  <c r="N32" i="40" s="1"/>
  <c r="M45" i="40"/>
  <c r="N45" i="40" s="1"/>
  <c r="J46" i="40"/>
  <c r="M46" i="40" s="1"/>
  <c r="J47" i="40"/>
  <c r="M47" i="40" s="1"/>
  <c r="J48" i="40"/>
  <c r="K48" i="40" s="1"/>
  <c r="L48" i="40" s="1"/>
  <c r="N48" i="40" s="1"/>
  <c r="J49" i="40"/>
  <c r="K49" i="40" s="1"/>
  <c r="L49" i="40" s="1"/>
  <c r="J50" i="40"/>
  <c r="K50" i="40" s="1"/>
  <c r="L50" i="40" s="1"/>
  <c r="J51" i="40"/>
  <c r="M51" i="40" s="1"/>
  <c r="K51" i="40"/>
  <c r="L51" i="40" s="1"/>
  <c r="J52" i="40"/>
  <c r="M52" i="40" s="1"/>
  <c r="J53" i="40"/>
  <c r="K53" i="40" s="1"/>
  <c r="L53" i="40" s="1"/>
  <c r="J54" i="40"/>
  <c r="K54" i="40" s="1"/>
  <c r="L54" i="40" s="1"/>
  <c r="J55" i="40"/>
  <c r="M55" i="40" s="1"/>
  <c r="K55" i="40"/>
  <c r="L55" i="40" s="1"/>
  <c r="J56" i="40"/>
  <c r="M56" i="40" s="1"/>
  <c r="J57" i="40"/>
  <c r="K57" i="40" s="1"/>
  <c r="L57" i="40" s="1"/>
  <c r="J58" i="40"/>
  <c r="K58" i="40" s="1"/>
  <c r="L58" i="40" s="1"/>
  <c r="M58" i="40"/>
  <c r="J59" i="40"/>
  <c r="K59" i="40" s="1"/>
  <c r="L59" i="40" s="1"/>
  <c r="J60" i="40"/>
  <c r="M60" i="40" s="1"/>
  <c r="J61" i="40"/>
  <c r="K61" i="40" s="1"/>
  <c r="L61" i="40" s="1"/>
  <c r="J62" i="40"/>
  <c r="K62" i="40" s="1"/>
  <c r="L62" i="40" s="1"/>
  <c r="N62" i="40" s="1"/>
  <c r="J63" i="40"/>
  <c r="K63" i="40" s="1"/>
  <c r="L63" i="40" s="1"/>
  <c r="N63" i="40" s="1"/>
  <c r="J64" i="40"/>
  <c r="K64" i="40" s="1"/>
  <c r="L64" i="40" s="1"/>
  <c r="M64" i="40"/>
  <c r="J65" i="40"/>
  <c r="K65" i="40" s="1"/>
  <c r="L65" i="40" s="1"/>
  <c r="J66" i="40"/>
  <c r="K66" i="40" s="1"/>
  <c r="L66" i="40" s="1"/>
  <c r="J67" i="40"/>
  <c r="K67" i="40" s="1"/>
  <c r="L67" i="40" s="1"/>
  <c r="J68" i="40"/>
  <c r="K68" i="40" s="1"/>
  <c r="L68" i="40" s="1"/>
  <c r="J69" i="40"/>
  <c r="M69" i="40" s="1"/>
  <c r="J70" i="40"/>
  <c r="M70" i="40" s="1"/>
  <c r="J71" i="40"/>
  <c r="K71" i="40" s="1"/>
  <c r="L71" i="40" s="1"/>
  <c r="M22" i="40" l="1"/>
  <c r="N22" i="40" s="1"/>
  <c r="K56" i="40"/>
  <c r="L56" i="40" s="1"/>
  <c r="N56" i="40" s="1"/>
  <c r="M54" i="40"/>
  <c r="K20" i="40"/>
  <c r="L20" i="40" s="1"/>
  <c r="N20" i="40" s="1"/>
  <c r="K70" i="40"/>
  <c r="L70" i="40" s="1"/>
  <c r="N70" i="40" s="1"/>
  <c r="K24" i="40"/>
  <c r="K6" i="40"/>
  <c r="L6" i="40" s="1"/>
  <c r="N6" i="40" s="1"/>
  <c r="K3" i="40"/>
  <c r="L3" i="40" s="1"/>
  <c r="N3" i="40" s="1"/>
  <c r="K30" i="40"/>
  <c r="L30" i="40" s="1"/>
  <c r="K7" i="40"/>
  <c r="L7" i="40" s="1"/>
  <c r="C7" i="21"/>
  <c r="K69" i="40"/>
  <c r="L69" i="40" s="1"/>
  <c r="N69" i="40" s="1"/>
  <c r="K52" i="40"/>
  <c r="L52" i="40" s="1"/>
  <c r="N52" i="40" s="1"/>
  <c r="K28" i="40"/>
  <c r="L28" i="40" s="1"/>
  <c r="N28" i="40" s="1"/>
  <c r="K25" i="40"/>
  <c r="K23" i="40"/>
  <c r="L23" i="40" s="1"/>
  <c r="N23" i="40" s="1"/>
  <c r="K19" i="40"/>
  <c r="L19" i="40" s="1"/>
  <c r="N19" i="40" s="1"/>
  <c r="K16" i="40"/>
  <c r="L16" i="40" s="1"/>
  <c r="N16" i="40" s="1"/>
  <c r="N55" i="40"/>
  <c r="M59" i="40"/>
  <c r="N59" i="40" s="1"/>
  <c r="N58" i="40"/>
  <c r="M30" i="40"/>
  <c r="M68" i="40"/>
  <c r="N68" i="40" s="1"/>
  <c r="N64" i="40"/>
  <c r="K60" i="40"/>
  <c r="L60" i="40" s="1"/>
  <c r="N60" i="40" s="1"/>
  <c r="N54" i="40"/>
  <c r="M50" i="40"/>
  <c r="N50" i="40" s="1"/>
  <c r="K47" i="40"/>
  <c r="L47" i="40" s="1"/>
  <c r="N47" i="40" s="1"/>
  <c r="K46" i="40"/>
  <c r="L46" i="40" s="1"/>
  <c r="N46" i="40" s="1"/>
  <c r="M18" i="40"/>
  <c r="N18" i="40" s="1"/>
  <c r="M5" i="40"/>
  <c r="N5" i="40" s="1"/>
  <c r="N51" i="40"/>
  <c r="N31" i="40"/>
  <c r="N2" i="40"/>
  <c r="N7" i="40"/>
  <c r="M67" i="40"/>
  <c r="N67" i="40" s="1"/>
  <c r="M57" i="40"/>
  <c r="N57" i="40" s="1"/>
  <c r="M49" i="40"/>
  <c r="N49" i="40" s="1"/>
  <c r="M71" i="40"/>
  <c r="N71" i="40" s="1"/>
  <c r="M61" i="40"/>
  <c r="N61" i="40" s="1"/>
  <c r="M53" i="40"/>
  <c r="N53" i="40" s="1"/>
  <c r="M21" i="40"/>
  <c r="N21" i="40" s="1"/>
  <c r="M17" i="40"/>
  <c r="N17" i="40" s="1"/>
  <c r="M8" i="40"/>
  <c r="N8" i="40" s="1"/>
  <c r="M4" i="40"/>
  <c r="N4" i="40" s="1"/>
  <c r="F10" i="17"/>
  <c r="F9" i="17"/>
  <c r="E9" i="17"/>
  <c r="D9" i="17"/>
  <c r="E8" i="17"/>
  <c r="D8" i="17"/>
  <c r="F7" i="16"/>
  <c r="C12" i="16"/>
  <c r="F12" i="16" s="1"/>
  <c r="C11" i="16"/>
  <c r="F11" i="16" s="1"/>
  <c r="C10" i="16"/>
  <c r="F10" i="16" s="1"/>
  <c r="C9" i="16"/>
  <c r="F9" i="16" s="1"/>
  <c r="C8" i="16"/>
  <c r="F8" i="16" s="1"/>
  <c r="C2" i="16"/>
  <c r="F2" i="16" s="1"/>
  <c r="C5" i="16"/>
  <c r="F5" i="16" s="1"/>
  <c r="C4" i="16"/>
  <c r="F4" i="16" s="1"/>
  <c r="C3" i="16"/>
  <c r="F3" i="16" s="1"/>
  <c r="E62" i="15"/>
  <c r="D62" i="15"/>
  <c r="F31" i="15"/>
  <c r="G31" i="15" s="1"/>
  <c r="C31" i="15"/>
  <c r="F30" i="15"/>
  <c r="G30" i="15" s="1"/>
  <c r="C30" i="15"/>
  <c r="A29" i="15"/>
  <c r="C29" i="15" s="1"/>
  <c r="A28" i="15"/>
  <c r="C28" i="15" s="1"/>
  <c r="A27" i="15"/>
  <c r="A26" i="15"/>
  <c r="C26" i="15" s="1"/>
  <c r="A25" i="15"/>
  <c r="C25" i="15" s="1"/>
  <c r="A23" i="15"/>
  <c r="C23" i="15" s="1"/>
  <c r="A22" i="15"/>
  <c r="C22" i="15" s="1"/>
  <c r="A57" i="15"/>
  <c r="A56" i="15"/>
  <c r="A55" i="15"/>
  <c r="A50" i="15"/>
  <c r="A54" i="15"/>
  <c r="C54" i="15" s="1"/>
  <c r="A53" i="15"/>
  <c r="C53" i="15" s="1"/>
  <c r="A52" i="15"/>
  <c r="C52" i="15" s="1"/>
  <c r="A51" i="15"/>
  <c r="C51" i="15" s="1"/>
  <c r="A49" i="15"/>
  <c r="C49" i="15" s="1"/>
  <c r="A48" i="15"/>
  <c r="C48" i="15" s="1"/>
  <c r="A47" i="15"/>
  <c r="C47" i="15" s="1"/>
  <c r="A46" i="15"/>
  <c r="C46" i="15" s="1"/>
  <c r="A45" i="15"/>
  <c r="C45" i="15" s="1"/>
  <c r="A44" i="15"/>
  <c r="C44" i="15" s="1"/>
  <c r="A40" i="15"/>
  <c r="C40" i="15" s="1"/>
  <c r="A39" i="15"/>
  <c r="C39" i="15" s="1"/>
  <c r="C57" i="15"/>
  <c r="C56" i="15"/>
  <c r="C55" i="15"/>
  <c r="C43" i="15"/>
  <c r="C42" i="15"/>
  <c r="C41" i="15"/>
  <c r="C38" i="15"/>
  <c r="C35" i="15"/>
  <c r="C34" i="15"/>
  <c r="C33" i="15"/>
  <c r="C32" i="15"/>
  <c r="C27" i="15"/>
  <c r="C21" i="15"/>
  <c r="C20" i="15"/>
  <c r="C19" i="15"/>
  <c r="C18" i="15"/>
  <c r="C17" i="15"/>
  <c r="C16" i="15"/>
  <c r="C15" i="15"/>
  <c r="C14" i="15"/>
  <c r="C13" i="15"/>
  <c r="C12" i="15"/>
  <c r="C11" i="15"/>
  <c r="C10" i="15"/>
  <c r="C9" i="15"/>
  <c r="C8" i="15"/>
  <c r="C7" i="15"/>
  <c r="C6" i="15"/>
  <c r="C5" i="15"/>
  <c r="C3" i="15"/>
  <c r="C2" i="15"/>
  <c r="F2" i="15" s="1"/>
  <c r="G2" i="15" s="1"/>
  <c r="G36" i="31"/>
  <c r="H46" i="32" s="1"/>
  <c r="E36" i="31"/>
  <c r="F46" i="32" s="1"/>
  <c r="N30" i="40" l="1"/>
  <c r="D12" i="17"/>
  <c r="E12" i="17"/>
  <c r="K73" i="40"/>
  <c r="C62" i="15"/>
  <c r="F62" i="15" s="1"/>
  <c r="G62" i="15" s="1"/>
  <c r="L73" i="40"/>
  <c r="L75" i="40" s="1"/>
  <c r="N73" i="40"/>
  <c r="M73" i="40"/>
  <c r="C13" i="16"/>
  <c r="C6" i="16"/>
  <c r="C58" i="15"/>
  <c r="C61" i="15" s="1"/>
  <c r="J46" i="32"/>
  <c r="K46" i="32" s="1"/>
  <c r="F11" i="3"/>
  <c r="F11" i="4"/>
  <c r="G45" i="2"/>
  <c r="G47" i="2" s="1"/>
  <c r="G49" i="2" s="1"/>
  <c r="E42" i="2"/>
  <c r="E43" i="2"/>
  <c r="C126" i="38"/>
  <c r="D122" i="38"/>
  <c r="C119" i="38"/>
  <c r="C84" i="38"/>
  <c r="D84" i="38" s="1"/>
  <c r="D72" i="38"/>
  <c r="F141" i="37"/>
  <c r="E141" i="37"/>
  <c r="F131" i="37"/>
  <c r="E131" i="37"/>
  <c r="F129" i="37"/>
  <c r="E129" i="37"/>
  <c r="F127" i="37"/>
  <c r="E127" i="37"/>
  <c r="F125" i="37"/>
  <c r="E125" i="37"/>
  <c r="F123" i="37"/>
  <c r="E123" i="37"/>
  <c r="F121" i="37"/>
  <c r="E121" i="37"/>
  <c r="F119" i="37"/>
  <c r="E119" i="37"/>
  <c r="F114" i="37"/>
  <c r="E114" i="37"/>
  <c r="F96" i="37"/>
  <c r="E96" i="37"/>
  <c r="F85" i="37"/>
  <c r="E85" i="37"/>
  <c r="F77" i="37"/>
  <c r="E77" i="37"/>
  <c r="F72" i="37"/>
  <c r="E72" i="37"/>
  <c r="F60" i="37"/>
  <c r="E60" i="37"/>
  <c r="F58" i="37"/>
  <c r="E58" i="37"/>
  <c r="F56" i="37"/>
  <c r="E56" i="37"/>
  <c r="F54" i="37"/>
  <c r="E54" i="37"/>
  <c r="F52" i="37"/>
  <c r="E52" i="37"/>
  <c r="F45" i="37"/>
  <c r="E45" i="37"/>
  <c r="F41" i="37"/>
  <c r="E41" i="37"/>
  <c r="F38" i="37"/>
  <c r="E38" i="37"/>
  <c r="F36" i="37"/>
  <c r="E36" i="37"/>
  <c r="F29" i="37"/>
  <c r="E29" i="37"/>
  <c r="F25" i="37"/>
  <c r="E25" i="37"/>
  <c r="F23" i="37"/>
  <c r="E23" i="37"/>
  <c r="F4" i="37"/>
  <c r="E4" i="37"/>
  <c r="G138" i="37"/>
  <c r="G136" i="37"/>
  <c r="G135" i="37"/>
  <c r="G134" i="37"/>
  <c r="G133" i="37"/>
  <c r="G132" i="37"/>
  <c r="G130" i="37"/>
  <c r="G131" i="37" s="1"/>
  <c r="G128" i="37"/>
  <c r="G129" i="37" s="1"/>
  <c r="G126" i="37"/>
  <c r="G127" i="37" s="1"/>
  <c r="G124" i="37"/>
  <c r="G125" i="37" s="1"/>
  <c r="G122" i="37"/>
  <c r="G123" i="37" s="1"/>
  <c r="G120" i="37"/>
  <c r="G121" i="37" s="1"/>
  <c r="G118" i="37"/>
  <c r="G117" i="37"/>
  <c r="G116" i="37"/>
  <c r="G115" i="37"/>
  <c r="G113" i="37"/>
  <c r="G112" i="37"/>
  <c r="G111" i="37"/>
  <c r="G110" i="37"/>
  <c r="G109" i="37"/>
  <c r="G108" i="37"/>
  <c r="G107" i="37"/>
  <c r="G106" i="37"/>
  <c r="G105" i="37"/>
  <c r="G104" i="37"/>
  <c r="G103" i="37"/>
  <c r="G102" i="37"/>
  <c r="G101" i="37"/>
  <c r="G100" i="37"/>
  <c r="G99" i="37"/>
  <c r="G98" i="37"/>
  <c r="G97" i="37"/>
  <c r="G95" i="37"/>
  <c r="G94" i="37"/>
  <c r="G93" i="37"/>
  <c r="G92" i="37"/>
  <c r="G91" i="37"/>
  <c r="G90" i="37"/>
  <c r="G89" i="37"/>
  <c r="G88" i="37"/>
  <c r="G87" i="37"/>
  <c r="G86" i="37"/>
  <c r="G84" i="37"/>
  <c r="G83" i="37"/>
  <c r="G82" i="37"/>
  <c r="G81" i="37"/>
  <c r="G80" i="37"/>
  <c r="G79" i="37"/>
  <c r="G78" i="37"/>
  <c r="G76" i="37"/>
  <c r="G75" i="37"/>
  <c r="G74" i="37"/>
  <c r="G73" i="37"/>
  <c r="G71" i="37"/>
  <c r="G70" i="37"/>
  <c r="G69" i="37"/>
  <c r="G68" i="37"/>
  <c r="G67" i="37"/>
  <c r="G66" i="37"/>
  <c r="G65" i="37"/>
  <c r="G64" i="37"/>
  <c r="G63" i="37"/>
  <c r="G62" i="37"/>
  <c r="G61" i="37"/>
  <c r="G59" i="37"/>
  <c r="G60" i="37" s="1"/>
  <c r="G57" i="37"/>
  <c r="G58" i="37" s="1"/>
  <c r="G55" i="37"/>
  <c r="G56" i="37" s="1"/>
  <c r="G53" i="37"/>
  <c r="G54" i="37" s="1"/>
  <c r="G51" i="37"/>
  <c r="G50" i="37"/>
  <c r="G49" i="37"/>
  <c r="G48" i="37"/>
  <c r="G47" i="37"/>
  <c r="G46" i="37"/>
  <c r="G44" i="37"/>
  <c r="G43" i="37"/>
  <c r="G42" i="37"/>
  <c r="G40" i="37"/>
  <c r="G39" i="37"/>
  <c r="G37" i="37"/>
  <c r="G38" i="37" s="1"/>
  <c r="G35" i="37"/>
  <c r="G34" i="37"/>
  <c r="G33" i="37"/>
  <c r="G32" i="37"/>
  <c r="G31" i="37"/>
  <c r="G30" i="37"/>
  <c r="G28" i="37"/>
  <c r="G27" i="37"/>
  <c r="G26" i="37"/>
  <c r="G24" i="37"/>
  <c r="G25" i="37" s="1"/>
  <c r="G22" i="37"/>
  <c r="G21" i="37"/>
  <c r="G20" i="37"/>
  <c r="G19" i="37"/>
  <c r="G18" i="37"/>
  <c r="G17" i="37"/>
  <c r="G16" i="37"/>
  <c r="G15" i="37"/>
  <c r="G14" i="37"/>
  <c r="G13" i="37"/>
  <c r="G12" i="37"/>
  <c r="G11" i="37"/>
  <c r="G10" i="37"/>
  <c r="G9" i="37"/>
  <c r="G8" i="37"/>
  <c r="G7" i="37"/>
  <c r="G6" i="37"/>
  <c r="G5" i="37"/>
  <c r="G3" i="37"/>
  <c r="G2" i="37"/>
  <c r="G41" i="37" l="1"/>
  <c r="G119" i="37"/>
  <c r="G23" i="37"/>
  <c r="G36" i="37"/>
  <c r="G52" i="37"/>
  <c r="G72" i="37"/>
  <c r="G96" i="37"/>
  <c r="G114" i="37"/>
  <c r="F142" i="37"/>
  <c r="F144" i="37" s="1"/>
  <c r="G29" i="37"/>
  <c r="G45" i="37"/>
  <c r="G77" i="37"/>
  <c r="G85" i="37"/>
  <c r="E142" i="37"/>
  <c r="G4" i="37"/>
  <c r="C14" i="16"/>
  <c r="C63" i="15"/>
  <c r="G144" i="37" l="1"/>
  <c r="C64" i="15"/>
  <c r="C65" i="15"/>
  <c r="C67" i="15"/>
  <c r="G140" i="37"/>
  <c r="G139" i="37"/>
  <c r="E144" i="37"/>
  <c r="G142" i="37" l="1"/>
  <c r="G141" i="37"/>
  <c r="C66" i="15"/>
  <c r="E35" i="24"/>
  <c r="C36" i="24"/>
  <c r="C34" i="24"/>
  <c r="C33" i="24"/>
  <c r="C32" i="24"/>
  <c r="C31" i="24"/>
  <c r="C30" i="24"/>
  <c r="C29" i="24"/>
  <c r="C28" i="24"/>
  <c r="C27" i="24"/>
  <c r="C26" i="24"/>
  <c r="C25" i="24"/>
  <c r="C24" i="24"/>
  <c r="C23" i="24"/>
  <c r="C22" i="24"/>
  <c r="C21" i="24"/>
  <c r="C20" i="24"/>
  <c r="C19" i="24"/>
  <c r="C18" i="24"/>
  <c r="C17" i="24"/>
  <c r="C16" i="24"/>
  <c r="C15" i="24"/>
  <c r="C14" i="24"/>
  <c r="C13" i="24"/>
  <c r="C12" i="24"/>
  <c r="C11" i="24"/>
  <c r="C10" i="24"/>
  <c r="C9" i="24"/>
  <c r="C8" i="24"/>
  <c r="C7" i="24"/>
  <c r="C6" i="24"/>
  <c r="C5" i="24"/>
  <c r="C4" i="24"/>
  <c r="C3" i="24"/>
  <c r="C2" i="24"/>
  <c r="D37" i="24"/>
  <c r="E14" i="27"/>
  <c r="F14" i="27" s="1"/>
  <c r="D16" i="27"/>
  <c r="E44" i="2"/>
  <c r="E39" i="2"/>
  <c r="E36" i="2"/>
  <c r="E33" i="2"/>
  <c r="E32" i="2"/>
  <c r="E29" i="2"/>
  <c r="E28" i="2"/>
  <c r="E27" i="2"/>
  <c r="E26" i="2"/>
  <c r="E25" i="2"/>
  <c r="E24" i="2"/>
  <c r="E23" i="2"/>
  <c r="E15" i="2"/>
  <c r="E17" i="2"/>
  <c r="E19" i="2"/>
  <c r="E14" i="2"/>
  <c r="E9" i="2"/>
  <c r="E11" i="2"/>
  <c r="E10" i="2"/>
  <c r="J10" i="2" s="1"/>
  <c r="J71" i="32"/>
  <c r="K71" i="32" s="1"/>
  <c r="J70" i="32"/>
  <c r="K70" i="32" s="1"/>
  <c r="I10" i="2" l="1"/>
  <c r="H66" i="32"/>
  <c r="H65" i="32"/>
  <c r="H64" i="32"/>
  <c r="E11" i="31"/>
  <c r="F17" i="32" s="1"/>
  <c r="E615" i="33" s="1"/>
  <c r="E10" i="31"/>
  <c r="F16" i="32" s="1"/>
  <c r="E46" i="31"/>
  <c r="E88" i="31"/>
  <c r="E61" i="31"/>
  <c r="C240" i="33"/>
  <c r="C238" i="33"/>
  <c r="C237" i="33" l="1"/>
  <c r="H33" i="32"/>
  <c r="H99" i="32"/>
  <c r="H97" i="32"/>
  <c r="F97" i="32"/>
  <c r="C81" i="32"/>
  <c r="C80" i="32"/>
  <c r="H69" i="32"/>
  <c r="F69" i="32"/>
  <c r="H27" i="32"/>
  <c r="F99" i="32"/>
  <c r="D9" i="4" s="1"/>
  <c r="E81" i="31"/>
  <c r="E82" i="31"/>
  <c r="E85" i="31"/>
  <c r="F95" i="32" s="1"/>
  <c r="E84" i="31"/>
  <c r="F93" i="32" s="1"/>
  <c r="E53" i="31"/>
  <c r="C242" i="33"/>
  <c r="E58" i="31"/>
  <c r="E62" i="31"/>
  <c r="E52" i="31"/>
  <c r="E77" i="31"/>
  <c r="F85" i="32" s="1"/>
  <c r="E76" i="31"/>
  <c r="F84" i="32" s="1"/>
  <c r="E74" i="31"/>
  <c r="F81" i="32" s="1"/>
  <c r="E73" i="31"/>
  <c r="F80" i="32" s="1"/>
  <c r="E71" i="31"/>
  <c r="F77" i="32" s="1"/>
  <c r="E70" i="31"/>
  <c r="F76" i="32" s="1"/>
  <c r="E69" i="31"/>
  <c r="F75" i="32" s="1"/>
  <c r="E68" i="31"/>
  <c r="E66" i="31"/>
  <c r="E65" i="31"/>
  <c r="E63" i="31"/>
  <c r="E60" i="31"/>
  <c r="E59" i="31"/>
  <c r="E55" i="31"/>
  <c r="F66" i="32" s="1"/>
  <c r="J66" i="32" s="1"/>
  <c r="K66" i="32" s="1"/>
  <c r="E54" i="31"/>
  <c r="F65" i="32" s="1"/>
  <c r="J65" i="32" s="1"/>
  <c r="K65" i="32" s="1"/>
  <c r="E51" i="31"/>
  <c r="E50" i="31"/>
  <c r="F64" i="32" s="1"/>
  <c r="J64" i="32" s="1"/>
  <c r="K64" i="32" s="1"/>
  <c r="F59" i="32"/>
  <c r="E48" i="31"/>
  <c r="F61" i="32" s="1"/>
  <c r="E47" i="31"/>
  <c r="F60" i="32" s="1"/>
  <c r="E44" i="31"/>
  <c r="F56" i="32" s="1"/>
  <c r="E43" i="31"/>
  <c r="F55" i="32" s="1"/>
  <c r="E42" i="31"/>
  <c r="F54" i="32" s="1"/>
  <c r="E41" i="31"/>
  <c r="E25" i="31"/>
  <c r="F33" i="32" s="1"/>
  <c r="E14" i="31"/>
  <c r="F21" i="32" s="1"/>
  <c r="E35" i="31"/>
  <c r="E33" i="31"/>
  <c r="F42" i="32" s="1"/>
  <c r="E32" i="31"/>
  <c r="F41" i="32" s="1"/>
  <c r="E31" i="31"/>
  <c r="F40" i="32" s="1"/>
  <c r="E30" i="31"/>
  <c r="F39" i="32" s="1"/>
  <c r="E29" i="31"/>
  <c r="F38" i="32" s="1"/>
  <c r="E27" i="31"/>
  <c r="F35" i="32" s="1"/>
  <c r="E26" i="31"/>
  <c r="F34" i="32" s="1"/>
  <c r="E24" i="31"/>
  <c r="F32" i="32" s="1"/>
  <c r="E22" i="31"/>
  <c r="F29" i="32" s="1"/>
  <c r="E21" i="31"/>
  <c r="F28" i="32" s="1"/>
  <c r="E20" i="31"/>
  <c r="F27" i="32" s="1"/>
  <c r="E19" i="31"/>
  <c r="F26" i="32" s="1"/>
  <c r="E18" i="31"/>
  <c r="F25" i="32" s="1"/>
  <c r="E17" i="31"/>
  <c r="F24" i="32" s="1"/>
  <c r="E16" i="31"/>
  <c r="F23" i="32" s="1"/>
  <c r="E15" i="31"/>
  <c r="F22" i="32" s="1"/>
  <c r="E12" i="31"/>
  <c r="F18" i="32" s="1"/>
  <c r="E8" i="31"/>
  <c r="F13" i="32" s="1"/>
  <c r="E7" i="31"/>
  <c r="F12" i="32" s="1"/>
  <c r="J97" i="32" l="1"/>
  <c r="K97" i="32" s="1"/>
  <c r="F45" i="32"/>
  <c r="F44" i="32" s="1"/>
  <c r="E34" i="31"/>
  <c r="E75" i="31"/>
  <c r="J27" i="32"/>
  <c r="K27" i="32" s="1"/>
  <c r="J99" i="32"/>
  <c r="K99" i="32" s="1"/>
  <c r="G9" i="4"/>
  <c r="G13" i="4" s="1"/>
  <c r="J33" i="32"/>
  <c r="K33" i="32" s="1"/>
  <c r="J69" i="32"/>
  <c r="E64" i="31"/>
  <c r="E40" i="31"/>
  <c r="E67" i="31"/>
  <c r="E6" i="31"/>
  <c r="E28" i="31"/>
  <c r="F74" i="32"/>
  <c r="F53" i="32"/>
  <c r="F79" i="32"/>
  <c r="F83" i="32"/>
  <c r="F58" i="32"/>
  <c r="F37" i="32"/>
  <c r="E80" i="31"/>
  <c r="E83" i="31"/>
  <c r="E49" i="31"/>
  <c r="F63" i="32" s="1"/>
  <c r="E72" i="31"/>
  <c r="E23" i="31"/>
  <c r="E45" i="31"/>
  <c r="E13" i="31"/>
  <c r="E9" i="31"/>
  <c r="K69" i="32" l="1"/>
  <c r="C32" i="4"/>
  <c r="F67" i="32"/>
  <c r="F73" i="32"/>
  <c r="F52" i="32"/>
  <c r="E78" i="31"/>
  <c r="E89" i="31"/>
  <c r="F91" i="32"/>
  <c r="E37" i="31"/>
  <c r="F75" i="31" s="1"/>
  <c r="F31" i="32"/>
  <c r="F20" i="32"/>
  <c r="F15" i="32"/>
  <c r="F87" i="32" l="1"/>
  <c r="F101" i="32"/>
  <c r="F23" i="31"/>
  <c r="F45" i="31"/>
  <c r="F13" i="31"/>
  <c r="F6" i="31"/>
  <c r="F87" i="31"/>
  <c r="F80" i="31"/>
  <c r="F89" i="31"/>
  <c r="F78" i="31"/>
  <c r="F28" i="31"/>
  <c r="F86" i="31"/>
  <c r="F64" i="31"/>
  <c r="F67" i="31"/>
  <c r="F88" i="31"/>
  <c r="F83" i="31"/>
  <c r="F37" i="31"/>
  <c r="F34" i="31"/>
  <c r="F40" i="31"/>
  <c r="F9" i="31"/>
  <c r="F49" i="31"/>
  <c r="F72" i="31"/>
  <c r="E90" i="31"/>
  <c r="E91" i="31" s="1"/>
  <c r="F11" i="32"/>
  <c r="E448" i="7"/>
  <c r="F103" i="32" l="1"/>
  <c r="F48" i="32"/>
  <c r="G46" i="32" s="1"/>
  <c r="E408" i="7"/>
  <c r="E310" i="7"/>
  <c r="E255" i="7" s="1"/>
  <c r="G85" i="31"/>
  <c r="H95" i="32" s="1"/>
  <c r="J95" i="32" s="1"/>
  <c r="K95" i="32" s="1"/>
  <c r="G84" i="31"/>
  <c r="G82" i="31"/>
  <c r="G81" i="31"/>
  <c r="G77" i="31"/>
  <c r="H85" i="32" s="1"/>
  <c r="J85" i="32" s="1"/>
  <c r="K85" i="32" s="1"/>
  <c r="G76" i="31"/>
  <c r="H84" i="32" s="1"/>
  <c r="G74" i="31"/>
  <c r="H81" i="32" s="1"/>
  <c r="J81" i="32" s="1"/>
  <c r="K81" i="32" s="1"/>
  <c r="G73" i="31"/>
  <c r="H80" i="32" s="1"/>
  <c r="G71" i="31"/>
  <c r="H77" i="32" s="1"/>
  <c r="J77" i="32" s="1"/>
  <c r="K77" i="32" s="1"/>
  <c r="G70" i="31"/>
  <c r="H76" i="32" s="1"/>
  <c r="J76" i="32" s="1"/>
  <c r="K76" i="32" s="1"/>
  <c r="G69" i="31"/>
  <c r="H75" i="32" s="1"/>
  <c r="J75" i="32" s="1"/>
  <c r="K75" i="32" s="1"/>
  <c r="G68" i="31"/>
  <c r="H74" i="32" s="1"/>
  <c r="G66" i="31"/>
  <c r="G65" i="31"/>
  <c r="G49" i="31"/>
  <c r="H63" i="32" s="1"/>
  <c r="G48" i="31"/>
  <c r="G47" i="31"/>
  <c r="H60" i="32" s="1"/>
  <c r="J60" i="32" s="1"/>
  <c r="K60" i="32" s="1"/>
  <c r="G44" i="31"/>
  <c r="H56" i="32" s="1"/>
  <c r="J56" i="32" s="1"/>
  <c r="K56" i="32" s="1"/>
  <c r="G43" i="31"/>
  <c r="H55" i="32" s="1"/>
  <c r="J55" i="32" s="1"/>
  <c r="K55" i="32" s="1"/>
  <c r="G42" i="31"/>
  <c r="H54" i="32" s="1"/>
  <c r="J54" i="32" s="1"/>
  <c r="K54" i="32" s="1"/>
  <c r="G41" i="31"/>
  <c r="H53" i="32" s="1"/>
  <c r="J53" i="32" s="1"/>
  <c r="K53" i="32" s="1"/>
  <c r="G35" i="31"/>
  <c r="G34" i="31" s="1"/>
  <c r="G33" i="31"/>
  <c r="H42" i="32" s="1"/>
  <c r="J42" i="32" s="1"/>
  <c r="G32" i="31"/>
  <c r="H41" i="32" s="1"/>
  <c r="G31" i="31"/>
  <c r="H40" i="32" s="1"/>
  <c r="G30" i="31"/>
  <c r="H39" i="32" s="1"/>
  <c r="C2" i="17" s="1"/>
  <c r="G29" i="31"/>
  <c r="H38" i="32" s="1"/>
  <c r="B2" i="17" s="1"/>
  <c r="G27" i="31"/>
  <c r="H35" i="32" s="1"/>
  <c r="J35" i="32" s="1"/>
  <c r="K35" i="32" s="1"/>
  <c r="G26" i="31"/>
  <c r="H34" i="32" s="1"/>
  <c r="J34" i="32" s="1"/>
  <c r="K34" i="32" s="1"/>
  <c r="G24" i="31"/>
  <c r="H32" i="32" s="1"/>
  <c r="J32" i="32" s="1"/>
  <c r="K32" i="32" s="1"/>
  <c r="G22" i="31"/>
  <c r="H29" i="32" s="1"/>
  <c r="J29" i="32" s="1"/>
  <c r="K29" i="32" s="1"/>
  <c r="G21" i="31"/>
  <c r="H28" i="32" s="1"/>
  <c r="J28" i="32" s="1"/>
  <c r="K28" i="32" s="1"/>
  <c r="G19" i="31"/>
  <c r="H26" i="32" s="1"/>
  <c r="J26" i="32" s="1"/>
  <c r="G18" i="31"/>
  <c r="H25" i="32" s="1"/>
  <c r="J25" i="32" s="1"/>
  <c r="K25" i="32" s="1"/>
  <c r="G17" i="31"/>
  <c r="H24" i="32" s="1"/>
  <c r="J24" i="32" s="1"/>
  <c r="K24" i="32" s="1"/>
  <c r="G16" i="31"/>
  <c r="H23" i="32" s="1"/>
  <c r="J23" i="32" s="1"/>
  <c r="K23" i="32" s="1"/>
  <c r="G15" i="31"/>
  <c r="H22" i="32" s="1"/>
  <c r="J22" i="32" s="1"/>
  <c r="K22" i="32" s="1"/>
  <c r="G14" i="31"/>
  <c r="H21" i="32" s="1"/>
  <c r="J21" i="32" s="1"/>
  <c r="G12" i="31"/>
  <c r="H18" i="32" s="1"/>
  <c r="J18" i="32" s="1"/>
  <c r="G11" i="31"/>
  <c r="H17" i="32" s="1"/>
  <c r="E612" i="33" s="1"/>
  <c r="E614" i="33" s="1"/>
  <c r="G10" i="31"/>
  <c r="H16" i="32" s="1"/>
  <c r="J16" i="32" s="1"/>
  <c r="G8" i="31"/>
  <c r="H13" i="32" s="1"/>
  <c r="J13" i="32" s="1"/>
  <c r="K13" i="32" s="1"/>
  <c r="G7" i="31"/>
  <c r="H12" i="32" s="1"/>
  <c r="C12" i="4" l="1"/>
  <c r="E18" i="2"/>
  <c r="J40" i="32"/>
  <c r="D2" i="17"/>
  <c r="J41" i="32"/>
  <c r="E2" i="17"/>
  <c r="J39" i="32"/>
  <c r="H67" i="32"/>
  <c r="J67" i="32" s="1"/>
  <c r="K67" i="32" s="1"/>
  <c r="J63" i="32"/>
  <c r="K42" i="32"/>
  <c r="C10" i="4"/>
  <c r="H83" i="32"/>
  <c r="J83" i="32" s="1"/>
  <c r="J84" i="32"/>
  <c r="K84" i="32" s="1"/>
  <c r="K16" i="32"/>
  <c r="C17" i="4"/>
  <c r="K26" i="32"/>
  <c r="K21" i="32"/>
  <c r="C27" i="4"/>
  <c r="H37" i="32"/>
  <c r="J37" i="32" s="1"/>
  <c r="K37" i="32" s="1"/>
  <c r="J38" i="32"/>
  <c r="H73" i="32"/>
  <c r="J73" i="32" s="1"/>
  <c r="J74" i="32"/>
  <c r="K74" i="32" s="1"/>
  <c r="H79" i="32"/>
  <c r="J79" i="32" s="1"/>
  <c r="J80" i="32"/>
  <c r="K80" i="32" s="1"/>
  <c r="J17" i="32"/>
  <c r="K18" i="32"/>
  <c r="C16" i="4"/>
  <c r="G11" i="32"/>
  <c r="L103" i="32"/>
  <c r="G103" i="32"/>
  <c r="G99" i="32"/>
  <c r="G95" i="32"/>
  <c r="G91" i="32"/>
  <c r="G75" i="32"/>
  <c r="G71" i="32"/>
  <c r="G63" i="32"/>
  <c r="G59" i="32"/>
  <c r="G55" i="32"/>
  <c r="G42" i="32"/>
  <c r="G38" i="32"/>
  <c r="G34" i="32"/>
  <c r="G27" i="32"/>
  <c r="G23" i="32"/>
  <c r="G93" i="32"/>
  <c r="G81" i="32"/>
  <c r="G61" i="32"/>
  <c r="G53" i="32"/>
  <c r="G29" i="32"/>
  <c r="G21" i="32"/>
  <c r="G13" i="32"/>
  <c r="G35" i="32"/>
  <c r="G74" i="32"/>
  <c r="G70" i="32"/>
  <c r="G66" i="32"/>
  <c r="G54" i="32"/>
  <c r="G45" i="32"/>
  <c r="G41" i="32"/>
  <c r="G33" i="32"/>
  <c r="G26" i="32"/>
  <c r="G22" i="32"/>
  <c r="G18" i="32"/>
  <c r="G97" i="32"/>
  <c r="G85" i="32"/>
  <c r="G77" i="32"/>
  <c r="G65" i="32"/>
  <c r="G40" i="32"/>
  <c r="G32" i="32"/>
  <c r="G25" i="32"/>
  <c r="G17" i="32"/>
  <c r="G84" i="32"/>
  <c r="G80" i="32"/>
  <c r="G76" i="32"/>
  <c r="G64" i="32"/>
  <c r="G60" i="32"/>
  <c r="G56" i="32"/>
  <c r="G48" i="32"/>
  <c r="G39" i="32"/>
  <c r="G28" i="32"/>
  <c r="G24" i="32"/>
  <c r="G16" i="32"/>
  <c r="G12" i="32"/>
  <c r="G67" i="32"/>
  <c r="G69" i="32"/>
  <c r="G73" i="32"/>
  <c r="G79" i="32"/>
  <c r="G37" i="32"/>
  <c r="G83" i="32"/>
  <c r="G44" i="32"/>
  <c r="G52" i="32"/>
  <c r="G58" i="32"/>
  <c r="G87" i="32"/>
  <c r="G31" i="32"/>
  <c r="G101" i="32"/>
  <c r="G15" i="32"/>
  <c r="G20" i="32"/>
  <c r="G83" i="31"/>
  <c r="H93" i="32"/>
  <c r="J93" i="32" s="1"/>
  <c r="H10" i="3" s="1"/>
  <c r="I10" i="3" s="1"/>
  <c r="H20" i="32"/>
  <c r="J20" i="32" s="1"/>
  <c r="K20" i="32" s="1"/>
  <c r="H31" i="32"/>
  <c r="J31" i="32" s="1"/>
  <c r="G46" i="31"/>
  <c r="H59" i="32" s="1"/>
  <c r="J59" i="32" s="1"/>
  <c r="K59" i="32" s="1"/>
  <c r="H61" i="32"/>
  <c r="J61" i="32" s="1"/>
  <c r="K61" i="32" s="1"/>
  <c r="H52" i="32"/>
  <c r="J52" i="32" s="1"/>
  <c r="H11" i="32"/>
  <c r="J12" i="32"/>
  <c r="K12" i="32" s="1"/>
  <c r="H45" i="32"/>
  <c r="H15" i="32"/>
  <c r="J15" i="32" s="1"/>
  <c r="K15" i="32" s="1"/>
  <c r="G75" i="31"/>
  <c r="G72" i="31"/>
  <c r="G6" i="31"/>
  <c r="G64" i="31"/>
  <c r="G40" i="31"/>
  <c r="G23" i="31"/>
  <c r="G28" i="31"/>
  <c r="G67" i="31"/>
  <c r="G80" i="31"/>
  <c r="H91" i="32" s="1"/>
  <c r="G13" i="31"/>
  <c r="G9" i="31"/>
  <c r="F2" i="17" l="1"/>
  <c r="K41" i="32"/>
  <c r="E3" i="17"/>
  <c r="E6" i="17" s="1"/>
  <c r="K39" i="32"/>
  <c r="C3" i="17"/>
  <c r="C6" i="17" s="1"/>
  <c r="C13" i="17" s="1"/>
  <c r="K40" i="32"/>
  <c r="D3" i="17"/>
  <c r="D6" i="17" s="1"/>
  <c r="D13" i="17" s="1"/>
  <c r="K63" i="32"/>
  <c r="C30" i="4"/>
  <c r="G45" i="31"/>
  <c r="G78" i="31" s="1"/>
  <c r="H44" i="32"/>
  <c r="J44" i="32" s="1"/>
  <c r="J45" i="32"/>
  <c r="K45" i="32" s="1"/>
  <c r="K52" i="32"/>
  <c r="C29" i="4"/>
  <c r="K38" i="32"/>
  <c r="C18" i="4"/>
  <c r="H101" i="32"/>
  <c r="J101" i="32" s="1"/>
  <c r="K101" i="32" s="1"/>
  <c r="J91" i="32"/>
  <c r="H9" i="3" s="1"/>
  <c r="I9" i="3" s="1"/>
  <c r="K93" i="32"/>
  <c r="C23" i="4"/>
  <c r="K79" i="32"/>
  <c r="C34" i="4"/>
  <c r="K83" i="32"/>
  <c r="C36" i="4"/>
  <c r="C11" i="4"/>
  <c r="D13" i="4" s="1"/>
  <c r="K17" i="32"/>
  <c r="J11" i="32"/>
  <c r="K11" i="32" s="1"/>
  <c r="D42" i="4"/>
  <c r="K31" i="32"/>
  <c r="C28" i="4"/>
  <c r="I18" i="2"/>
  <c r="J18" i="2"/>
  <c r="E13" i="2"/>
  <c r="K73" i="32"/>
  <c r="C31" i="4"/>
  <c r="H58" i="32"/>
  <c r="G37" i="31"/>
  <c r="G89" i="31"/>
  <c r="D55" i="15"/>
  <c r="K91" i="32" l="1"/>
  <c r="C33" i="4"/>
  <c r="K44" i="32"/>
  <c r="C35" i="4"/>
  <c r="H87" i="32"/>
  <c r="J58" i="32"/>
  <c r="H9" i="31"/>
  <c r="H6" i="31"/>
  <c r="H86" i="31"/>
  <c r="H49" i="31"/>
  <c r="H37" i="31"/>
  <c r="H88" i="31"/>
  <c r="H87" i="31"/>
  <c r="H34" i="31"/>
  <c r="H83" i="31"/>
  <c r="H64" i="31"/>
  <c r="H75" i="31"/>
  <c r="H40" i="31"/>
  <c r="H23" i="31"/>
  <c r="H28" i="31"/>
  <c r="H72" i="31"/>
  <c r="H80" i="31"/>
  <c r="H45" i="31"/>
  <c r="H13" i="31"/>
  <c r="H89" i="31"/>
  <c r="H67" i="31"/>
  <c r="H78" i="31"/>
  <c r="G90" i="31"/>
  <c r="D37" i="4" l="1"/>
  <c r="K58" i="32"/>
  <c r="C22" i="4"/>
  <c r="H103" i="32"/>
  <c r="J87" i="32"/>
  <c r="K87" i="32" s="1"/>
  <c r="G91" i="31"/>
  <c r="J103" i="32" l="1"/>
  <c r="K103" i="32" s="1"/>
  <c r="D22" i="15"/>
  <c r="D16" i="15"/>
  <c r="F16" i="15" s="1"/>
  <c r="G16" i="15" s="1"/>
  <c r="D10" i="15"/>
  <c r="F10" i="15" s="1"/>
  <c r="G10" i="15" s="1"/>
  <c r="D5" i="15"/>
  <c r="F5" i="15" s="1"/>
  <c r="G5" i="15" s="1"/>
  <c r="D44" i="15"/>
  <c r="F44" i="15" s="1"/>
  <c r="G44" i="15" s="1"/>
  <c r="F57" i="15"/>
  <c r="G57" i="15" s="1"/>
  <c r="F56" i="15"/>
  <c r="G56" i="15" s="1"/>
  <c r="F54" i="15"/>
  <c r="G54" i="15" s="1"/>
  <c r="F53" i="15"/>
  <c r="G53" i="15" s="1"/>
  <c r="F52" i="15"/>
  <c r="G52" i="15" s="1"/>
  <c r="F50" i="15"/>
  <c r="G50" i="15" s="1"/>
  <c r="F49" i="15"/>
  <c r="G49" i="15" s="1"/>
  <c r="F48" i="15"/>
  <c r="G48" i="15" s="1"/>
  <c r="F47" i="15"/>
  <c r="G47" i="15" s="1"/>
  <c r="F46" i="15"/>
  <c r="G46" i="15" s="1"/>
  <c r="F45" i="15"/>
  <c r="G45" i="15" s="1"/>
  <c r="F43" i="15"/>
  <c r="G43" i="15" s="1"/>
  <c r="F42" i="15"/>
  <c r="G42" i="15" s="1"/>
  <c r="F41" i="15"/>
  <c r="G41" i="15" s="1"/>
  <c r="F40" i="15"/>
  <c r="G40" i="15" s="1"/>
  <c r="F39" i="15"/>
  <c r="G39" i="15" s="1"/>
  <c r="F37" i="15"/>
  <c r="G37" i="15" s="1"/>
  <c r="F36" i="15"/>
  <c r="G36" i="15" s="1"/>
  <c r="F35" i="15"/>
  <c r="G35" i="15" s="1"/>
  <c r="F34" i="15"/>
  <c r="G34" i="15" s="1"/>
  <c r="F33" i="15"/>
  <c r="G33" i="15" s="1"/>
  <c r="F32" i="15"/>
  <c r="G32" i="15" s="1"/>
  <c r="F29" i="15"/>
  <c r="G29" i="15" s="1"/>
  <c r="F28" i="15"/>
  <c r="G28" i="15" s="1"/>
  <c r="F27" i="15"/>
  <c r="G27" i="15" s="1"/>
  <c r="F26" i="15"/>
  <c r="G26" i="15" s="1"/>
  <c r="F25" i="15"/>
  <c r="G25" i="15" s="1"/>
  <c r="F24" i="15"/>
  <c r="G24" i="15" s="1"/>
  <c r="F23" i="15"/>
  <c r="G23" i="15" s="1"/>
  <c r="F21" i="15"/>
  <c r="G21" i="15" s="1"/>
  <c r="F20" i="15"/>
  <c r="G20" i="15" s="1"/>
  <c r="F19" i="15"/>
  <c r="G19" i="15" s="1"/>
  <c r="F18" i="15"/>
  <c r="G18" i="15" s="1"/>
  <c r="F17" i="15"/>
  <c r="G17" i="15" s="1"/>
  <c r="F15" i="15"/>
  <c r="G15" i="15" s="1"/>
  <c r="F14" i="15"/>
  <c r="G14" i="15" s="1"/>
  <c r="F13" i="15"/>
  <c r="G13" i="15" s="1"/>
  <c r="F12" i="15"/>
  <c r="G12" i="15" s="1"/>
  <c r="F11" i="15"/>
  <c r="G11" i="15" s="1"/>
  <c r="F9" i="15"/>
  <c r="G9" i="15" s="1"/>
  <c r="F8" i="15"/>
  <c r="G8" i="15" s="1"/>
  <c r="F7" i="15"/>
  <c r="G7" i="15" s="1"/>
  <c r="F6" i="15"/>
  <c r="G6" i="15" s="1"/>
  <c r="F4" i="15"/>
  <c r="G4" i="15" s="1"/>
  <c r="F3" i="15"/>
  <c r="G3" i="15" s="1"/>
  <c r="E38" i="15"/>
  <c r="E58" i="15" s="1"/>
  <c r="E61" i="15" s="1"/>
  <c r="E63" i="15" s="1"/>
  <c r="D38" i="15"/>
  <c r="F55" i="15"/>
  <c r="G55" i="15" s="1"/>
  <c r="D51" i="15"/>
  <c r="F22" i="15" l="1"/>
  <c r="G22" i="15" s="1"/>
  <c r="E65" i="15"/>
  <c r="E67" i="15"/>
  <c r="E64" i="15"/>
  <c r="E66" i="15" s="1"/>
  <c r="D58" i="15"/>
  <c r="D61" i="15" s="1"/>
  <c r="F38" i="15"/>
  <c r="G38" i="15" s="1"/>
  <c r="F51" i="15"/>
  <c r="G51" i="15" s="1"/>
  <c r="E38" i="2"/>
  <c r="E37" i="2" s="1"/>
  <c r="B126" i="38" l="1"/>
  <c r="E40" i="2"/>
  <c r="D63" i="15"/>
  <c r="F61" i="15"/>
  <c r="G61" i="15" s="1"/>
  <c r="F58" i="15"/>
  <c r="G58" i="15" s="1"/>
  <c r="D65" i="15" l="1"/>
  <c r="D64" i="15"/>
  <c r="F63" i="15"/>
  <c r="G63" i="15" s="1"/>
  <c r="D67" i="15"/>
  <c r="E16" i="27"/>
  <c r="F16" i="27" s="1"/>
  <c r="E15" i="27"/>
  <c r="E13" i="27"/>
  <c r="F13" i="27" s="1"/>
  <c r="E12" i="27"/>
  <c r="F12" i="27" s="1"/>
  <c r="E11" i="27"/>
  <c r="F11" i="27" s="1"/>
  <c r="E10" i="27"/>
  <c r="F10" i="27" s="1"/>
  <c r="E9" i="27"/>
  <c r="F9" i="27" s="1"/>
  <c r="E8" i="27"/>
  <c r="F8" i="27" s="1"/>
  <c r="E7" i="27"/>
  <c r="F7" i="27" s="1"/>
  <c r="E6" i="27"/>
  <c r="F6" i="27" s="1"/>
  <c r="E5" i="27"/>
  <c r="F5" i="27" s="1"/>
  <c r="E4" i="27"/>
  <c r="F4" i="27" s="1"/>
  <c r="C37" i="24"/>
  <c r="E17" i="24"/>
  <c r="E29" i="24"/>
  <c r="E11" i="24"/>
  <c r="E26" i="24"/>
  <c r="E23" i="24"/>
  <c r="F23" i="24" s="1"/>
  <c r="E15" i="24"/>
  <c r="F15" i="24" s="1"/>
  <c r="E34" i="24"/>
  <c r="F34" i="24" s="1"/>
  <c r="E36" i="24"/>
  <c r="E12" i="24"/>
  <c r="F12" i="24" s="1"/>
  <c r="E33" i="24"/>
  <c r="F33" i="24" s="1"/>
  <c r="E21" i="24"/>
  <c r="F21" i="24" s="1"/>
  <c r="E16" i="24"/>
  <c r="F16" i="24" s="1"/>
  <c r="E14" i="24"/>
  <c r="F14" i="24" s="1"/>
  <c r="E30" i="24"/>
  <c r="F30" i="24" s="1"/>
  <c r="E4" i="24"/>
  <c r="F4" i="24" s="1"/>
  <c r="E5" i="24"/>
  <c r="F5" i="24" s="1"/>
  <c r="E20" i="24"/>
  <c r="F20" i="24" s="1"/>
  <c r="E18" i="24"/>
  <c r="F18" i="24" s="1"/>
  <c r="E27" i="24"/>
  <c r="F27" i="24" s="1"/>
  <c r="E24" i="24"/>
  <c r="F24" i="24" s="1"/>
  <c r="E31" i="24"/>
  <c r="F31" i="24" s="1"/>
  <c r="E13" i="24"/>
  <c r="F13" i="24" s="1"/>
  <c r="E28" i="24"/>
  <c r="F28" i="24" s="1"/>
  <c r="E10" i="24"/>
  <c r="F10" i="24" s="1"/>
  <c r="E8" i="24"/>
  <c r="F8" i="24" s="1"/>
  <c r="E9" i="24"/>
  <c r="F9" i="24" s="1"/>
  <c r="E6" i="24"/>
  <c r="F6" i="24" s="1"/>
  <c r="E25" i="24"/>
  <c r="F25" i="24" s="1"/>
  <c r="E7" i="24"/>
  <c r="F7" i="24" s="1"/>
  <c r="E19" i="24"/>
  <c r="F19" i="24" s="1"/>
  <c r="E32" i="24"/>
  <c r="E22" i="24"/>
  <c r="F22" i="24" s="1"/>
  <c r="E3" i="24"/>
  <c r="F3" i="24" s="1"/>
  <c r="E2" i="24"/>
  <c r="F2" i="24" s="1"/>
  <c r="D66" i="15" l="1"/>
  <c r="F64" i="15"/>
  <c r="G64" i="15" s="1"/>
  <c r="E37" i="24"/>
  <c r="F37" i="24" s="1"/>
  <c r="E13" i="17"/>
  <c r="F8" i="17"/>
  <c r="F5" i="17"/>
  <c r="F4" i="17"/>
  <c r="E6" i="16"/>
  <c r="D6" i="16"/>
  <c r="F6" i="16" s="1"/>
  <c r="E13" i="16"/>
  <c r="D13" i="16"/>
  <c r="F13" i="16" s="1"/>
  <c r="F12" i="17" l="1"/>
  <c r="D14" i="16"/>
  <c r="F14" i="16" s="1"/>
  <c r="E14" i="16"/>
  <c r="C764" i="7" l="1"/>
  <c r="I29" i="2" l="1"/>
  <c r="I26" i="2"/>
  <c r="I25" i="2"/>
  <c r="I24" i="2"/>
  <c r="I23" i="2"/>
  <c r="I13" i="2"/>
  <c r="J29" i="2" l="1"/>
  <c r="J24" i="2"/>
  <c r="E16" i="2"/>
  <c r="J25" i="2"/>
  <c r="J26" i="2"/>
  <c r="J23" i="2"/>
  <c r="E8" i="2"/>
  <c r="I9" i="2"/>
  <c r="I27" i="2"/>
  <c r="I11" i="2"/>
  <c r="I14" i="2"/>
  <c r="I32" i="2"/>
  <c r="I28" i="2"/>
  <c r="I17" i="2"/>
  <c r="I33" i="2"/>
  <c r="I19" i="2"/>
  <c r="I43" i="2"/>
  <c r="I15" i="2"/>
  <c r="I42" i="2"/>
  <c r="I39" i="2"/>
  <c r="I36" i="2"/>
  <c r="I38" i="2"/>
  <c r="J15" i="2"/>
  <c r="J9" i="2"/>
  <c r="J19" i="2"/>
  <c r="J17" i="2"/>
  <c r="J28" i="2"/>
  <c r="J11" i="2"/>
  <c r="J32" i="2"/>
  <c r="J13" i="2"/>
  <c r="J33" i="2"/>
  <c r="J14" i="2"/>
  <c r="J27" i="2"/>
  <c r="J38" i="2"/>
  <c r="I37" i="2" l="1"/>
  <c r="J37" i="2"/>
  <c r="J36" i="2" l="1"/>
  <c r="J42" i="2"/>
  <c r="J43" i="2"/>
  <c r="J39" i="2"/>
  <c r="E657" i="7" l="1"/>
  <c r="E31" i="2" l="1"/>
  <c r="E45" i="2"/>
  <c r="E22" i="2"/>
  <c r="E12" i="2"/>
  <c r="E20" i="2" s="1"/>
  <c r="F10" i="2" s="1"/>
  <c r="E34" i="2" l="1"/>
  <c r="F18" i="2"/>
  <c r="E154" i="7" l="1"/>
  <c r="E7" i="5" l="1"/>
  <c r="F7" i="5"/>
  <c r="G7" i="5"/>
  <c r="H7" i="5"/>
  <c r="I7" i="5"/>
  <c r="J7" i="5"/>
  <c r="K7" i="5"/>
  <c r="L8" i="5"/>
  <c r="L9" i="5"/>
  <c r="L10" i="5"/>
  <c r="L11" i="5"/>
  <c r="L12" i="5"/>
  <c r="E13" i="5"/>
  <c r="F13" i="5"/>
  <c r="G13" i="5"/>
  <c r="H13" i="5"/>
  <c r="K13" i="5"/>
  <c r="L14" i="5"/>
  <c r="L15" i="5"/>
  <c r="L16" i="5"/>
  <c r="L17" i="5"/>
  <c r="L18" i="5"/>
  <c r="L19" i="5"/>
  <c r="E408" i="5" s="1"/>
  <c r="K408" i="5" s="1"/>
  <c r="L20" i="5"/>
  <c r="I21" i="5"/>
  <c r="I13" i="5" s="1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L46" i="5"/>
  <c r="L47" i="5"/>
  <c r="E48" i="5"/>
  <c r="F48" i="5"/>
  <c r="G48" i="5"/>
  <c r="H48" i="5"/>
  <c r="L49" i="5"/>
  <c r="L50" i="5"/>
  <c r="L51" i="5"/>
  <c r="L52" i="5"/>
  <c r="L54" i="5"/>
  <c r="L55" i="5"/>
  <c r="L56" i="5"/>
  <c r="L57" i="5"/>
  <c r="L58" i="5"/>
  <c r="L59" i="5"/>
  <c r="L60" i="5"/>
  <c r="L61" i="5"/>
  <c r="L62" i="5"/>
  <c r="L63" i="5"/>
  <c r="L64" i="5"/>
  <c r="L65" i="5"/>
  <c r="L67" i="5"/>
  <c r="L68" i="5"/>
  <c r="L69" i="5"/>
  <c r="E71" i="5"/>
  <c r="F71" i="5"/>
  <c r="G71" i="5"/>
  <c r="H71" i="5"/>
  <c r="I71" i="5"/>
  <c r="L72" i="5"/>
  <c r="L73" i="5"/>
  <c r="L74" i="5"/>
  <c r="L75" i="5"/>
  <c r="L76" i="5"/>
  <c r="L77" i="5"/>
  <c r="L78" i="5"/>
  <c r="L79" i="5"/>
  <c r="K71" i="5"/>
  <c r="L80" i="5"/>
  <c r="L81" i="5"/>
  <c r="L82" i="5"/>
  <c r="L83" i="5"/>
  <c r="L84" i="5"/>
  <c r="L85" i="5"/>
  <c r="L86" i="5"/>
  <c r="L87" i="5"/>
  <c r="L88" i="5"/>
  <c r="L89" i="5"/>
  <c r="L90" i="5"/>
  <c r="L91" i="5"/>
  <c r="L92" i="5"/>
  <c r="L93" i="5"/>
  <c r="L94" i="5"/>
  <c r="L95" i="5"/>
  <c r="L96" i="5"/>
  <c r="L97" i="5"/>
  <c r="E98" i="5"/>
  <c r="F98" i="5"/>
  <c r="G98" i="5"/>
  <c r="J98" i="5"/>
  <c r="K98" i="5"/>
  <c r="H99" i="5"/>
  <c r="L99" i="5" s="1"/>
  <c r="L100" i="5"/>
  <c r="I101" i="5"/>
  <c r="L101" i="5" s="1"/>
  <c r="L102" i="5"/>
  <c r="L103" i="5"/>
  <c r="H104" i="5"/>
  <c r="L104" i="5" s="1"/>
  <c r="L105" i="5"/>
  <c r="L106" i="5"/>
  <c r="L107" i="5"/>
  <c r="L108" i="5"/>
  <c r="L109" i="5"/>
  <c r="L110" i="5"/>
  <c r="L111" i="5"/>
  <c r="L112" i="5"/>
  <c r="L113" i="5"/>
  <c r="L114" i="5"/>
  <c r="L115" i="5"/>
  <c r="L116" i="5"/>
  <c r="L117" i="5"/>
  <c r="H118" i="5"/>
  <c r="L118" i="5" s="1"/>
  <c r="L119" i="5"/>
  <c r="E120" i="5"/>
  <c r="F120" i="5"/>
  <c r="G120" i="5"/>
  <c r="H120" i="5"/>
  <c r="I120" i="5"/>
  <c r="J120" i="5"/>
  <c r="K120" i="5"/>
  <c r="L121" i="5"/>
  <c r="E413" i="5" s="1"/>
  <c r="K413" i="5" s="1"/>
  <c r="L122" i="5"/>
  <c r="E418" i="5" s="1"/>
  <c r="K418" i="5" s="1"/>
  <c r="E123" i="5"/>
  <c r="H123" i="5"/>
  <c r="J123" i="5"/>
  <c r="L124" i="5"/>
  <c r="L125" i="5"/>
  <c r="L126" i="5"/>
  <c r="L127" i="5"/>
  <c r="L128" i="5"/>
  <c r="L129" i="5"/>
  <c r="L130" i="5"/>
  <c r="K123" i="5"/>
  <c r="L131" i="5"/>
  <c r="L132" i="5"/>
  <c r="I133" i="5"/>
  <c r="I123" i="5" s="1"/>
  <c r="L134" i="5"/>
  <c r="E136" i="5"/>
  <c r="F136" i="5"/>
  <c r="G136" i="5"/>
  <c r="H136" i="5"/>
  <c r="I136" i="5"/>
  <c r="J136" i="5"/>
  <c r="K136" i="5"/>
  <c r="L137" i="5"/>
  <c r="L138" i="5"/>
  <c r="L139" i="5"/>
  <c r="L140" i="5"/>
  <c r="L141" i="5"/>
  <c r="L142" i="5"/>
  <c r="L143" i="5"/>
  <c r="E144" i="5"/>
  <c r="F144" i="5"/>
  <c r="G144" i="5"/>
  <c r="H144" i="5"/>
  <c r="I144" i="5"/>
  <c r="J144" i="5"/>
  <c r="L146" i="5"/>
  <c r="L147" i="5"/>
  <c r="L148" i="5"/>
  <c r="L149" i="5"/>
  <c r="L150" i="5"/>
  <c r="L151" i="5"/>
  <c r="L152" i="5"/>
  <c r="L153" i="5"/>
  <c r="E154" i="5"/>
  <c r="F154" i="5"/>
  <c r="G154" i="5"/>
  <c r="H154" i="5"/>
  <c r="I154" i="5"/>
  <c r="J154" i="5"/>
  <c r="K154" i="5"/>
  <c r="K145" i="5"/>
  <c r="L155" i="5"/>
  <c r="L156" i="5"/>
  <c r="L157" i="5"/>
  <c r="L158" i="5"/>
  <c r="L159" i="5"/>
  <c r="L160" i="5"/>
  <c r="L161" i="5"/>
  <c r="L162" i="5"/>
  <c r="L163" i="5"/>
  <c r="L164" i="5"/>
  <c r="L165" i="5"/>
  <c r="L166" i="5"/>
  <c r="L167" i="5"/>
  <c r="L168" i="5"/>
  <c r="L169" i="5"/>
  <c r="L170" i="5"/>
  <c r="L171" i="5"/>
  <c r="E172" i="5"/>
  <c r="F172" i="5"/>
  <c r="G172" i="5"/>
  <c r="H172" i="5"/>
  <c r="I172" i="5"/>
  <c r="J172" i="5"/>
  <c r="K172" i="5"/>
  <c r="L173" i="5"/>
  <c r="L174" i="5"/>
  <c r="L175" i="5"/>
  <c r="L176" i="5"/>
  <c r="L177" i="5"/>
  <c r="L178" i="5"/>
  <c r="L179" i="5"/>
  <c r="L180" i="5"/>
  <c r="L181" i="5"/>
  <c r="L182" i="5"/>
  <c r="L183" i="5"/>
  <c r="L184" i="5"/>
  <c r="L185" i="5"/>
  <c r="L186" i="5"/>
  <c r="L187" i="5"/>
  <c r="L188" i="5"/>
  <c r="E189" i="5"/>
  <c r="F189" i="5"/>
  <c r="G189" i="5"/>
  <c r="I189" i="5"/>
  <c r="J189" i="5"/>
  <c r="K189" i="5"/>
  <c r="L190" i="5"/>
  <c r="E430" i="5" s="1"/>
  <c r="K430" i="5" s="1"/>
  <c r="L191" i="5"/>
  <c r="E431" i="5" s="1"/>
  <c r="K431" i="5" s="1"/>
  <c r="L192" i="5"/>
  <c r="L193" i="5"/>
  <c r="E432" i="5" s="1"/>
  <c r="K432" i="5" s="1"/>
  <c r="H194" i="5"/>
  <c r="L194" i="5" s="1"/>
  <c r="L195" i="5"/>
  <c r="L196" i="5"/>
  <c r="L197" i="5"/>
  <c r="L198" i="5"/>
  <c r="L199" i="5"/>
  <c r="L200" i="5"/>
  <c r="E201" i="5"/>
  <c r="F201" i="5"/>
  <c r="G201" i="5"/>
  <c r="H201" i="5"/>
  <c r="I201" i="5"/>
  <c r="J201" i="5"/>
  <c r="K201" i="5"/>
  <c r="L202" i="5"/>
  <c r="L203" i="5"/>
  <c r="E429" i="5" s="1"/>
  <c r="K429" i="5" s="1"/>
  <c r="L204" i="5"/>
  <c r="L205" i="5"/>
  <c r="L206" i="5"/>
  <c r="L207" i="5"/>
  <c r="E437" i="5" s="1"/>
  <c r="K437" i="5" s="1"/>
  <c r="L208" i="5"/>
  <c r="L209" i="5"/>
  <c r="L210" i="5"/>
  <c r="L211" i="5"/>
  <c r="E212" i="5"/>
  <c r="F212" i="5"/>
  <c r="G212" i="5"/>
  <c r="H212" i="5"/>
  <c r="I212" i="5"/>
  <c r="J212" i="5"/>
  <c r="K212" i="5"/>
  <c r="L213" i="5"/>
  <c r="L214" i="5"/>
  <c r="L215" i="5"/>
  <c r="L216" i="5"/>
  <c r="L217" i="5"/>
  <c r="L218" i="5"/>
  <c r="L219" i="5"/>
  <c r="L220" i="5"/>
  <c r="L221" i="5"/>
  <c r="L222" i="5"/>
  <c r="L223" i="5"/>
  <c r="E224" i="5"/>
  <c r="F224" i="5"/>
  <c r="G224" i="5"/>
  <c r="H224" i="5"/>
  <c r="I224" i="5"/>
  <c r="J224" i="5"/>
  <c r="K224" i="5"/>
  <c r="L225" i="5"/>
  <c r="L224" i="5" s="1"/>
  <c r="E227" i="5"/>
  <c r="F227" i="5"/>
  <c r="G227" i="5"/>
  <c r="H227" i="5"/>
  <c r="I227" i="5"/>
  <c r="J227" i="5"/>
  <c r="K227" i="5"/>
  <c r="L228" i="5"/>
  <c r="L229" i="5"/>
  <c r="E230" i="5"/>
  <c r="F230" i="5"/>
  <c r="G230" i="5"/>
  <c r="H230" i="5"/>
  <c r="I230" i="5"/>
  <c r="J230" i="5"/>
  <c r="K230" i="5"/>
  <c r="L231" i="5"/>
  <c r="L232" i="5"/>
  <c r="L233" i="5"/>
  <c r="L234" i="5"/>
  <c r="L235" i="5"/>
  <c r="L236" i="5"/>
  <c r="L237" i="5"/>
  <c r="L238" i="5"/>
  <c r="E239" i="5"/>
  <c r="F239" i="5"/>
  <c r="G239" i="5"/>
  <c r="H239" i="5"/>
  <c r="I239" i="5"/>
  <c r="J239" i="5"/>
  <c r="K239" i="5"/>
  <c r="L240" i="5"/>
  <c r="L241" i="5"/>
  <c r="L242" i="5"/>
  <c r="L243" i="5"/>
  <c r="L244" i="5"/>
  <c r="E448" i="5" s="1"/>
  <c r="K448" i="5" s="1"/>
  <c r="L245" i="5"/>
  <c r="L246" i="5"/>
  <c r="L247" i="5"/>
  <c r="E248" i="5"/>
  <c r="F248" i="5"/>
  <c r="G248" i="5"/>
  <c r="I248" i="5"/>
  <c r="J248" i="5"/>
  <c r="K248" i="5"/>
  <c r="L249" i="5"/>
  <c r="H250" i="5"/>
  <c r="L250" i="5" s="1"/>
  <c r="E252" i="5"/>
  <c r="F252" i="5"/>
  <c r="G252" i="5"/>
  <c r="H252" i="5"/>
  <c r="I252" i="5"/>
  <c r="J252" i="5"/>
  <c r="K252" i="5"/>
  <c r="L253" i="5"/>
  <c r="E254" i="5"/>
  <c r="F254" i="5"/>
  <c r="G254" i="5"/>
  <c r="J254" i="5"/>
  <c r="K254" i="5"/>
  <c r="L256" i="5"/>
  <c r="L257" i="5"/>
  <c r="L258" i="5"/>
  <c r="L259" i="5"/>
  <c r="L260" i="5"/>
  <c r="L261" i="5"/>
  <c r="L262" i="5"/>
  <c r="L263" i="5"/>
  <c r="L264" i="5"/>
  <c r="L265" i="5"/>
  <c r="L266" i="5"/>
  <c r="L267" i="5"/>
  <c r="L268" i="5"/>
  <c r="L269" i="5"/>
  <c r="L270" i="5"/>
  <c r="L271" i="5"/>
  <c r="L272" i="5"/>
  <c r="L273" i="5"/>
  <c r="L274" i="5"/>
  <c r="L275" i="5"/>
  <c r="L276" i="5"/>
  <c r="L277" i="5"/>
  <c r="L278" i="5"/>
  <c r="L279" i="5"/>
  <c r="L280" i="5"/>
  <c r="L281" i="5"/>
  <c r="L282" i="5"/>
  <c r="L283" i="5"/>
  <c r="L284" i="5"/>
  <c r="L285" i="5"/>
  <c r="L286" i="5"/>
  <c r="L287" i="5"/>
  <c r="L288" i="5"/>
  <c r="L289" i="5"/>
  <c r="L290" i="5"/>
  <c r="L291" i="5"/>
  <c r="L292" i="5"/>
  <c r="L293" i="5"/>
  <c r="L294" i="5"/>
  <c r="L295" i="5"/>
  <c r="L296" i="5"/>
  <c r="L297" i="5"/>
  <c r="L298" i="5"/>
  <c r="L299" i="5"/>
  <c r="L300" i="5"/>
  <c r="L301" i="5"/>
  <c r="L302" i="5"/>
  <c r="L303" i="5"/>
  <c r="L304" i="5"/>
  <c r="L305" i="5"/>
  <c r="L306" i="5"/>
  <c r="L307" i="5"/>
  <c r="L308" i="5"/>
  <c r="L309" i="5"/>
  <c r="L310" i="5"/>
  <c r="L311" i="5"/>
  <c r="L312" i="5"/>
  <c r="L313" i="5"/>
  <c r="L314" i="5"/>
  <c r="L315" i="5"/>
  <c r="L316" i="5"/>
  <c r="L317" i="5"/>
  <c r="L318" i="5"/>
  <c r="L319" i="5"/>
  <c r="L320" i="5"/>
  <c r="L321" i="5"/>
  <c r="L322" i="5"/>
  <c r="L323" i="5"/>
  <c r="L324" i="5"/>
  <c r="L325" i="5"/>
  <c r="L326" i="5"/>
  <c r="L327" i="5"/>
  <c r="L328" i="5"/>
  <c r="L329" i="5"/>
  <c r="L330" i="5"/>
  <c r="L331" i="5"/>
  <c r="L332" i="5"/>
  <c r="L333" i="5"/>
  <c r="L334" i="5"/>
  <c r="L335" i="5"/>
  <c r="L336" i="5"/>
  <c r="L337" i="5"/>
  <c r="L338" i="5"/>
  <c r="L339" i="5"/>
  <c r="L340" i="5"/>
  <c r="L341" i="5"/>
  <c r="L342" i="5"/>
  <c r="L343" i="5"/>
  <c r="L344" i="5"/>
  <c r="L345" i="5"/>
  <c r="L346" i="5"/>
  <c r="L347" i="5"/>
  <c r="L348" i="5"/>
  <c r="L349" i="5"/>
  <c r="L350" i="5"/>
  <c r="L351" i="5"/>
  <c r="L352" i="5"/>
  <c r="L353" i="5"/>
  <c r="L354" i="5"/>
  <c r="L355" i="5"/>
  <c r="L356" i="5"/>
  <c r="L357" i="5"/>
  <c r="L358" i="5"/>
  <c r="L359" i="5"/>
  <c r="L360" i="5"/>
  <c r="L361" i="5"/>
  <c r="L362" i="5"/>
  <c r="L363" i="5"/>
  <c r="L364" i="5"/>
  <c r="L365" i="5"/>
  <c r="L366" i="5"/>
  <c r="L367" i="5"/>
  <c r="L368" i="5"/>
  <c r="L369" i="5"/>
  <c r="L370" i="5"/>
  <c r="L371" i="5"/>
  <c r="L372" i="5"/>
  <c r="L373" i="5"/>
  <c r="L374" i="5"/>
  <c r="L375" i="5"/>
  <c r="L376" i="5"/>
  <c r="L377" i="5"/>
  <c r="L378" i="5"/>
  <c r="L379" i="5"/>
  <c r="L380" i="5"/>
  <c r="L381" i="5"/>
  <c r="L382" i="5"/>
  <c r="L383" i="5"/>
  <c r="L384" i="5"/>
  <c r="L385" i="5"/>
  <c r="L386" i="5"/>
  <c r="L387" i="5"/>
  <c r="L388" i="5"/>
  <c r="L389" i="5"/>
  <c r="L390" i="5"/>
  <c r="L391" i="5"/>
  <c r="L392" i="5"/>
  <c r="L393" i="5"/>
  <c r="L394" i="5"/>
  <c r="L395" i="5"/>
  <c r="L396" i="5"/>
  <c r="L397" i="5"/>
  <c r="L398" i="5"/>
  <c r="L399" i="5"/>
  <c r="L400" i="5"/>
  <c r="L401" i="5"/>
  <c r="L402" i="5"/>
  <c r="C406" i="5"/>
  <c r="E412" i="5"/>
  <c r="K412" i="5" s="1"/>
  <c r="K415" i="5"/>
  <c r="K416" i="5"/>
  <c r="K417" i="5"/>
  <c r="K419" i="5"/>
  <c r="K420" i="5"/>
  <c r="K421" i="5"/>
  <c r="K422" i="5"/>
  <c r="K423" i="5"/>
  <c r="F424" i="5"/>
  <c r="G424" i="5"/>
  <c r="H424" i="5"/>
  <c r="I424" i="5"/>
  <c r="J424" i="5"/>
  <c r="K434" i="5"/>
  <c r="K436" i="5"/>
  <c r="K440" i="5"/>
  <c r="K441" i="5"/>
  <c r="K442" i="5"/>
  <c r="F443" i="5"/>
  <c r="G443" i="5"/>
  <c r="H443" i="5"/>
  <c r="I443" i="5"/>
  <c r="E446" i="5"/>
  <c r="K446" i="5" s="1"/>
  <c r="K450" i="5"/>
  <c r="F453" i="5"/>
  <c r="G453" i="5"/>
  <c r="H453" i="5"/>
  <c r="J453" i="5"/>
  <c r="L133" i="5" l="1"/>
  <c r="F454" i="5"/>
  <c r="L21" i="5"/>
  <c r="G454" i="5"/>
  <c r="L212" i="5"/>
  <c r="E438" i="5" s="1"/>
  <c r="K438" i="5" s="1"/>
  <c r="H454" i="5"/>
  <c r="E409" i="5"/>
  <c r="K409" i="5" s="1"/>
  <c r="F6" i="5"/>
  <c r="E226" i="5"/>
  <c r="G135" i="5"/>
  <c r="L252" i="5"/>
  <c r="E449" i="5" s="1"/>
  <c r="K449" i="5" s="1"/>
  <c r="L230" i="5"/>
  <c r="E445" i="5"/>
  <c r="F135" i="5"/>
  <c r="L239" i="5"/>
  <c r="K226" i="5"/>
  <c r="G226" i="5"/>
  <c r="L201" i="5"/>
  <c r="L172" i="5"/>
  <c r="E435" i="5" s="1"/>
  <c r="K435" i="5" s="1"/>
  <c r="L154" i="5"/>
  <c r="E428" i="5" s="1"/>
  <c r="K428" i="5" s="1"/>
  <c r="L136" i="5"/>
  <c r="E426" i="5" s="1"/>
  <c r="I135" i="5"/>
  <c r="E135" i="5"/>
  <c r="L7" i="5"/>
  <c r="E6" i="5"/>
  <c r="J226" i="5"/>
  <c r="F226" i="5"/>
  <c r="H189" i="5"/>
  <c r="H135" i="5" s="1"/>
  <c r="G6" i="5"/>
  <c r="I98" i="5"/>
  <c r="I255" i="5"/>
  <c r="H98" i="5"/>
  <c r="H6" i="5" s="1"/>
  <c r="L98" i="5"/>
  <c r="E414" i="5" s="1"/>
  <c r="K414" i="5" s="1"/>
  <c r="J135" i="5"/>
  <c r="L123" i="5"/>
  <c r="J48" i="5"/>
  <c r="L53" i="5"/>
  <c r="K445" i="5"/>
  <c r="E407" i="5"/>
  <c r="L189" i="5"/>
  <c r="E433" i="5" s="1"/>
  <c r="K433" i="5" s="1"/>
  <c r="L145" i="5"/>
  <c r="K144" i="5"/>
  <c r="K135" i="5" s="1"/>
  <c r="L13" i="5"/>
  <c r="L227" i="5"/>
  <c r="H251" i="5"/>
  <c r="L120" i="5"/>
  <c r="J71" i="5"/>
  <c r="L71" i="5" s="1"/>
  <c r="E411" i="5" s="1"/>
  <c r="K411" i="5" s="1"/>
  <c r="J13" i="5"/>
  <c r="B6" i="5" l="1"/>
  <c r="E447" i="5"/>
  <c r="K447" i="5" s="1"/>
  <c r="L144" i="5"/>
  <c r="E427" i="5" s="1"/>
  <c r="K427" i="5" s="1"/>
  <c r="I254" i="5"/>
  <c r="I226" i="5" s="1"/>
  <c r="I70" i="5"/>
  <c r="H255" i="5" s="1"/>
  <c r="J6" i="5"/>
  <c r="K407" i="5"/>
  <c r="I453" i="5"/>
  <c r="I454" i="5" s="1"/>
  <c r="J439" i="5"/>
  <c r="K426" i="5"/>
  <c r="L251" i="5"/>
  <c r="L248" i="5" s="1"/>
  <c r="E451" i="5" s="1"/>
  <c r="H248" i="5"/>
  <c r="L66" i="5"/>
  <c r="K48" i="5"/>
  <c r="K6" i="5" s="1"/>
  <c r="E443" i="5" l="1"/>
  <c r="L135" i="5"/>
  <c r="L70" i="5"/>
  <c r="I48" i="5"/>
  <c r="I6" i="5" s="1"/>
  <c r="J443" i="5"/>
  <c r="J454" i="5" s="1"/>
  <c r="K439" i="5"/>
  <c r="K443" i="5" s="1"/>
  <c r="L255" i="5"/>
  <c r="H254" i="5"/>
  <c r="H226" i="5" s="1"/>
  <c r="K451" i="5"/>
  <c r="I44" i="2" l="1"/>
  <c r="J44" i="2"/>
  <c r="L48" i="5"/>
  <c r="E410" i="5" s="1"/>
  <c r="E424" i="5" s="1"/>
  <c r="E452" i="5"/>
  <c r="L254" i="5"/>
  <c r="L226" i="5" s="1"/>
  <c r="K410" i="5" l="1"/>
  <c r="K424" i="5" s="1"/>
  <c r="L6" i="5"/>
  <c r="M5" i="5" s="1"/>
  <c r="N48" i="5"/>
  <c r="K452" i="5"/>
  <c r="K453" i="5" s="1"/>
  <c r="K454" i="5" s="1"/>
  <c r="E453" i="5"/>
  <c r="E454" i="5" s="1"/>
  <c r="E455" i="5" s="1"/>
  <c r="K455" i="5" l="1"/>
  <c r="I22" i="2"/>
  <c r="N49" i="5" l="1"/>
  <c r="J22" i="2"/>
  <c r="N135" i="5" l="1"/>
  <c r="N136" i="5" s="1"/>
  <c r="I11" i="3" l="1"/>
  <c r="I31" i="2" l="1"/>
  <c r="I12" i="2"/>
  <c r="I8" i="2" l="1"/>
  <c r="J12" i="2"/>
  <c r="J8" i="2"/>
  <c r="J31" i="2"/>
  <c r="E47" i="2"/>
  <c r="E49" i="2" s="1"/>
  <c r="I40" i="2"/>
  <c r="I16" i="2"/>
  <c r="I45" i="2" l="1"/>
  <c r="I34" i="2"/>
  <c r="F47" i="2"/>
  <c r="J40" i="2"/>
  <c r="J34" i="2"/>
  <c r="J45" i="2"/>
  <c r="F20" i="2"/>
  <c r="F39" i="2"/>
  <c r="F32" i="2"/>
  <c r="F27" i="2"/>
  <c r="F33" i="2"/>
  <c r="F19" i="2"/>
  <c r="F17" i="2"/>
  <c r="F24" i="2"/>
  <c r="F29" i="2"/>
  <c r="F23" i="2"/>
  <c r="F44" i="2"/>
  <c r="F37" i="2"/>
  <c r="F28" i="2"/>
  <c r="F15" i="2"/>
  <c r="F11" i="2"/>
  <c r="F26" i="2"/>
  <c r="F42" i="2"/>
  <c r="F25" i="2"/>
  <c r="F14" i="2"/>
  <c r="F43" i="2"/>
  <c r="F13" i="2"/>
  <c r="F31" i="2"/>
  <c r="F45" i="2"/>
  <c r="F40" i="2"/>
  <c r="F22" i="2"/>
  <c r="F34" i="2"/>
  <c r="F9" i="2"/>
  <c r="F36" i="2"/>
  <c r="F38" i="2"/>
  <c r="F12" i="2"/>
  <c r="F16" i="2"/>
  <c r="F8" i="2"/>
  <c r="H18" i="2"/>
  <c r="J16" i="2"/>
  <c r="H13" i="3"/>
  <c r="I47" i="2"/>
  <c r="H45" i="2" l="1"/>
  <c r="H10" i="2"/>
  <c r="D19" i="4"/>
  <c r="H16" i="2"/>
  <c r="I20" i="2"/>
  <c r="J47" i="2"/>
  <c r="H47" i="2"/>
  <c r="J20" i="2"/>
  <c r="H23" i="2"/>
  <c r="H26" i="2"/>
  <c r="H25" i="2"/>
  <c r="H24" i="2"/>
  <c r="H29" i="2"/>
  <c r="H20" i="2"/>
  <c r="H43" i="2"/>
  <c r="H17" i="2"/>
  <c r="H9" i="2"/>
  <c r="H36" i="2"/>
  <c r="H15" i="2"/>
  <c r="H11" i="2"/>
  <c r="H14" i="2"/>
  <c r="H38" i="2"/>
  <c r="H28" i="2"/>
  <c r="H19" i="2"/>
  <c r="H32" i="2"/>
  <c r="H27" i="2"/>
  <c r="H13" i="2"/>
  <c r="H33" i="2"/>
  <c r="H42" i="2"/>
  <c r="H39" i="2"/>
  <c r="H37" i="2"/>
  <c r="H44" i="2"/>
  <c r="H22" i="2"/>
  <c r="H31" i="2"/>
  <c r="H12" i="2"/>
  <c r="H8" i="2"/>
  <c r="H34" i="2"/>
  <c r="H40" i="2"/>
  <c r="D24" i="4"/>
  <c r="G13" i="3"/>
  <c r="I12" i="3"/>
  <c r="D40" i="4" l="1"/>
  <c r="H49" i="2"/>
  <c r="I13" i="3"/>
  <c r="I49" i="2" l="1"/>
  <c r="J49" i="2"/>
  <c r="F49" i="2"/>
  <c r="D44" i="4" l="1"/>
  <c r="H48" i="32" l="1"/>
  <c r="I31" i="32" l="1"/>
  <c r="I46" i="32"/>
  <c r="I99" i="32"/>
  <c r="I70" i="32"/>
  <c r="I93" i="32"/>
  <c r="I32" i="32"/>
  <c r="J48" i="32"/>
  <c r="K48" i="32" s="1"/>
  <c r="I21" i="32"/>
  <c r="I25" i="32"/>
  <c r="I41" i="32"/>
  <c r="I58" i="32"/>
  <c r="I66" i="32"/>
  <c r="I65" i="32"/>
  <c r="I45" i="32"/>
  <c r="I61" i="32"/>
  <c r="I69" i="32"/>
  <c r="I52" i="32"/>
  <c r="I20" i="32"/>
  <c r="I75" i="32"/>
  <c r="I103" i="32"/>
  <c r="I55" i="32"/>
  <c r="I80" i="32"/>
  <c r="I101" i="32"/>
  <c r="I87" i="32"/>
  <c r="I59" i="32"/>
  <c r="I63" i="32"/>
  <c r="I33" i="32"/>
  <c r="I17" i="32"/>
  <c r="I23" i="32"/>
  <c r="I24" i="32"/>
  <c r="I71" i="32"/>
  <c r="I39" i="32"/>
  <c r="I91" i="32"/>
  <c r="I48" i="32"/>
  <c r="I12" i="32"/>
  <c r="I38" i="32"/>
  <c r="I73" i="32"/>
  <c r="I13" i="32"/>
  <c r="I29" i="32"/>
  <c r="I77" i="32"/>
  <c r="I81" i="32"/>
  <c r="I54" i="32"/>
  <c r="I18" i="32"/>
  <c r="I67" i="32"/>
  <c r="I35" i="32"/>
  <c r="I97" i="32"/>
  <c r="I42" i="32"/>
  <c r="I76" i="32"/>
  <c r="I79" i="32"/>
  <c r="I74" i="32"/>
  <c r="I34" i="32"/>
  <c r="I95" i="32"/>
  <c r="I26" i="32"/>
  <c r="I37" i="32"/>
  <c r="I11" i="32"/>
  <c r="I60" i="32"/>
  <c r="I27" i="32"/>
  <c r="I85" i="32"/>
  <c r="I16" i="32"/>
  <c r="I83" i="32"/>
  <c r="I64" i="32"/>
  <c r="I15" i="32"/>
  <c r="I56" i="32"/>
  <c r="I40" i="32"/>
  <c r="I22" i="32"/>
  <c r="I28" i="32"/>
  <c r="I84" i="32"/>
  <c r="I53" i="32"/>
  <c r="I44" i="32"/>
  <c r="F3" i="17" l="1"/>
  <c r="F6" i="17" s="1"/>
  <c r="B6" i="17"/>
  <c r="B13" i="17" s="1"/>
  <c r="G6" i="17" l="1"/>
  <c r="F13" i="1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Diego</author>
  </authors>
  <commentList>
    <comment ref="E15" authorId="0" shapeId="0" xr:uid="{00000000-0006-0000-0400-000001000000}">
      <text>
        <r>
          <rPr>
            <sz val="9"/>
            <color indexed="81"/>
            <rFont val="Tahoma"/>
            <family val="2"/>
          </rPr>
          <t>Revisar que hay en descuentos de proveedores</t>
        </r>
      </text>
    </comment>
    <comment ref="E18" authorId="0" shapeId="0" xr:uid="{00000000-0006-0000-0400-000002000000}">
      <text>
        <r>
          <rPr>
            <sz val="9"/>
            <color indexed="81"/>
            <rFont val="Tahoma"/>
            <family val="2"/>
          </rPr>
          <t>corregir ganancias por valoración grupo aval 421037.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Yina Polo</author>
  </authors>
  <commentList>
    <comment ref="I10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>Yina Polo:</t>
        </r>
        <r>
          <rPr>
            <sz val="9"/>
            <color indexed="81"/>
            <rFont val="Tahoma"/>
            <family val="2"/>
          </rPr>
          <t xml:space="preserve">
32 RESERVAS + 33 FONDO DE DESTINACION ESPECIFICA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SAMSUNG</author>
  </authors>
  <commentList>
    <comment ref="D657" authorId="0" shapeId="0" xr:uid="{00000000-0006-0000-0700-000001000000}">
      <text>
        <r>
          <rPr>
            <b/>
            <sz val="9"/>
            <color indexed="81"/>
            <rFont val="Tahoma"/>
            <family val="2"/>
          </rPr>
          <t>SAMSUNG:</t>
        </r>
        <r>
          <rPr>
            <sz val="9"/>
            <color indexed="81"/>
            <rFont val="Tahoma"/>
            <family val="2"/>
          </rPr>
          <t xml:space="preserve">
Este valor es el que me da la 52.</t>
        </r>
      </text>
    </comment>
  </commentList>
</comments>
</file>

<file path=xl/sharedStrings.xml><?xml version="1.0" encoding="utf-8"?>
<sst xmlns="http://schemas.openxmlformats.org/spreadsheetml/2006/main" count="3349" uniqueCount="1836">
  <si>
    <t>ACTIVO</t>
  </si>
  <si>
    <t>Año 2014</t>
  </si>
  <si>
    <t>%</t>
  </si>
  <si>
    <t>CUENTAS POR COBRAR</t>
  </si>
  <si>
    <t>Muebles y Equipos de Oficina</t>
  </si>
  <si>
    <t>Equipo de Computo y Comunicación</t>
  </si>
  <si>
    <t xml:space="preserve">TOTAL ACTIVO        </t>
  </si>
  <si>
    <t>Intereses (método interés efectivo)</t>
  </si>
  <si>
    <t>CUENTAS POR PAGAR</t>
  </si>
  <si>
    <t>Proveedores</t>
  </si>
  <si>
    <t>Retenciones Y Aportes De Nomina</t>
  </si>
  <si>
    <t>Remanentes Por Pagar</t>
  </si>
  <si>
    <t>Diversas</t>
  </si>
  <si>
    <t>BENEFICIOS A EMPLEADOS</t>
  </si>
  <si>
    <t>FONDOS SOCIALES Y MUTUALES</t>
  </si>
  <si>
    <t xml:space="preserve">TOTAL PASIVOS       </t>
  </si>
  <si>
    <t>Resultados del Ejercicio</t>
  </si>
  <si>
    <t>PATRIMONIO</t>
  </si>
  <si>
    <t>NOTA</t>
  </si>
  <si>
    <t>TOTAL INGRESOS Y GANANCIAS</t>
  </si>
  <si>
    <t>COSTOS</t>
  </si>
  <si>
    <t>Intereses Obligaciones Financieras</t>
  </si>
  <si>
    <t>Gastos Bancarios</t>
  </si>
  <si>
    <t>Comisiones Bancarias</t>
  </si>
  <si>
    <t>Tarjeta de Afinidad</t>
  </si>
  <si>
    <t>Gravamen a los Movimientos Financieros - Propio</t>
  </si>
  <si>
    <t>Gravamen a los Movimientos Financieros - Asumido</t>
  </si>
  <si>
    <t>GASTOS ORDINARIOS</t>
  </si>
  <si>
    <t>Beneficios a Empleados</t>
  </si>
  <si>
    <t>Gastos Generales</t>
  </si>
  <si>
    <t>Depreciaciones</t>
  </si>
  <si>
    <t>TOTAL GASTOS ORDINARIOS</t>
  </si>
  <si>
    <t>PERDIDAS</t>
  </si>
  <si>
    <t>Deterioro General de Cartera</t>
  </si>
  <si>
    <t>TOTAL PERDIDAS</t>
  </si>
  <si>
    <t>EXCEDENTES NETOS</t>
  </si>
  <si>
    <t>Expresado en Pesos Colombianos</t>
  </si>
  <si>
    <t>Cesantías</t>
  </si>
  <si>
    <t>Vacaciones</t>
  </si>
  <si>
    <t>CAPITAL SOCIAL</t>
  </si>
  <si>
    <t>RESERVAS, FONDOS, SUPERAVIT</t>
  </si>
  <si>
    <t>RESULTADOS DEL EJERCICIO</t>
  </si>
  <si>
    <t>Otras Ganancias</t>
  </si>
  <si>
    <t>INGRESOS ORDINARIOS</t>
  </si>
  <si>
    <t>Dividendos y Participaciones</t>
  </si>
  <si>
    <t>INTERESES</t>
  </si>
  <si>
    <t>Cartera de Crédito (Método del interés efectivo)</t>
  </si>
  <si>
    <t>Otros</t>
  </si>
  <si>
    <t>Pérdida en valoración de inversiones de patrimonio a valor razonable</t>
  </si>
  <si>
    <t>TOTAL COSTOS, GASTOS Y PERDIDAS</t>
  </si>
  <si>
    <t>TOTAL PATRIMONIO</t>
  </si>
  <si>
    <t>Fondos, Reservas y Superavit</t>
  </si>
  <si>
    <t>Capital Social</t>
  </si>
  <si>
    <t>Aumento</t>
  </si>
  <si>
    <t>Disminución</t>
  </si>
  <si>
    <t>( Cifras en pesos Colombianos)</t>
  </si>
  <si>
    <t>Saldo al Incio del Periodo.</t>
  </si>
  <si>
    <t>Aumento (Disminución)  del Disponible</t>
  </si>
  <si>
    <t>Total Recursos de Financiacion &amp; Operación</t>
  </si>
  <si>
    <t>Aumento (Disminución)  otros pasivos</t>
  </si>
  <si>
    <t>Aumento (Disminución) de Fondos Sociales, Mutuales y Otros</t>
  </si>
  <si>
    <t>Aumento (Disminución)  de Aportes Sociales</t>
  </si>
  <si>
    <t>Aumento (Disminución) de Impuestos</t>
  </si>
  <si>
    <t>Aumento (Disminución)  Beneficios a Empleados</t>
  </si>
  <si>
    <t>Aumento (Disminución)  Cuentas por Pagar</t>
  </si>
  <si>
    <t>Aumento (Disminución)  Depósitos</t>
  </si>
  <si>
    <t>(Aumento) Disminución de Cuentas por Cobrar</t>
  </si>
  <si>
    <t>(Aumento) Disminución Cartera Credito</t>
  </si>
  <si>
    <t>Efectivo Generado en Actividades de OPERACIÓN</t>
  </si>
  <si>
    <t>Subtotal efectivo generado en actividades de INVERSION</t>
  </si>
  <si>
    <t>Aumento (Disminución)  Obligaciones Financieras</t>
  </si>
  <si>
    <t>Efectivo Generado en actividades de FINANCIACION</t>
  </si>
  <si>
    <t>(Aumento) Disminución de Propiedades planta y equipo</t>
  </si>
  <si>
    <t>(Aumento) Disminución Inversiones de Deuda</t>
  </si>
  <si>
    <t>(Aumento) Disminución en Inversiones de Patrimonio</t>
  </si>
  <si>
    <t>Efectivo Generado en actividades de INVERSION</t>
  </si>
  <si>
    <t>Excedentes Netos Del Año</t>
  </si>
  <si>
    <t>mas partidas que no afectan el efectivo: Gastos Depreciación</t>
  </si>
  <si>
    <t>Efectivo Generado por las Operaciones</t>
  </si>
  <si>
    <t>CONCEPTO</t>
  </si>
  <si>
    <t>NIT 800-020-034-8</t>
  </si>
  <si>
    <t>Software</t>
  </si>
  <si>
    <t>IMPUESTOS</t>
  </si>
  <si>
    <t>Industria y Comercio</t>
  </si>
  <si>
    <t>Terrenos</t>
  </si>
  <si>
    <t xml:space="preserve">Edificiaciones </t>
  </si>
  <si>
    <t>ESTADO DE CAMBIOS EN EL PATRIMONIO</t>
  </si>
  <si>
    <t>Año 2015</t>
  </si>
  <si>
    <t>Recuperación del Deterioro</t>
  </si>
  <si>
    <t>TOTAL COSTOS FINANCIEROS Y GASTOS BANCARIOS</t>
  </si>
  <si>
    <t>Gastos Sociales</t>
  </si>
  <si>
    <t/>
  </si>
  <si>
    <t>x</t>
  </si>
  <si>
    <t>SUMAS IGUALES</t>
  </si>
  <si>
    <t>TOTAL PASIVO + PATRIMONIO</t>
  </si>
  <si>
    <t>Nota 41</t>
  </si>
  <si>
    <t xml:space="preserve">Resultados acumulados por convergencia </t>
  </si>
  <si>
    <t>Nota 40</t>
  </si>
  <si>
    <t>Partidas adicionales que hagan parte del patrimonio</t>
  </si>
  <si>
    <t>Nota 39</t>
  </si>
  <si>
    <t>Participaciones no controladoras, presentadas dentro del patrimonio</t>
  </si>
  <si>
    <t>Nota 38</t>
  </si>
  <si>
    <t>Excedentes del ejercicio</t>
  </si>
  <si>
    <t>Nota 37</t>
  </si>
  <si>
    <t>Fondo social  especial</t>
  </si>
  <si>
    <t>Nota 36</t>
  </si>
  <si>
    <t>Fondos y reservas creadas por asamblea</t>
  </si>
  <si>
    <t>Nota 35</t>
  </si>
  <si>
    <t>Reserva de protección de aportes sociales</t>
  </si>
  <si>
    <t>Nota 34</t>
  </si>
  <si>
    <t xml:space="preserve">Aportes sociales </t>
  </si>
  <si>
    <t>SALDOS NIIF a 01/01/2015</t>
  </si>
  <si>
    <t>Reclasificaciones por Convergencia a NIIF Créditos</t>
  </si>
  <si>
    <t>Reclasificaciones por Convergencia a NIIF Debitos</t>
  </si>
  <si>
    <t>PATRIMONIO NIIF</t>
  </si>
  <si>
    <t>TOTAL PASIVOS</t>
  </si>
  <si>
    <t>Nota 33</t>
  </si>
  <si>
    <t>Pasivo por impuestos diferidos</t>
  </si>
  <si>
    <t>Nota 32</t>
  </si>
  <si>
    <t>Otros pasivos no financieros</t>
  </si>
  <si>
    <t>Nota 31</t>
  </si>
  <si>
    <t>Otros pasivos financieros</t>
  </si>
  <si>
    <t>Nota 30</t>
  </si>
  <si>
    <t>Aportes sociales o participaciones consideradas como pasivos financieros</t>
  </si>
  <si>
    <t>Nota 29</t>
  </si>
  <si>
    <t xml:space="preserve">Provisiones </t>
  </si>
  <si>
    <t>Nota 28</t>
  </si>
  <si>
    <t>Ingresos diferidos</t>
  </si>
  <si>
    <t>Nota 27</t>
  </si>
  <si>
    <t>Subvenciones del gobierno</t>
  </si>
  <si>
    <t>Nota 26</t>
  </si>
  <si>
    <t>Impuestos</t>
  </si>
  <si>
    <t>Nota 25</t>
  </si>
  <si>
    <t>Provisiones por fondos sociales</t>
  </si>
  <si>
    <t>Nota 24</t>
  </si>
  <si>
    <t>Fondos mutuales</t>
  </si>
  <si>
    <t>Otros Fondos Sociales</t>
  </si>
  <si>
    <t>Nota 23</t>
  </si>
  <si>
    <t>Fondos sociales - Educación</t>
  </si>
  <si>
    <t>Nota 22</t>
  </si>
  <si>
    <t>Fondos sociales - Solidaridad</t>
  </si>
  <si>
    <t>Nota 21</t>
  </si>
  <si>
    <t xml:space="preserve"> Pasivo neto por beneficio a los empleados</t>
  </si>
  <si>
    <t>Nota 20</t>
  </si>
  <si>
    <t>Cuentas por pagar comerciales y otras cuentas por pagar</t>
  </si>
  <si>
    <t>Nota 19</t>
  </si>
  <si>
    <t>Deudas y préstamos que generan interés</t>
  </si>
  <si>
    <t>Nota 18</t>
  </si>
  <si>
    <t>Depósitos y exibilidades</t>
  </si>
  <si>
    <t>SALDOS NIIF A 01/01/2015</t>
  </si>
  <si>
    <t>PASIVOS NIIF</t>
  </si>
  <si>
    <t>TOTAL ACTIVOS</t>
  </si>
  <si>
    <t>Nota 17</t>
  </si>
  <si>
    <t xml:space="preserve">Otros activos no financieros </t>
  </si>
  <si>
    <t>Nota 16</t>
  </si>
  <si>
    <t xml:space="preserve">Otros activos financieros  </t>
  </si>
  <si>
    <t>Nota 15</t>
  </si>
  <si>
    <t>Inversiones en subsidiarias, negocios conjuntos y asociadas</t>
  </si>
  <si>
    <t>Nota 14</t>
  </si>
  <si>
    <t xml:space="preserve">Activo por impuesto diferido </t>
  </si>
  <si>
    <t>Nota 13</t>
  </si>
  <si>
    <t>Plusvalía</t>
  </si>
  <si>
    <t>Nota 12</t>
  </si>
  <si>
    <t>Activos intangibles distintos de la plusvalía</t>
  </si>
  <si>
    <t>Nota 11</t>
  </si>
  <si>
    <t>Activos biológicos</t>
  </si>
  <si>
    <t>Nota 10</t>
  </si>
  <si>
    <t xml:space="preserve">Activos no corrientes clasificados como mantenidos para la venta 
</t>
  </si>
  <si>
    <t>Nota 9</t>
  </si>
  <si>
    <t>Propiedades de inversión</t>
  </si>
  <si>
    <t>Nota 8</t>
  </si>
  <si>
    <t>Propiedad, planta y equipo</t>
  </si>
  <si>
    <t>Nota 7</t>
  </si>
  <si>
    <t>Gastos pagados por adelantado</t>
  </si>
  <si>
    <t>Nota 6</t>
  </si>
  <si>
    <t>Inventarios</t>
  </si>
  <si>
    <t>Nota 5</t>
  </si>
  <si>
    <t>Cuentas por cobrar y otras cuentas por cobrar</t>
  </si>
  <si>
    <t>Nota 4</t>
  </si>
  <si>
    <t xml:space="preserve">Cartera de Crédito </t>
  </si>
  <si>
    <t>Nota 3</t>
  </si>
  <si>
    <t>Inversiones en instrumentos de patrimonio</t>
  </si>
  <si>
    <t>Nota 2</t>
  </si>
  <si>
    <t>Inversiones en instrumentos de deuda</t>
  </si>
  <si>
    <t>Nota 1</t>
  </si>
  <si>
    <t>Efectivo y equivalentes al efectivo</t>
  </si>
  <si>
    <t>NOTAS</t>
  </si>
  <si>
    <r>
      <rPr>
        <sz val="14"/>
        <rFont val="Calibri"/>
        <family val="2"/>
        <scheme val="minor"/>
      </rPr>
      <t>HOJA DE TRABAJO - PREPARACIÓN DE ESTADO DE SITUACIÓN FINANCIERA DE APERTURA ESFA 
SALDOS NIIF</t>
    </r>
    <r>
      <rPr>
        <b/>
        <sz val="14"/>
        <rFont val="Calibri"/>
        <family val="2"/>
        <scheme val="minor"/>
      </rPr>
      <t xml:space="preserve"> 
Cifras expresadas en miles de pesos</t>
    </r>
  </si>
  <si>
    <t>Acreedoras De Control Por Contra (Db)</t>
  </si>
  <si>
    <t>ACREEDORAS DE CONTROL POR CONTRA</t>
  </si>
  <si>
    <t>Acreedoras Contingentes Por Contra (Db)</t>
  </si>
  <si>
    <t>ACREEDORAS CONTINGENTES POR CONTRA</t>
  </si>
  <si>
    <t>Otras Acreedoras De Control</t>
  </si>
  <si>
    <t>Capitalizacion Revalorizacion Del Patrimonio</t>
  </si>
  <si>
    <t>Capital Minimo Irreducible</t>
  </si>
  <si>
    <t>Contratos De Arrendamientos Financieros</t>
  </si>
  <si>
    <t>ACREEDORAS DE CONTROL</t>
  </si>
  <si>
    <t>Otras Cuentas Acreedoras Contingentes</t>
  </si>
  <si>
    <t>Litigios Y/O Demandas</t>
  </si>
  <si>
    <t>Bienes Y Valores Recibidos De Terceros</t>
  </si>
  <si>
    <t>Apertura De Credito</t>
  </si>
  <si>
    <t>Creditos Aprobados No Desembolsados</t>
  </si>
  <si>
    <t>Bienes Y Valores  En Administracion</t>
  </si>
  <si>
    <t>Bienes Y Valores Recibidos En Garantia - Otras Garantias</t>
  </si>
  <si>
    <t>Bienes Y Valores Recibidos En Garantia - Garantia Admisible</t>
  </si>
  <si>
    <t>Bienes Y Valores Recibidos En Custodia</t>
  </si>
  <si>
    <t>ACREEDORAS CONTINGENTES</t>
  </si>
  <si>
    <t>CUENTAS DE ORDEN ACREEDORAS</t>
  </si>
  <si>
    <t>Deudoras De Control Por Contra</t>
  </si>
  <si>
    <t>DEUDORAS DE CONTROL POR CONTRA</t>
  </si>
  <si>
    <t>Deudoras Contingentes Por Contra (Cr)</t>
  </si>
  <si>
    <t>DEUDORAS CONTINGENTES POR CONTRA</t>
  </si>
  <si>
    <t>Otras Deudoras De Control</t>
  </si>
  <si>
    <t>Ajustes Por Inflacion Activos</t>
  </si>
  <si>
    <t>Aportes Suscritos Por Cobrar</t>
  </si>
  <si>
    <t>Propiedades, Planta Y Equipo Totalmente  Depreciados</t>
  </si>
  <si>
    <t>Activos Castigados</t>
  </si>
  <si>
    <t>Creditos A Favor No Utilizados</t>
  </si>
  <si>
    <t>DEUDORAS DE CONTROL</t>
  </si>
  <si>
    <t>Otras Deudoras Contingentes</t>
  </si>
  <si>
    <t>Bienes Y Valores En Administracion</t>
  </si>
  <si>
    <t>Intereses Cartera De Credito</t>
  </si>
  <si>
    <t>Bienes Y Valores En Poder  De Terceros</t>
  </si>
  <si>
    <t>Bienes Y Valores Entregados En Garantia</t>
  </si>
  <si>
    <t>Bienes Y Valores Entregados En Custodia</t>
  </si>
  <si>
    <t>DEUDORAS CONTINGENTES</t>
  </si>
  <si>
    <t>CUENTAS DE ORDEN DEUDORAS</t>
  </si>
  <si>
    <t>Contratos De Servicios</t>
  </si>
  <si>
    <t>Costos Indirectos</t>
  </si>
  <si>
    <t>Mano De Obra Directa</t>
  </si>
  <si>
    <t>Materia Prima</t>
  </si>
  <si>
    <t>COSTOS DE PRODUCCION O DE OPERACION</t>
  </si>
  <si>
    <t>Devoluciones Rebajas Y Descuentos En Compras (Cr)</t>
  </si>
  <si>
    <t>De Materiales Indirectos</t>
  </si>
  <si>
    <t>De Materias Primas</t>
  </si>
  <si>
    <t>De Mercancias</t>
  </si>
  <si>
    <t>COMPRAS</t>
  </si>
  <si>
    <t>Servicio  De Credito</t>
  </si>
  <si>
    <t>Otras Actividades De Servicios Comunes, Sociales Y Personales</t>
  </si>
  <si>
    <t>Servicios Sociales Y De Salud</t>
  </si>
  <si>
    <t>Enseñanza</t>
  </si>
  <si>
    <t>Actividades Inmobiliarias, Empresariales Y De Alquiler</t>
  </si>
  <si>
    <t>Actividad Financiera</t>
  </si>
  <si>
    <t>Transporte, Almacenamiento Y Comunicaciones</t>
  </si>
  <si>
    <t>Hoteles Y Restaurantes</t>
  </si>
  <si>
    <t>Comercio Al Por Mayor Y Al Por Menor</t>
  </si>
  <si>
    <t>Construccion</t>
  </si>
  <si>
    <t>Suministro De Electricidad, Gas Y Agua</t>
  </si>
  <si>
    <t>Industrias Manufactureras</t>
  </si>
  <si>
    <t>Explotacion De Minas Y Canteras</t>
  </si>
  <si>
    <t>Pesca</t>
  </si>
  <si>
    <t>Agricultura, Ganaderia, Caza Y Silvicultura</t>
  </si>
  <si>
    <t>COSTO DE VENTAS Y DE PRESTACION DE SERVICIOS</t>
  </si>
  <si>
    <t>COSTOS DE VENTAS</t>
  </si>
  <si>
    <t>Excedentes Y/O Perdidas</t>
  </si>
  <si>
    <t>EXCEDENTES Y/O PERDIDAS</t>
  </si>
  <si>
    <t>Im Puesto De  Renta Y Complementarios</t>
  </si>
  <si>
    <t>IM PUESTO DE  RENTA Y COMPLEMENTARIOS</t>
  </si>
  <si>
    <t>Gastos Ejercicios Anteriores</t>
  </si>
  <si>
    <t>GASTOS EJERCICIOS ANTERIORES</t>
  </si>
  <si>
    <t>Gastos Diversos</t>
  </si>
  <si>
    <t>Gastos Extraordinarios</t>
  </si>
  <si>
    <t>Perdida En Venta Y Retiro De Bienes</t>
  </si>
  <si>
    <t>Gastos Financieros</t>
  </si>
  <si>
    <t>GASTOS NO OPERACIONALES</t>
  </si>
  <si>
    <t>Provisiones</t>
  </si>
  <si>
    <t>Diversos</t>
  </si>
  <si>
    <t>Amortizaciones Y Agotamiento</t>
  </si>
  <si>
    <t>Gastos De Viaje</t>
  </si>
  <si>
    <t>Adecuacion E Instalacion</t>
  </si>
  <si>
    <t>Mantenimiento Y Reparaciones</t>
  </si>
  <si>
    <t>Gastos Legales</t>
  </si>
  <si>
    <t>Servicios</t>
  </si>
  <si>
    <t>Seguros</t>
  </si>
  <si>
    <t>Contribuciones Y Afiliaciones</t>
  </si>
  <si>
    <t>Arrendamientos</t>
  </si>
  <si>
    <t>Honorarios</t>
  </si>
  <si>
    <t>Gastos De Personal</t>
  </si>
  <si>
    <t>GASTOS  DE VENTAS</t>
  </si>
  <si>
    <t>Perdida En Valoracion De Inversiones Para Mantener Hasta El Vencimiento</t>
  </si>
  <si>
    <t>Perdida En Valoracion De Inversiones Disponibles Para La Venta</t>
  </si>
  <si>
    <t>Perdida En Valoracion Inversiones Negociables</t>
  </si>
  <si>
    <t>Amortizacion Y Agotamiento</t>
  </si>
  <si>
    <t>Gastos  Generales</t>
  </si>
  <si>
    <t>GASTOS DE ADMINISTRACION</t>
  </si>
  <si>
    <t>GASTOS</t>
  </si>
  <si>
    <t>Ingresos De Ejercicios Anteriores</t>
  </si>
  <si>
    <t>INGRESOS DE EJERCICIOS ANTERIORES</t>
  </si>
  <si>
    <t>Devoluciones, Rebajas Y Descuentos En Otras Ventas (Db)</t>
  </si>
  <si>
    <t>Participaciones En Concesiones</t>
  </si>
  <si>
    <t>Indemnizaciones</t>
  </si>
  <si>
    <t>Recuperaciones</t>
  </si>
  <si>
    <t>Utilidad En Venta De Otros Bienes</t>
  </si>
  <si>
    <t>Utilidad En Venta De Propiedades Planta Y Equipo</t>
  </si>
  <si>
    <t>Utilidad En Venta De Inversiones</t>
  </si>
  <si>
    <t>Comisiones</t>
  </si>
  <si>
    <t>Dividendos, Participaciones Y Excedentes</t>
  </si>
  <si>
    <t>Financieros</t>
  </si>
  <si>
    <t>Otras Ventas</t>
  </si>
  <si>
    <t>NO OPERACIONALES</t>
  </si>
  <si>
    <t>Administrativos Y Sociales</t>
  </si>
  <si>
    <t>Servicio De Credito</t>
  </si>
  <si>
    <t>Devoluciones, Rebajas Y Descuentos En Ventas (Db)</t>
  </si>
  <si>
    <t>Otras Actividades De Servicios Comunes , Sociales Y Personales.</t>
  </si>
  <si>
    <t>Ensenanza</t>
  </si>
  <si>
    <t>Utilidad En Valoracion Inversiones Para Mantener Hasta El Vencimiento</t>
  </si>
  <si>
    <t>Utilidad En Valoracion De Inversiones Disponibles Para La Venta En Titulos De Deuda</t>
  </si>
  <si>
    <t>Utilidad En Valoracion De Inversiones Negociables En Titulos Participativos</t>
  </si>
  <si>
    <t>Utilidad En Valoracion De Inversiones Negociables En Titulos De Deuda</t>
  </si>
  <si>
    <t>OPERACIONALES</t>
  </si>
  <si>
    <t>INGRESOS</t>
  </si>
  <si>
    <t>RESULTADOS DE EJERCICIOS ANTERIORES</t>
  </si>
  <si>
    <t>Ganancias O Pérdidas Acumuladas No Realizadas En Inversiones Disponibles Para La Venta</t>
  </si>
  <si>
    <t>Valorizaciones</t>
  </si>
  <si>
    <t>Auxilios Y Donaciones</t>
  </si>
  <si>
    <t>SUPERAVIT</t>
  </si>
  <si>
    <t>Otros Fondos</t>
  </si>
  <si>
    <t>Fondos De Inversion</t>
  </si>
  <si>
    <t>Fondo Sociales   Capitalizados</t>
  </si>
  <si>
    <t>Fondo Especial</t>
  </si>
  <si>
    <t>Fondo Para Infraestructura Fisica</t>
  </si>
  <si>
    <t>Fondo Mercadeo De Productos</t>
  </si>
  <si>
    <t>Fondo Para Revalorizacion De Aportes</t>
  </si>
  <si>
    <t>Fondo Para Amortizacion De Aportes</t>
  </si>
  <si>
    <t>FONDOS DE DESTINACION ESPECIFICA</t>
  </si>
  <si>
    <t>Otras Reservas</t>
  </si>
  <si>
    <t>Por Disposiciones Fiscales</t>
  </si>
  <si>
    <t>Reserva Proteccion Fondo Mutual</t>
  </si>
  <si>
    <t>Reservas Estatutarias</t>
  </si>
  <si>
    <t>Reserva Proteccion Cartera</t>
  </si>
  <si>
    <t>Reserva De Asamblea</t>
  </si>
  <si>
    <t>Reserva De Inversión Social</t>
  </si>
  <si>
    <t>Reserva Proteccion De Aportes</t>
  </si>
  <si>
    <t>RESERVAS</t>
  </si>
  <si>
    <t>Fondo Social Mutual</t>
  </si>
  <si>
    <t>Aportes Sociales</t>
  </si>
  <si>
    <t>Bonos Por Pagar</t>
  </si>
  <si>
    <t>TITULOS DE INVERSION EN CIRCULACION</t>
  </si>
  <si>
    <t>Provisiones Diversas</t>
  </si>
  <si>
    <t>Otros Pasivos Estimados</t>
  </si>
  <si>
    <t>Multas Y Sanciones, Litigios, Indemnizaciones Y Demandas</t>
  </si>
  <si>
    <t>Multas Y Sanciones - Superintendencia Economia Solidaria</t>
  </si>
  <si>
    <t>Pensiones De Jubilacion</t>
  </si>
  <si>
    <t>Obligaciones Laborales</t>
  </si>
  <si>
    <t>Para Mantenimiento Y Reparaciones</t>
  </si>
  <si>
    <t>Para Costos Y Gastos</t>
  </si>
  <si>
    <t>Intereses</t>
  </si>
  <si>
    <t>PASIVOS ESTIMADOS Y PROVISIONES</t>
  </si>
  <si>
    <t>Anticipos Y Avances Recibidos</t>
  </si>
  <si>
    <t>Ingresos Recibidos Para Terceros</t>
  </si>
  <si>
    <t>Cuentas En Participacion</t>
  </si>
  <si>
    <t>Abonos Diferidos</t>
  </si>
  <si>
    <t>Ingresos Anticipados</t>
  </si>
  <si>
    <t>Cuotas Partes Pensiones De Jubilacion</t>
  </si>
  <si>
    <t>Pensiones Por Pagar</t>
  </si>
  <si>
    <t>Sucursales Y Agencias</t>
  </si>
  <si>
    <t>OTROS PASIVOS</t>
  </si>
  <si>
    <t>Fondo Mutual Para Otros Fines</t>
  </si>
  <si>
    <t>Fondo Reposicion Automotor</t>
  </si>
  <si>
    <t>Fondo Mantenimiento Conjunto Habitacional</t>
  </si>
  <si>
    <t>Fondo Mutual De  Prevision Asistencia Y Solidaridad</t>
  </si>
  <si>
    <t>Fondo Social Para Otros Fines</t>
  </si>
  <si>
    <t>Fondo De Bienestar  Social</t>
  </si>
  <si>
    <t>Fondos Para Imprevistos</t>
  </si>
  <si>
    <t>Fondo Social De Recreacion</t>
  </si>
  <si>
    <t>Fondo Reserva Tecnica</t>
  </si>
  <si>
    <t>Fondo Social De  Solidaridad</t>
  </si>
  <si>
    <t>Fondo Social De Educacion</t>
  </si>
  <si>
    <t>FONDOS SOCIALES, MUTUALES Y OTROS</t>
  </si>
  <si>
    <t>Gravamenes Y Regalias Por Utilizacion Del Suelo</t>
  </si>
  <si>
    <t>Al Azar,  Juegos  Y Similares</t>
  </si>
  <si>
    <t>Al Sacrificio De Ganado</t>
  </si>
  <si>
    <t>Cuotas De Fomento</t>
  </si>
  <si>
    <t>A Las Importaciones</t>
  </si>
  <si>
    <t>Regalias E Impuestos A La Pequena Y Mediana Mineria</t>
  </si>
  <si>
    <t>De Hidrocarburos Y Minas</t>
  </si>
  <si>
    <t>Tasa Por Utilizacion De Puertos</t>
  </si>
  <si>
    <t>De Turismo</t>
  </si>
  <si>
    <t>De Valorizacion</t>
  </si>
  <si>
    <t>Derechos Sobre Instrumentos Publicos</t>
  </si>
  <si>
    <t>A La Propiedad Raiz</t>
  </si>
  <si>
    <t>Industria Y Comercio</t>
  </si>
  <si>
    <t>Impuesto A Las Ventas Por Pagar</t>
  </si>
  <si>
    <t>Renta Y Complementarios</t>
  </si>
  <si>
    <t>IMPUESTOS, GRAVAMENES Y TASAS</t>
  </si>
  <si>
    <t>Establecimientos Afiliados</t>
  </si>
  <si>
    <t>Seguro De Deposito Liquidado Por Pagar</t>
  </si>
  <si>
    <t>Exigibilidades Por Servicios De  Recaudo</t>
  </si>
  <si>
    <t>Impuesto De Industria Y Comercio Retenido</t>
  </si>
  <si>
    <t>Impuesto A Las Ventas Retenido</t>
  </si>
  <si>
    <t>Retencion En La Fuente</t>
  </si>
  <si>
    <t>Gravamen De Los Movimientos Financieros</t>
  </si>
  <si>
    <t>Prometientes Compradores</t>
  </si>
  <si>
    <t>Costos Y Gastos Por Pagar</t>
  </si>
  <si>
    <t>Contratistas</t>
  </si>
  <si>
    <t>Otros Organismos - Pais</t>
  </si>
  <si>
    <t>Organismos Internacionales</t>
  </si>
  <si>
    <t>Instituto De Fomento Industrial - Ifi</t>
  </si>
  <si>
    <t>Banco De Comercio Exterior</t>
  </si>
  <si>
    <t>Findeter</t>
  </si>
  <si>
    <t>Finagro</t>
  </si>
  <si>
    <t>Fondo De Garantias De Entidades Cooperativas</t>
  </si>
  <si>
    <t>Creditos Ordinarios  Largo Plazo</t>
  </si>
  <si>
    <t>Creditos Ordinarios Corto Plazo</t>
  </si>
  <si>
    <t>CREDITOS DE BANCOS Y OTRAS OBLIGACIONES FINANCIERAS</t>
  </si>
  <si>
    <t>Compromisos De Recompra Cartera Negociada</t>
  </si>
  <si>
    <t>Compromisos De Recompra Inversiones Negociadas</t>
  </si>
  <si>
    <t>PACTOS DE RECOMPRA</t>
  </si>
  <si>
    <t>Depositos De Ahorro Permanente</t>
  </si>
  <si>
    <t>Depositos  De Ahorro Contractual</t>
  </si>
  <si>
    <t>Certificados Depositos De Ahorro A Termino</t>
  </si>
  <si>
    <t>Depositos De Ahorro</t>
  </si>
  <si>
    <t>DEPOSITOS</t>
  </si>
  <si>
    <t xml:space="preserve">PASIVO   </t>
  </si>
  <si>
    <t>Provision Otros Activos</t>
  </si>
  <si>
    <t>Otras Inversiones</t>
  </si>
  <si>
    <t>Responsabilidades Pendientes</t>
  </si>
  <si>
    <t>Bienes De Arte Y Cultura</t>
  </si>
  <si>
    <t>Depositos</t>
  </si>
  <si>
    <t>Bienes Recibidos En Pago</t>
  </si>
  <si>
    <t>Activos De Operacion</t>
  </si>
  <si>
    <t>Activos Intangibles</t>
  </si>
  <si>
    <t>OTROS ACTIVOS</t>
  </si>
  <si>
    <t>Cargos Diferidos</t>
  </si>
  <si>
    <t>Gastos Anticipados</t>
  </si>
  <si>
    <t>DIFERIDOS</t>
  </si>
  <si>
    <t>Provision</t>
  </si>
  <si>
    <t>Depreciacion  Acumulada</t>
  </si>
  <si>
    <t>Amortizacion Y Agotamiento Acumulada</t>
  </si>
  <si>
    <t>Recursos Naturales</t>
  </si>
  <si>
    <t>Bienes De Fondos Sociales</t>
  </si>
  <si>
    <t>Elementos Didacticos</t>
  </si>
  <si>
    <t>Mausoleos</t>
  </si>
  <si>
    <t>Semovientes</t>
  </si>
  <si>
    <t>Propiedades En Transito</t>
  </si>
  <si>
    <t>Maquinaria Y Equipo</t>
  </si>
  <si>
    <t>Plantaciones Agricolas Y Forestales</t>
  </si>
  <si>
    <t>Armamento De Vigilancia</t>
  </si>
  <si>
    <t>Envases Y Empaques</t>
  </si>
  <si>
    <t>Vehiculos</t>
  </si>
  <si>
    <t>Equipo De Hoteles Y Restaurantes</t>
  </si>
  <si>
    <t>Equipo De Computo Y Comunicacion</t>
  </si>
  <si>
    <t>Equipo Medico - Cientifico</t>
  </si>
  <si>
    <t>Muebles Y Equipo De Oficina</t>
  </si>
  <si>
    <t>Edificaciones</t>
  </si>
  <si>
    <t>Construcciones O Montajes  En Curso</t>
  </si>
  <si>
    <t>PROPIEDADES PLANTA Y EQUIPO</t>
  </si>
  <si>
    <t>Otras Provisiones Cuentas Por Cobrar</t>
  </si>
  <si>
    <t>Provision Cuentas Por Cobrar De Vivienda</t>
  </si>
  <si>
    <t>Provision Cuentas Por Cobrar De Consumo</t>
  </si>
  <si>
    <t>Provision Cuentas Por Cobrar Comerciales</t>
  </si>
  <si>
    <t>Provision Cuentas Por Cobrar - Microcredito Inmobiliario</t>
  </si>
  <si>
    <t>Provision Cuentas Por Cobrar, Microcredito Empresarial</t>
  </si>
  <si>
    <t>Provision Cuentas Por Cobrar, Cartera Venta De Bienes Y Servicios</t>
  </si>
  <si>
    <t>Otras Cuentas Por Cobrar</t>
  </si>
  <si>
    <t>Anticipo De Impuestos</t>
  </si>
  <si>
    <t>Ingresos  Por Cobrar</t>
  </si>
  <si>
    <t>Intereses Cartera Por Prestacion De Servicios</t>
  </si>
  <si>
    <t>Intereses Cartera Por Venta De Bienes</t>
  </si>
  <si>
    <t>Deudores Patronales Y Empresas</t>
  </si>
  <si>
    <t>Deudores Por Prestacion De Servicios</t>
  </si>
  <si>
    <t>Deudores Por Venta De Bienes</t>
  </si>
  <si>
    <t>Creditos A Empleados</t>
  </si>
  <si>
    <t>Pagos Por Cuenta De Asociados Comercial</t>
  </si>
  <si>
    <t>Pagos Por Cuenta De Asociados, Microcredito</t>
  </si>
  <si>
    <t>Pagos Por Cuenta De Asociados, Consumo</t>
  </si>
  <si>
    <t>Pagos Por Cuenta De  Asociados, Vivienda</t>
  </si>
  <si>
    <t>Adelantos Al Personal</t>
  </si>
  <si>
    <t>Anticipos De Contratos Y Proveedores</t>
  </si>
  <si>
    <t>Prometientes Vendedores</t>
  </si>
  <si>
    <t>Convenios Por Cobrar</t>
  </si>
  <si>
    <t>Provision General</t>
  </si>
  <si>
    <t>Provision Creditos Comerciales</t>
  </si>
  <si>
    <t>Provision Microcreditos Empresarial</t>
  </si>
  <si>
    <t>Provision Microcredito Inmobiliario</t>
  </si>
  <si>
    <t>Provision Creditos De Consumo</t>
  </si>
  <si>
    <t>Provision Creditos De Vivienda</t>
  </si>
  <si>
    <t>Derechos De Recompra Cartera Negociada</t>
  </si>
  <si>
    <t>Creditos Comerciales , Otras Garantias - Sin Libranza</t>
  </si>
  <si>
    <t>Creditos Comerciales , Otras Garantias - Con Libranza</t>
  </si>
  <si>
    <t>Creditos Comerciales , Garantia Admisible -  Sin Libranza</t>
  </si>
  <si>
    <t>Creditos Comerciales , Garantia Admisible -  Con Libranza</t>
  </si>
  <si>
    <t>Microcreditos, Empresarial - Otras Garantias - Sin Libranza</t>
  </si>
  <si>
    <t>Microcreditos, Empresarial - Otras Garantias - Con Libranza</t>
  </si>
  <si>
    <t>Microcreditos, Empresarial - Garantia Admisible - Sin Libranza</t>
  </si>
  <si>
    <t>Microcreditos, Empresarial - Garantia Admisible - Con Libranza</t>
  </si>
  <si>
    <t>Microcreditos Inmobiliario - Sin Libranza</t>
  </si>
  <si>
    <t>Creditos De Consumo , Otras Garantias - Sin Libranza</t>
  </si>
  <si>
    <t>Creditos De Consumo, Otras Garantias  - Con  Libranza</t>
  </si>
  <si>
    <t>Creditos De Consumo , Garantia Admisible, - Sin Libranza</t>
  </si>
  <si>
    <t>Creditos De Consumo, Garantia Admisible  - Con Libranza</t>
  </si>
  <si>
    <t>Creditos De Vivienda - Sin Libranza</t>
  </si>
  <si>
    <t>Creditos De Vivienda - Con Libranza</t>
  </si>
  <si>
    <t>CARTERA DE CRÉDITOS</t>
  </si>
  <si>
    <t>Inventarios En Consignacion</t>
  </si>
  <si>
    <t>Obras De Construccion En Curso</t>
  </si>
  <si>
    <t>Bienes Raices Para  La Venta</t>
  </si>
  <si>
    <t>Plantaciones Agricolas</t>
  </si>
  <si>
    <t>Cultivos En Desarrollo</t>
  </si>
  <si>
    <t>Contratos En  Ejecucion</t>
  </si>
  <si>
    <t>Inventario En Transito</t>
  </si>
  <si>
    <t>Materiales Y Suministros</t>
  </si>
  <si>
    <t>Productos Terminados</t>
  </si>
  <si>
    <t>Productos En Proceso</t>
  </si>
  <si>
    <t>Materias  Primas</t>
  </si>
  <si>
    <t>Bienes No Transformados Por La Entidad</t>
  </si>
  <si>
    <t>INVENTARIOS</t>
  </si>
  <si>
    <t>Provision De Inversiones Disponibles Para La Venta En Titulos Participativos</t>
  </si>
  <si>
    <t>Provision De Inversiones Disponibles Para La Venta En Titulos De Deuda</t>
  </si>
  <si>
    <t>Provision De Inversiones Para Mantener Hasta El Vencimiento</t>
  </si>
  <si>
    <t>Provision De Inversiones Negociables En Titulos Participativos</t>
  </si>
  <si>
    <t>Provision De Inversiones Negociables En Titulos De Deuda</t>
  </si>
  <si>
    <t>Derechos De Recompra De Inversiones Disponibles Para La Venta En Titulos Participativos</t>
  </si>
  <si>
    <t>Derechos De Recompra De Inversiones Disponibles Para La Venta En Titulos De Deuda</t>
  </si>
  <si>
    <t>Derechos De Recompra De Inversiones Negociables En Titulos Participativos</t>
  </si>
  <si>
    <t>Derechos De Recompra De Inversiones Negociables En Titulos De Deuda</t>
  </si>
  <si>
    <t>Inversiones Disponibles Para La Venta En Titulos Participativos</t>
  </si>
  <si>
    <t>Inversiones Disponibles Para La Venta En Titulos De Deuda</t>
  </si>
  <si>
    <t>Inversiones Para Mantener Hasta El Vencimiento</t>
  </si>
  <si>
    <t>Inversiones Negociables En Titulos Participativos</t>
  </si>
  <si>
    <t>Inversiones Negociables En Titulos De Deuda</t>
  </si>
  <si>
    <t>Fondo De Liquidez</t>
  </si>
  <si>
    <t>Compromisos De  Reventa De Cartera</t>
  </si>
  <si>
    <t>Compromisos De  Reventa De  Inversiones</t>
  </si>
  <si>
    <t>INVERSIONES</t>
  </si>
  <si>
    <t>Remesas En Transito</t>
  </si>
  <si>
    <t>Fondos Especificos</t>
  </si>
  <si>
    <t>Bancos Y Otras Entidades</t>
  </si>
  <si>
    <t>Caja</t>
  </si>
  <si>
    <t>DISPONIBLE</t>
  </si>
  <si>
    <t>Columna de Control  A 01/01/2015</t>
  </si>
  <si>
    <t>Ajustes por Convergencia a NIIF Créditos</t>
  </si>
  <si>
    <t>Ajustes por Convergencia a NIIF Debitos</t>
  </si>
  <si>
    <t>Ajustes por Errores en PCGA Créditos</t>
  </si>
  <si>
    <t>Ajustes por Errores en PCGA Debitos</t>
  </si>
  <si>
    <t>Saldo Inicial PCGA 01/01/2015</t>
  </si>
  <si>
    <t>PUC 
Resoluciones No. 1515-01 y 890-04</t>
  </si>
  <si>
    <r>
      <rPr>
        <sz val="14"/>
        <rFont val="Calibri"/>
        <family val="2"/>
        <scheme val="minor"/>
      </rPr>
      <t>HOJA DE TRABAJO - 
PREPARACIÓN DE ESTADO DE SITUACIÓN FINANCIERA DE APERTURA ESFA</t>
    </r>
    <r>
      <rPr>
        <b/>
        <sz val="14"/>
        <rFont val="Calibri"/>
        <family val="2"/>
        <scheme val="minor"/>
      </rPr>
      <t xml:space="preserve"> 
Cifras expresadas en miles de pesos</t>
    </r>
  </si>
  <si>
    <t>Acreedoras de Control por el Contra</t>
  </si>
  <si>
    <t>Acreedoras Contingentes por el Contra</t>
  </si>
  <si>
    <t>Garantías Admisibles</t>
  </si>
  <si>
    <t>Créditos Aprobados no Desembolsados</t>
  </si>
  <si>
    <t>ACREEDORAS  POR CONTRA (DB)</t>
  </si>
  <si>
    <t>Otros Garantías Cartera Administrada y Emplea</t>
  </si>
  <si>
    <t>BIENES RECIBIDOS DE TERCEROS</t>
  </si>
  <si>
    <t>Creditos aprobados no desembolsados</t>
  </si>
  <si>
    <t>CRÉDITOS APROBADOS NO DESEMBOLSADOS</t>
  </si>
  <si>
    <t>CREDITOS APROBADOS NO DESEMBOLSADOS</t>
  </si>
  <si>
    <t>Consumo</t>
  </si>
  <si>
    <t>DE CREDITOS CONSUMO</t>
  </si>
  <si>
    <t>BIENES Y VALORES RECIBIDOS EN GARANTIA</t>
  </si>
  <si>
    <t>Vivienda</t>
  </si>
  <si>
    <t>DE CREDITOS VIVIENDA</t>
  </si>
  <si>
    <t>Deudoras de Control por Contra</t>
  </si>
  <si>
    <t>DEUDORAS DE CONTROL POR CONTRA (CR)</t>
  </si>
  <si>
    <t>Deudoras Contingentes por Contra (CR)</t>
  </si>
  <si>
    <t>INTESES DE CREDITOS</t>
  </si>
  <si>
    <t>DEUDORAS CONTINGENTES POR EL CONTRARIO (CR)</t>
  </si>
  <si>
    <t>DEUDORAS CONTINGENTES POR CONTRA (CR)</t>
  </si>
  <si>
    <t>Equipo de Cómputo y Comunicaciones</t>
  </si>
  <si>
    <t>MUEBLES Y EQUIPO DE OFICINA</t>
  </si>
  <si>
    <t>Creditos Castigados - Capital</t>
  </si>
  <si>
    <t>CARTERA DE CRÉDITO</t>
  </si>
  <si>
    <t>Acciones Colpatria</t>
  </si>
  <si>
    <t>ACTIVOS CASTIGADOS</t>
  </si>
  <si>
    <t>Consumo Mora Categoria E</t>
  </si>
  <si>
    <t>Consumo Corrientes Categoria E</t>
  </si>
  <si>
    <t>CATEGORIA E RIESGO DE INCOBRABILIDAD, CONSUMO</t>
  </si>
  <si>
    <t>Consumo Mora Categoria D</t>
  </si>
  <si>
    <t>Consumo Corrientes Categoria D</t>
  </si>
  <si>
    <t>CATEGORIA D RIESGO SIGNIFICATIVO, CONSUMO</t>
  </si>
  <si>
    <t xml:space="preserve">Consumo Mora Categoria C </t>
  </si>
  <si>
    <t xml:space="preserve">Consumo Corrientes Categoria C </t>
  </si>
  <si>
    <t>CATEGORIA C RIESGO APRECIABLE, CONSUMO</t>
  </si>
  <si>
    <t>INTERESES CARTERA DE CRÉDITOS</t>
  </si>
  <si>
    <t>Intereses de Sobregiros</t>
  </si>
  <si>
    <t>Intereses De Mora</t>
  </si>
  <si>
    <t>Intereses Creditos Bancos</t>
  </si>
  <si>
    <t>INTERESES DE CREDITOS DE BANCOS</t>
  </si>
  <si>
    <t>Emergencia Economica (4x1000)</t>
  </si>
  <si>
    <t>COSTO DE VENTAS</t>
  </si>
  <si>
    <t>Leasing Financiero</t>
  </si>
  <si>
    <t>OTROS</t>
  </si>
  <si>
    <t>Tarjeta Afinidad</t>
  </si>
  <si>
    <t>COMISIONES</t>
  </si>
  <si>
    <t>I.V.A Por Comisiones Bancarias</t>
  </si>
  <si>
    <t>GASTOS BANCARIOS</t>
  </si>
  <si>
    <t>Equipo de Comunicaciones</t>
  </si>
  <si>
    <t>Equipo de Computo</t>
  </si>
  <si>
    <t>EQUIPO DE COMPUTO Y COMUNICACION</t>
  </si>
  <si>
    <t>Equipos de Oficina</t>
  </si>
  <si>
    <t>Muebles</t>
  </si>
  <si>
    <t>EDIFICACIONES</t>
  </si>
  <si>
    <t>Provisión Interés Corriente</t>
  </si>
  <si>
    <t>Provision General de Cartera</t>
  </si>
  <si>
    <t>DETERIORO GENERAL DE CARTERA DE CRÉDITOS</t>
  </si>
  <si>
    <t>Consumo Provision</t>
  </si>
  <si>
    <t>DETERIORO</t>
  </si>
  <si>
    <t>Celebracion Eventos Especiales</t>
  </si>
  <si>
    <t>Concursos</t>
  </si>
  <si>
    <t>Eventos Infantiles</t>
  </si>
  <si>
    <t>Ajustes Saldos de Cartera ASociados</t>
  </si>
  <si>
    <t>Capacitacion Asociados</t>
  </si>
  <si>
    <t>Decoracion Fechas Especiales</t>
  </si>
  <si>
    <t>Gastos Navideños</t>
  </si>
  <si>
    <t>Activos Menor Cuantia</t>
  </si>
  <si>
    <t>Aux Educativo  Hijos Asociad</t>
  </si>
  <si>
    <t>Atencion Asociados</t>
  </si>
  <si>
    <t>Regalos Fechas Especiales</t>
  </si>
  <si>
    <t>Obsequios Asociados</t>
  </si>
  <si>
    <t>Reunion Integrac</t>
  </si>
  <si>
    <t>GASTOS VARIOS</t>
  </si>
  <si>
    <t>Gastos Fondo de Solidaridad</t>
  </si>
  <si>
    <t>Información Cifin</t>
  </si>
  <si>
    <t>ASISTENCIA TÉCNICA</t>
  </si>
  <si>
    <t>Arreglos Ornamentales</t>
  </si>
  <si>
    <t>ADECUACION E INSTALACION</t>
  </si>
  <si>
    <t>Rep Social Empresas</t>
  </si>
  <si>
    <t>Suscripciones</t>
  </si>
  <si>
    <t>SUSCRIPCIONES Y PUBLICACIONES</t>
  </si>
  <si>
    <t xml:space="preserve">SUSCRIPCIONES </t>
  </si>
  <si>
    <t>Servicios Generales</t>
  </si>
  <si>
    <t xml:space="preserve">SERVICIOS TEMPORALES </t>
  </si>
  <si>
    <t>Gastos de Representación</t>
  </si>
  <si>
    <t>DE REPRESENTACION</t>
  </si>
  <si>
    <t>GASTOS DE  REPRESENTACION</t>
  </si>
  <si>
    <t>Registros Publicos</t>
  </si>
  <si>
    <t>Judiciales</t>
  </si>
  <si>
    <t>Camara De Comercio</t>
  </si>
  <si>
    <t>Legales y Notariales</t>
  </si>
  <si>
    <t>GASTOS LEGALES</t>
  </si>
  <si>
    <t>Capacitacion Evaluacion Cartera</t>
  </si>
  <si>
    <t>Logistica Comite Evaluacion Administrativa</t>
  </si>
  <si>
    <t>Ligistica Comite Evaluacion de Cartera</t>
  </si>
  <si>
    <t>Logistica Comite de Educacion</t>
  </si>
  <si>
    <t>Capacitacion Comite de Educacion</t>
  </si>
  <si>
    <t>Viaticos Comite Evaluacion  Adtva</t>
  </si>
  <si>
    <t>Viat Comite Evaluacion de Cartera</t>
  </si>
  <si>
    <t>Logistica Comite de Credito</t>
  </si>
  <si>
    <t>Celular Comite de Credito</t>
  </si>
  <si>
    <t>Celular Comite de Educacion</t>
  </si>
  <si>
    <t>Capac  Comite de Credito</t>
  </si>
  <si>
    <t>Viaticos  Comite de Credito</t>
  </si>
  <si>
    <t>Viaticos Comite de Educacion</t>
  </si>
  <si>
    <t>GASTOS DE COMITES</t>
  </si>
  <si>
    <t>Gastos Representacion Social</t>
  </si>
  <si>
    <t>Logista Junta De Vigilancia</t>
  </si>
  <si>
    <t>Logista  Consejo</t>
  </si>
  <si>
    <t>Celular Junta De Vigilancia</t>
  </si>
  <si>
    <t>Celular Consejo</t>
  </si>
  <si>
    <t>Capacitacion Junta De Vigilancia</t>
  </si>
  <si>
    <t>Capacitacion Consejo De Admo</t>
  </si>
  <si>
    <t>Viaticos  Junta de Vigilancia</t>
  </si>
  <si>
    <t>Viaticos Consejo Admon</t>
  </si>
  <si>
    <t>GASTOS DE DIRECTIVOS</t>
  </si>
  <si>
    <t>Comunicaciones Delegados</t>
  </si>
  <si>
    <t>Logista Cursos Delegados</t>
  </si>
  <si>
    <t>Logistica Asamblea</t>
  </si>
  <si>
    <t>Atencion Delegados</t>
  </si>
  <si>
    <t>Viaticos Asamblea</t>
  </si>
  <si>
    <t>Capacitación Delegados</t>
  </si>
  <si>
    <t xml:space="preserve">GASTOS DE ASAMBLEA </t>
  </si>
  <si>
    <t>Contribuciones y Afiliaciones</t>
  </si>
  <si>
    <t xml:space="preserve">CONTRIBUCIONES Y AFILIACIONES </t>
  </si>
  <si>
    <t>Publicidad  Externa Medios Electronicos</t>
  </si>
  <si>
    <t>Revista Balance Social</t>
  </si>
  <si>
    <t>Publi Ext  Medios Masivos</t>
  </si>
  <si>
    <t>Prom Y Divulg</t>
  </si>
  <si>
    <t>Publ.Ext Eventos Reg</t>
  </si>
  <si>
    <t>Cart,Carp,Volantes,Pend, Pasaca</t>
  </si>
  <si>
    <t>Revista Contacto</t>
  </si>
  <si>
    <t>Musica Ambiental</t>
  </si>
  <si>
    <t>PUBLICIDAD Y PROPAGANDA</t>
  </si>
  <si>
    <t>Fotocopias</t>
  </si>
  <si>
    <t>FOTOCOPIAS</t>
  </si>
  <si>
    <t>Papelería y Utiles de Oficina</t>
  </si>
  <si>
    <t>PAPELERIA Y UTILES DE OFICINA</t>
  </si>
  <si>
    <t>Transporte Fletes y Acarreos</t>
  </si>
  <si>
    <t>TRANSPORTE,  FLETES Y ACARREOS</t>
  </si>
  <si>
    <t>Portes, Cables, Fax y Telex</t>
  </si>
  <si>
    <t>CORREO</t>
  </si>
  <si>
    <t>PORTES, CABLES, FAX Y TELEX</t>
  </si>
  <si>
    <t>Internet</t>
  </si>
  <si>
    <t>Tv Por Suscripcion</t>
  </si>
  <si>
    <t>Energia</t>
  </si>
  <si>
    <t>Agua</t>
  </si>
  <si>
    <t>Celular</t>
  </si>
  <si>
    <t>Teléfono</t>
  </si>
  <si>
    <t xml:space="preserve">SERVICIOS PUBLICOS  </t>
  </si>
  <si>
    <t>Almuerzos</t>
  </si>
  <si>
    <t>Refrigerios</t>
  </si>
  <si>
    <t>Cafetería</t>
  </si>
  <si>
    <t>CAFETERIA</t>
  </si>
  <si>
    <t>Botiquin</t>
  </si>
  <si>
    <t>Aseo y Elementos</t>
  </si>
  <si>
    <t xml:space="preserve">ASEO Y ELEMENTOS </t>
  </si>
  <si>
    <t>Administracion Sedes</t>
  </si>
  <si>
    <t>CUOTAS DE ADMINISTRACION</t>
  </si>
  <si>
    <t>Fotocopiadora</t>
  </si>
  <si>
    <t>Rep Locativas</t>
  </si>
  <si>
    <t>Computadores</t>
  </si>
  <si>
    <t>Aires</t>
  </si>
  <si>
    <t>Mantenimiento Equipo de Oficina</t>
  </si>
  <si>
    <t>MANTENIMIENTO Y REPARACIONES</t>
  </si>
  <si>
    <t>Poliza Directivos</t>
  </si>
  <si>
    <t xml:space="preserve">SEGUROS </t>
  </si>
  <si>
    <t xml:space="preserve">ARRENDAMIENTOS </t>
  </si>
  <si>
    <t>Otro Impto 4%</t>
  </si>
  <si>
    <t>Iva Servicios 5%</t>
  </si>
  <si>
    <t>Iva Servicios 16%</t>
  </si>
  <si>
    <t>Iva Bienes  5%</t>
  </si>
  <si>
    <t>Impto Al Consumo (8%)</t>
  </si>
  <si>
    <t>Iva Regimen Simplificado</t>
  </si>
  <si>
    <t>Iva Bienes  16%</t>
  </si>
  <si>
    <t>Retencion en la fuente asumida</t>
  </si>
  <si>
    <t>Ajuste IVA - ICA - RTE FTE</t>
  </si>
  <si>
    <t>Avisos y Tableros</t>
  </si>
  <si>
    <t>Al Patrimonio</t>
  </si>
  <si>
    <t>Predial</t>
  </si>
  <si>
    <t xml:space="preserve">IMPUESTOS </t>
  </si>
  <si>
    <t>Revisoria Fiscal</t>
  </si>
  <si>
    <t>Honorarios en Asesores Externos</t>
  </si>
  <si>
    <t>HONORARIOS</t>
  </si>
  <si>
    <t>Comité Copaso</t>
  </si>
  <si>
    <t>Logistica Capacitacion Empleado</t>
  </si>
  <si>
    <t>Examen Ingreso Empleado</t>
  </si>
  <si>
    <t>Bono de Productividad</t>
  </si>
  <si>
    <t>Atención Empleado</t>
  </si>
  <si>
    <t>Auxilio de transporte Practicantes</t>
  </si>
  <si>
    <t>Servicio Nacional de Aprendizaje</t>
  </si>
  <si>
    <t>APORTES SENA</t>
  </si>
  <si>
    <t>Instituto Colombiano de Bienestar Familiar</t>
  </si>
  <si>
    <t>Caja de Compensación</t>
  </si>
  <si>
    <t>APORTES CAJAS DE COMPENSACION FAMILIAR</t>
  </si>
  <si>
    <t>Administradoras de Riesgos Profesionales</t>
  </si>
  <si>
    <t>APORTES A.R.L</t>
  </si>
  <si>
    <t>Fondos Administradores de Pensiones</t>
  </si>
  <si>
    <t>APORTES PENSION</t>
  </si>
  <si>
    <t>Entidades Promotoras de Salud</t>
  </si>
  <si>
    <t>APORTES SALUD</t>
  </si>
  <si>
    <t>Poliza Empleados</t>
  </si>
  <si>
    <t>Dotacion y Suministro Trabajadores</t>
  </si>
  <si>
    <t>DOTACION Y SUMINISTRO A TRABAJADORES</t>
  </si>
  <si>
    <t>Bonificaciones</t>
  </si>
  <si>
    <t>BONIFICACIONES</t>
  </si>
  <si>
    <t>Cuota  Sena</t>
  </si>
  <si>
    <t>Anteojos</t>
  </si>
  <si>
    <t>Educativos</t>
  </si>
  <si>
    <t>Cumpleaños</t>
  </si>
  <si>
    <t>AUXILIOS AL PERSONAL</t>
  </si>
  <si>
    <t>Prima de Vacaciones</t>
  </si>
  <si>
    <t>Prima Navidad</t>
  </si>
  <si>
    <t>PRIMA EXTRALEGAL</t>
  </si>
  <si>
    <t>VACACIONES</t>
  </si>
  <si>
    <t>Prima Legal</t>
  </si>
  <si>
    <t>PRIMA LEGAL</t>
  </si>
  <si>
    <t>Intereses sobre Cesantías</t>
  </si>
  <si>
    <t>INTERESES SOBRE CESANTIAS</t>
  </si>
  <si>
    <t>CESANTIAS</t>
  </si>
  <si>
    <t>Auxilio de Transporte</t>
  </si>
  <si>
    <t>AUXILIO DE TRANSPORTE</t>
  </si>
  <si>
    <t>Viaticos Gerente General</t>
  </si>
  <si>
    <t>Viajes Empleados</t>
  </si>
  <si>
    <t>VIATICOS</t>
  </si>
  <si>
    <t>Sueldos</t>
  </si>
  <si>
    <t>SUELDOS</t>
  </si>
  <si>
    <t>Aprovechamientos</t>
  </si>
  <si>
    <t>SERVICIOS DIFERENTES AL OBJETO SOCIAL</t>
  </si>
  <si>
    <t>Reintegro de Otros Costos y Gastos</t>
  </si>
  <si>
    <t>RECUPERACIONES DETERIORO</t>
  </si>
  <si>
    <t>COMISIONES Y/O HONORARIOS</t>
  </si>
  <si>
    <t>Intereses Corrientes Empleados Vivienda</t>
  </si>
  <si>
    <t>OTROS INGRESOS</t>
  </si>
  <si>
    <t>Ingresos Provision General Cartera</t>
  </si>
  <si>
    <t>Otros Ingresos de Crédito</t>
  </si>
  <si>
    <t>Descuentos de Proveedores</t>
  </si>
  <si>
    <t>Rendimiento Acciones</t>
  </si>
  <si>
    <t>EN INVERSIONES NEGOCIABLES EN TÍTULOS PARTICIPATIVOS</t>
  </si>
  <si>
    <t>Intereses Entidades Finacieras</t>
  </si>
  <si>
    <t>INTERESES DE CRÉDITOS CONSUMO</t>
  </si>
  <si>
    <t>INTERESES DE CRÉDITOS COMERCIALES</t>
  </si>
  <si>
    <t>INGRESOS CARTERA DE CRÉDITOS</t>
  </si>
  <si>
    <t>Consumo Reintegro Provision</t>
  </si>
  <si>
    <t>Consumo Interes Moratorio</t>
  </si>
  <si>
    <t>Consumo Interes Corriente</t>
  </si>
  <si>
    <t>Comercial Interes Moratorio</t>
  </si>
  <si>
    <t>Comercial Interes Corriente</t>
  </si>
  <si>
    <t>INTERESES CREDITOS COMERCIALES</t>
  </si>
  <si>
    <t>INGRESOS POR VENTA DE BIENES Y SERVICIOS</t>
  </si>
  <si>
    <t>EXCEDENTES</t>
  </si>
  <si>
    <t>Grupo Aval</t>
  </si>
  <si>
    <t>FONDO ESPECIAL</t>
  </si>
  <si>
    <t>Fondo para amortizacion de Aportes</t>
  </si>
  <si>
    <t>FONDO PARA AMORTIZACIÓN DE APORTES</t>
  </si>
  <si>
    <t>FONDO PARA AMORTIZACION DE APORTES</t>
  </si>
  <si>
    <t>FONDOS DE DESTINACION ESPECÍFICA</t>
  </si>
  <si>
    <t>Reserva proteccion de Aportes</t>
  </si>
  <si>
    <t>RESERVA PROTECCIÓN DE APORTES</t>
  </si>
  <si>
    <t>APORTES ORDINARIOS</t>
  </si>
  <si>
    <t>Prima de Navidad</t>
  </si>
  <si>
    <t>BENEFICIOS A EMPLEADOS A CORTO PLAZO</t>
  </si>
  <si>
    <t>Prima de Servicios</t>
  </si>
  <si>
    <t>Intereses a las Cesantias</t>
  </si>
  <si>
    <t>Dctos  Viaticos Directivos</t>
  </si>
  <si>
    <t>Abonos Destos Demas Bonos</t>
  </si>
  <si>
    <t>Abonos Destos Demas Obligaciones</t>
  </si>
  <si>
    <t>VALORES POR REINTEGRAR</t>
  </si>
  <si>
    <t>Honorarios comisiones</t>
  </si>
  <si>
    <t>Seguro Vida Deudores Cuota Unica</t>
  </si>
  <si>
    <t>Vr Recibido para Terceros Bonos</t>
  </si>
  <si>
    <t>Auxilio Transporte Mina</t>
  </si>
  <si>
    <t>Vr Recibido para Terceros Seguros y Servicios</t>
  </si>
  <si>
    <t>VALORES RECIBIDOS PARA TERCEROS</t>
  </si>
  <si>
    <t>INGRESOS RECIBIDOS PARA TERCEROS</t>
  </si>
  <si>
    <t>Intereses Anticipado</t>
  </si>
  <si>
    <t>Prima Vacaciones Consolidadas</t>
  </si>
  <si>
    <t>Cesantias</t>
  </si>
  <si>
    <t>Fdo mutual 0.50 Pto Bolivar</t>
  </si>
  <si>
    <t>Fdo mutual 0.35 Pto Bolivar</t>
  </si>
  <si>
    <t>FONDO MUTUAL PARA OTROS FINES</t>
  </si>
  <si>
    <t>Fondo Social de Educación</t>
  </si>
  <si>
    <t>FONDO SOCIAL DE EDUCACIÓN</t>
  </si>
  <si>
    <t>FONDOS SOCIALES MUTUALES Y OTROS</t>
  </si>
  <si>
    <t>Avisos y tableros</t>
  </si>
  <si>
    <t>ICA - Vigencia Fiscal Corriente Valledupar</t>
  </si>
  <si>
    <t>ICA - Vigencia Fiscal Corriente Rioacha</t>
  </si>
  <si>
    <t>ICA - Vigencia Fiscal Corriente Barranquilla</t>
  </si>
  <si>
    <t>INDUSTRIA Y COMERCIO</t>
  </si>
  <si>
    <t>IMPUESTOS, GRAVÁMENES Y TASAS POR PAGAR</t>
  </si>
  <si>
    <t>Impuesto a las Ventas por Pagar</t>
  </si>
  <si>
    <t>IMPUESTO A LAS VENTAS POR PAGAR</t>
  </si>
  <si>
    <t>Auxilio Educativo Trabajadores Fallecidos</t>
  </si>
  <si>
    <t>Pasivos Varios</t>
  </si>
  <si>
    <t>Créditos Compras de Cartera</t>
  </si>
  <si>
    <t>Auxilio Educativo Pensionados</t>
  </si>
  <si>
    <t>Transitoria  Tarjeta Afinidad</t>
  </si>
  <si>
    <t>Transitoria Entidad Financiera No Bancarias</t>
  </si>
  <si>
    <t>Vr Por Pagar Asoc-Proveedores-Terceros</t>
  </si>
  <si>
    <t>Nomina por pagar empleados</t>
  </si>
  <si>
    <t>Excedente de Tarjeta de Afinidad</t>
  </si>
  <si>
    <t>DEPOSITOS EXASOCIADOS</t>
  </si>
  <si>
    <t>Remanentes de Aportes Exasociados</t>
  </si>
  <si>
    <t>DE APORTES EXASOCIADOS</t>
  </si>
  <si>
    <t>REMANENTES POR PAGAR</t>
  </si>
  <si>
    <t>Convenios Programados Bonos</t>
  </si>
  <si>
    <t>Convenios Programados</t>
  </si>
  <si>
    <t>CONVENIOS PROGRAMADOS</t>
  </si>
  <si>
    <t>Cooperativas</t>
  </si>
  <si>
    <t>Aportes Cajas de Compensacion Familiar</t>
  </si>
  <si>
    <t>Aportes SENA</t>
  </si>
  <si>
    <t>Aportes ICBF</t>
  </si>
  <si>
    <t>Aportes a Bienestar Promotoras de Riesgos Pro</t>
  </si>
  <si>
    <t>Transitoria AFP</t>
  </si>
  <si>
    <t>Administradora de Pensiones</t>
  </si>
  <si>
    <t>APORTES A BIENESTAR PROMOTORAS DE PENSION</t>
  </si>
  <si>
    <t>Transitoria EPS</t>
  </si>
  <si>
    <t>Aportes a Salud</t>
  </si>
  <si>
    <t>APORTES A BIENESTAR PROMOTORAS DE SALUD EPS</t>
  </si>
  <si>
    <t>ICA Retenido Valledupar 10/1000</t>
  </si>
  <si>
    <t>ICA Retenido Riohacha 10/1000</t>
  </si>
  <si>
    <t>IMPUESTO DE INDUSTRIA Y COMERCIO RETENIDO</t>
  </si>
  <si>
    <t>Impuesto a las Ventas Retenido 15%</t>
  </si>
  <si>
    <t>IMPUESTO A LAS VENTAS RETENIDO POR CONSIGNAR</t>
  </si>
  <si>
    <t>Compras en General 2.5%</t>
  </si>
  <si>
    <t>Compras en General 3.5%</t>
  </si>
  <si>
    <t>Arrendamientos Bienes Muebles 4%</t>
  </si>
  <si>
    <t>ARRENDAMIENTOS</t>
  </si>
  <si>
    <t>Obra Civil 2%</t>
  </si>
  <si>
    <t>Servicios Temporales 1%</t>
  </si>
  <si>
    <t>Servicios otros</t>
  </si>
  <si>
    <t>Servicios Transporte de Carga 1%</t>
  </si>
  <si>
    <t>Servicios Transporte de Pasajeros 3.5%</t>
  </si>
  <si>
    <t>Servicios Restaurante 3.5%</t>
  </si>
  <si>
    <t>Servicios 2%</t>
  </si>
  <si>
    <t>Servicios 4%</t>
  </si>
  <si>
    <t>Servicios 6%</t>
  </si>
  <si>
    <t>SERVICIOS</t>
  </si>
  <si>
    <t>Honorarios 11%</t>
  </si>
  <si>
    <t>Honorarios 10%</t>
  </si>
  <si>
    <t>Retención Salarios</t>
  </si>
  <si>
    <t>SALARIOS Y PAGOS LABORALES</t>
  </si>
  <si>
    <t>RETENCION EN LA FUENTE</t>
  </si>
  <si>
    <t>Garantías Comunitarias</t>
  </si>
  <si>
    <t>Proveedores Nacionales Por Convenios</t>
  </si>
  <si>
    <t>NACIONALES</t>
  </si>
  <si>
    <t>PROVEEDORES</t>
  </si>
  <si>
    <t>Reembolso de Caja Menor</t>
  </si>
  <si>
    <t>Vr Causados por Pagar</t>
  </si>
  <si>
    <t>Ofi Seccional</t>
  </si>
  <si>
    <t>COSTOS Y GASTOS POR PAGAR</t>
  </si>
  <si>
    <t>Intereses Sobre Créditos Obligaciones Financi</t>
  </si>
  <si>
    <t>INTERESES CREDITOS ORDINARIOS CORTO PLAZO</t>
  </si>
  <si>
    <t>CREDITOS ORDINARIOS CORTO PLAZO</t>
  </si>
  <si>
    <t>Bancos Cooperativos</t>
  </si>
  <si>
    <t>BANCOS COOPERATIVOS</t>
  </si>
  <si>
    <t>Obligacion Fra Largo Plazo Bcos Comerciales</t>
  </si>
  <si>
    <t>BANCOS COMERCIALES</t>
  </si>
  <si>
    <t>Financieras No Bancarias</t>
  </si>
  <si>
    <t>OTRAS ENTIDADES</t>
  </si>
  <si>
    <t>Obligaciones Corto Plazo Bancos Comerciales</t>
  </si>
  <si>
    <t>PASIVOS</t>
  </si>
  <si>
    <t>Amortizacion Acumulada de Licencias</t>
  </si>
  <si>
    <t>AMORTIZACION ACUMULADA (CR)</t>
  </si>
  <si>
    <t>Licencias</t>
  </si>
  <si>
    <t>LICENCIAS</t>
  </si>
  <si>
    <t>ACTIVOS INTANGIBLES DISTINTOS DE LA PLUSVALIA</t>
  </si>
  <si>
    <t>Equipo de Computacion</t>
  </si>
  <si>
    <t>Muebles y Equipo de Oficina</t>
  </si>
  <si>
    <t>Equipo de Comunicación</t>
  </si>
  <si>
    <t>Equipo de Computo (IMPRESORA)</t>
  </si>
  <si>
    <t>Equipo de oficina</t>
  </si>
  <si>
    <t>Edificios</t>
  </si>
  <si>
    <t>Terrenos Urbanos</t>
  </si>
  <si>
    <t>TERRENOS</t>
  </si>
  <si>
    <t>ACTIVOS MATERIALES</t>
  </si>
  <si>
    <t>Consumo Categoria E</t>
  </si>
  <si>
    <t>CATEGORIA E RIESGO DE INCOBRABILIDAD</t>
  </si>
  <si>
    <t>Consumo Categoria D</t>
  </si>
  <si>
    <t>CATEGORIA D RIESGO SIGNIFICATIVO</t>
  </si>
  <si>
    <t>Consumo Categoria C</t>
  </si>
  <si>
    <t>Intereses de Ajuste al Ciclo Agosto</t>
  </si>
  <si>
    <t>Asociados</t>
  </si>
  <si>
    <t>CUENTAS POR COBRAR DE TERCEROS</t>
  </si>
  <si>
    <t>Terceros y proveedores</t>
  </si>
  <si>
    <t>OTRAS CUENTAS POR COBRAR</t>
  </si>
  <si>
    <t>Anticipo de Industria y Comercio</t>
  </si>
  <si>
    <t>Comercial Moratorios Categoría A</t>
  </si>
  <si>
    <t>Comercial Corrientes Categoría A</t>
  </si>
  <si>
    <t>Consumo Moratorios Categoría E</t>
  </si>
  <si>
    <t>Consumo Corrientes Categoría E</t>
  </si>
  <si>
    <t>Consumo Moratorios Categoría D</t>
  </si>
  <si>
    <t>Consumo Corrientes Categoría D</t>
  </si>
  <si>
    <t>Consumo Moratorios Categoría C</t>
  </si>
  <si>
    <t>Consumo Corrientes Categoría C</t>
  </si>
  <si>
    <t>Consumo Moratorios Categoría B</t>
  </si>
  <si>
    <t>Consumo Corrientes Categoría B</t>
  </si>
  <si>
    <t>Consumo Moratorios Categoría A</t>
  </si>
  <si>
    <t>Consumo Corrientes Categoría A</t>
  </si>
  <si>
    <t>CATEGORIA A RIESGO NORMAL, CONSUMO</t>
  </si>
  <si>
    <t>DESCUENTO DE NOMINA</t>
  </si>
  <si>
    <t>DEUDORES PATRONALES Y EMPRESAS</t>
  </si>
  <si>
    <t>Empleados Intereses Corrientes Vivienda</t>
  </si>
  <si>
    <t>Empleados Consumo Categoría A</t>
  </si>
  <si>
    <t>Empleados Vivienda Categoría A</t>
  </si>
  <si>
    <t>CATEGORIA A RIESGO NORMAL, VIVIENDA</t>
  </si>
  <si>
    <t>CRÉDITOS A EMPLEADOS</t>
  </si>
  <si>
    <t>Anticipos cursos asociados</t>
  </si>
  <si>
    <t>Anticipos a Proveedores</t>
  </si>
  <si>
    <t>Anticipos de Contratos</t>
  </si>
  <si>
    <t>DE CONTRATOS</t>
  </si>
  <si>
    <t>Seguro deudores Cartera</t>
  </si>
  <si>
    <t>OTROS CONVENIOS</t>
  </si>
  <si>
    <t>Otros Servicios Bonos</t>
  </si>
  <si>
    <t>Otros Servicios</t>
  </si>
  <si>
    <t>Servicios Funerarios</t>
  </si>
  <si>
    <t>SERVICIOS FUNERARIOS</t>
  </si>
  <si>
    <t>CONVENIOS POR COBRAR</t>
  </si>
  <si>
    <t>CUENTAS POR COBRAR Y OTRAS</t>
  </si>
  <si>
    <t>Comercial sin Libranza</t>
  </si>
  <si>
    <t>Consumo sin Libranza</t>
  </si>
  <si>
    <t>PROVISION CREDITOS SIN LIBRANZA</t>
  </si>
  <si>
    <t>Consumo con Libranza</t>
  </si>
  <si>
    <t>PROVISION CREDITOS CON LIBRANZA</t>
  </si>
  <si>
    <t>Consumo Otras Garantías Categoría E</t>
  </si>
  <si>
    <t>Consumo Garantía Admisible Categoría E</t>
  </si>
  <si>
    <t>Consumo Otras Garantías Categoría D</t>
  </si>
  <si>
    <t>Consumo Garantía Admisible Categoría D</t>
  </si>
  <si>
    <t>Consumo Otras Garantías Categoría C</t>
  </si>
  <si>
    <t>Consumo Otras Garantías Categoría B</t>
  </si>
  <si>
    <t>Consumo Garantía Admisible Categoría B</t>
  </si>
  <si>
    <t>DETERIORO CRÉDITOS DE CONSUMO (CR)</t>
  </si>
  <si>
    <t>Comercial Otras Garantías Cat. A sin Libranza</t>
  </si>
  <si>
    <t>CATEGORIA A RIESGO NORMAL</t>
  </si>
  <si>
    <t>Comercial Garantía Adm. Cat. A sin Libranza</t>
  </si>
  <si>
    <t>Consumo Otras Garant Categoría E sin Libranza</t>
  </si>
  <si>
    <t>Consumo Otras Garant Categoría D sin Libranza</t>
  </si>
  <si>
    <t>Consumo Otras Garant Categoría C sin Libranza</t>
  </si>
  <si>
    <t>CATEGORIA C RIESGO APRECIABLE</t>
  </si>
  <si>
    <t>Consumo Otras Garant Categoría B sin Libranza</t>
  </si>
  <si>
    <t>CATEGORIA B RIESGO ACEPTABLE</t>
  </si>
  <si>
    <t>Consumo Otras Garant Categoría A sin Libranza</t>
  </si>
  <si>
    <t>Consumo Otras Garant Categoría E con Libranza</t>
  </si>
  <si>
    <t>Consumo Otras Garant Categoría D con Libranza</t>
  </si>
  <si>
    <t>Consumo Otras Garant Categoría C con Libranza</t>
  </si>
  <si>
    <t>Consumo Otras Garant Categoría B con Libranza</t>
  </si>
  <si>
    <t>Consumo Otras Garant Categoría A con Libranza</t>
  </si>
  <si>
    <t>Consumo Garantía Adm Categoría E sin Libranza</t>
  </si>
  <si>
    <t>Consumo Garantía Adm Categoría D sin Libranza</t>
  </si>
  <si>
    <t>Consumo Garantía Adm Categoría C sin Libranza</t>
  </si>
  <si>
    <t>Consumo Garantía Adm Categoría B sin Libranza</t>
  </si>
  <si>
    <t>Consumo Garantía Adm Categoría A sin Libranza</t>
  </si>
  <si>
    <t>Consumo Garantía Adm Categoría A con Libranza</t>
  </si>
  <si>
    <t>CARTERA DE CREDITOS</t>
  </si>
  <si>
    <t>Otras Inversiones hasta el vcto</t>
  </si>
  <si>
    <t>INVERSIONES PARA MANTENER HASTA EL VENCIMIENT</t>
  </si>
  <si>
    <t>Bancoooveva Cta Aho 80300606501</t>
  </si>
  <si>
    <t>Financiera Juriscoop Cta Aho 3230000009</t>
  </si>
  <si>
    <t>ENTIDADES SECTOR SOLIDARIO</t>
  </si>
  <si>
    <t>Coopcentral Cta Cte</t>
  </si>
  <si>
    <t>Bancooomeva Cta Cte 80300748206</t>
  </si>
  <si>
    <t>Banco Bbva  Albania Cta Cte 02606384-2</t>
  </si>
  <si>
    <t>Banco Bogotá Valledupar  Cta Cte 091054817</t>
  </si>
  <si>
    <t>Banco Bogotá Fonseca Cta Cte 318213568</t>
  </si>
  <si>
    <t>Banco Bogotá Rioacha Cta Cte 088020847</t>
  </si>
  <si>
    <t>Bancolombia Cta Cte 47715066441</t>
  </si>
  <si>
    <t>Bco Bogotá Cta Ahorro</t>
  </si>
  <si>
    <t>Bco Bogota Tarjeta Afinidad Cta Cte 96108691</t>
  </si>
  <si>
    <t>Banco Pichincha Cta Cte 612--6012</t>
  </si>
  <si>
    <t>Gnb Sudmeris</t>
  </si>
  <si>
    <t>Banco Sudameris Colombia Cta Cte 33430034</t>
  </si>
  <si>
    <t>Banco Bogotá Bquilla Cta Cte 96053988</t>
  </si>
  <si>
    <t>Banco Popular Cta Cte 110221175151</t>
  </si>
  <si>
    <t>Banco De Occidente Cta Cte 800-57798-3</t>
  </si>
  <si>
    <t>Banco Davivienda Cte Cte 0287-6999-6464</t>
  </si>
  <si>
    <t>Banco Bbva  Cta Cte 001304640100003821</t>
  </si>
  <si>
    <t>Banco Caja Social Cta Cte 21002301162</t>
  </si>
  <si>
    <t>BANCOS Y OTRAS ENTIDADES FINANCIERAS</t>
  </si>
  <si>
    <t>Caja Menor</t>
  </si>
  <si>
    <t>CAJA MENOR</t>
  </si>
  <si>
    <t>CAJA</t>
  </si>
  <si>
    <t>EFECTIVO Y EQUIVALENTE AL EFECTIVO</t>
  </si>
  <si>
    <t>DESCRIPCION</t>
  </si>
  <si>
    <t>GASTOS FINANCIEROS</t>
  </si>
  <si>
    <t>Cuentas puc</t>
  </si>
  <si>
    <t>1660-1675-1690</t>
  </si>
  <si>
    <t>2305-2350</t>
  </si>
  <si>
    <t>1411-12-41-42</t>
  </si>
  <si>
    <t>TOTAL PASIVOS Y PATRIMONIO</t>
  </si>
  <si>
    <t>CODIGO</t>
  </si>
  <si>
    <t>FINAL</t>
  </si>
  <si>
    <t>ACTIVOS</t>
  </si>
  <si>
    <t>Bco Btá Encargo Fduciario Cta Ah 002001866072</t>
  </si>
  <si>
    <t>Cartera Colect Bco SUDAMERIS 403305006484</t>
  </si>
  <si>
    <t>EFECTIVO DE USO RESTRINGIDO Y/O CON DESTINACIÓN ESPECÍFICA</t>
  </si>
  <si>
    <t>FONDO DE LIQUIDEZ - CUENTAS DE AHORRO</t>
  </si>
  <si>
    <t xml:space="preserve"> Ahorro a la vista 431-00040-3 Coopcentral</t>
  </si>
  <si>
    <t>Ahorro a la vista. 90330445110 Bco Sudameris</t>
  </si>
  <si>
    <t>Ahorro a la vista. 096140512   Bco de Bogota</t>
  </si>
  <si>
    <t>Ahorro a la vista 777-615252-66 Bancolombia</t>
  </si>
  <si>
    <t>Ahorro a la vista 24064899192 Bco Caja Social</t>
  </si>
  <si>
    <t>Ahorro a la vista 80095538-7 Bco Occidente</t>
  </si>
  <si>
    <t>INVERSIONES NEGOCIABLES EN TITULOS PARTICIPAT</t>
  </si>
  <si>
    <t>ACCIONES CON ALTA LIQUIDEZ BURSATIL</t>
  </si>
  <si>
    <t>TITULOS EMITIDOS, AVALADOS, ACEPTADOS O GARAN</t>
  </si>
  <si>
    <t>OTRAS INVERSIONES EN INSTRUMENTOS DE PATRIMONIO</t>
  </si>
  <si>
    <t>APORTES SOCIALES EN ENTIDADES ECONOMÍA SOLIDA</t>
  </si>
  <si>
    <t>CREDITOS DE CONSUMO, GARANTIA ADMISIBLE - CON</t>
  </si>
  <si>
    <t>CREDITOS DE CONSUMO, GARANTIA ADMISIBLE - SIN</t>
  </si>
  <si>
    <t>CREDITOS DE CONSUMO, OTRAS GARANTIAS - CON LI</t>
  </si>
  <si>
    <t>CREDITOS DE CONSUMO, OTRAS GARANTIAS - SIN LI</t>
  </si>
  <si>
    <t>INTERESES CREDITOS DE CONSUMO</t>
  </si>
  <si>
    <t>CATEGORIA B RIESGO ACEPTABLE GARANTIA ADMISIB</t>
  </si>
  <si>
    <t>CATEGORIA B RIESGO ACEPTABLE OTRAS GARANTIAS</t>
  </si>
  <si>
    <t>CATEGORIA C RIESGO APRECIABLE OTRAS GARANTIAS</t>
  </si>
  <si>
    <t>CATEGORIA D RIESGO SIGNIFICATIVO OTRAS GARANT</t>
  </si>
  <si>
    <t>CATEGORIA E RIESGO DE INCOBRABILIDAD GARANTIA</t>
  </si>
  <si>
    <t>CATEGORIA E RIESGO DE INCOBRABILIDAD OTRAS GA</t>
  </si>
  <si>
    <t>DETERIORO INTERESES CREDITOS DE CONSUMO (CR)</t>
  </si>
  <si>
    <t>CREDITOS COMERCIALES - GARANTIA ADMISIBLE</t>
  </si>
  <si>
    <t>CREDITOS COMERCIALES - OTRAS GARANTIAS</t>
  </si>
  <si>
    <t>Comercial Otras Garantías Cat. A con Libranza</t>
  </si>
  <si>
    <t>Comercial Otras Garantías Cat. B sin Libranza</t>
  </si>
  <si>
    <t>Comercial Corrientes Categoría B</t>
  </si>
  <si>
    <t>Comercial Moratorios Categoría B</t>
  </si>
  <si>
    <t>DETERIORO CRÉDITOS COMERCIALES (CR)</t>
  </si>
  <si>
    <t>Comercial Otras Garantías Categoría B</t>
  </si>
  <si>
    <t>Comercial con Libranza</t>
  </si>
  <si>
    <t>Provision en exceso</t>
  </si>
  <si>
    <t>DETERIORO CRÉDITOS A EMPLEADOS (CR)</t>
  </si>
  <si>
    <t>CRÉDITOS A EMPLEADOS CONSUMO</t>
  </si>
  <si>
    <t>Creditos Empleados</t>
  </si>
  <si>
    <t>Servicios Funerarios Nuevo</t>
  </si>
  <si>
    <t>ANTICIPOS</t>
  </si>
  <si>
    <t>Deudas Garantias comunitaria</t>
  </si>
  <si>
    <t>Otras</t>
  </si>
  <si>
    <t>PROPIEDAD, PLANTA Y EQUIPO</t>
  </si>
  <si>
    <t>DEPRECIACIÓN, AGOTAMIENTO PROPIEDAD, PLANTA Y</t>
  </si>
  <si>
    <t>DEPOSITOS DE AHORRO</t>
  </si>
  <si>
    <t>ORDINARIOS ACTIVAS</t>
  </si>
  <si>
    <t>Ahorro a la Vista</t>
  </si>
  <si>
    <t>ORDINARIOS INACTIVAS</t>
  </si>
  <si>
    <t>Ahorros a la Vista</t>
  </si>
  <si>
    <t>CERTIFICADOS DEPOSITOS DE AHORRO A TÉRMINO</t>
  </si>
  <si>
    <t>EMITIDOS MENOS DE 6 MESES</t>
  </si>
  <si>
    <t>Emitidos Menos de 6 Meses</t>
  </si>
  <si>
    <t>EMITIDOS IGUAL A 6 MESES Y MENOR E IGUAL DE 1</t>
  </si>
  <si>
    <t>Emitidos Igual a 6 Meses y &lt;= de un Año</t>
  </si>
  <si>
    <t>EMITIDOS MAYOR A 12 MESES Y MENOR DE 18 MESES</t>
  </si>
  <si>
    <t>Emitidos Mayor a 12 Meses y Menor de 18 Meses</t>
  </si>
  <si>
    <t xml:space="preserve">INTERESES CERTIFICADOS DEPOSITOS DE AHORRO A </t>
  </si>
  <si>
    <t>Provision Intereses CDAT</t>
  </si>
  <si>
    <t>DEPOSITOS DE AHORRO CONTRACTUAL</t>
  </si>
  <si>
    <t>DEPOSITOS A CORTO PLAZO - ACTIVAS</t>
  </si>
  <si>
    <t>Ahorro Contractual Corto Plazo</t>
  </si>
  <si>
    <t>DEPOSITOS A LARGO PLAZO - ACTIVAS</t>
  </si>
  <si>
    <t>Ahorro Contractual Largo Plazo</t>
  </si>
  <si>
    <t>INTERESES DEPOSITOS DE AHORRO CONTRACTUAL</t>
  </si>
  <si>
    <t>Provision Intereses Ahorro Contractual</t>
  </si>
  <si>
    <t>DEPOSITOS DE AHORRO PERMANENTE</t>
  </si>
  <si>
    <t>DEPOSITOS A LARGO PLAZO</t>
  </si>
  <si>
    <t>Ahorro Permanente</t>
  </si>
  <si>
    <t>INTERESES DEPOSITOS DE AHORRO PERMANENTE</t>
  </si>
  <si>
    <t>Intereses Sobre Ahorro Permanente</t>
  </si>
  <si>
    <t>CRÉDITOS DE BANCOS Y OTRAS OBLIGACIONES FINAN</t>
  </si>
  <si>
    <t>CREDITOS ORDINARIOS LARGO PLAZO</t>
  </si>
  <si>
    <t>CUENTAS POR PAGAR Y OTRAS</t>
  </si>
  <si>
    <t>4 x 1000 Obligaciones Financieras</t>
  </si>
  <si>
    <t>Transitoria  Ahorros</t>
  </si>
  <si>
    <t>Auxilios por Desembolsar a Asociados</t>
  </si>
  <si>
    <t>Transitoria Ahorros Coopkids</t>
  </si>
  <si>
    <t>Comisiones 10%</t>
  </si>
  <si>
    <t>Arrendamientos Bienes Inmuebles 3.5%</t>
  </si>
  <si>
    <t>RENDIMIENTOS FINANCIEROS</t>
  </si>
  <si>
    <t>Rendimientos Financieros 4%</t>
  </si>
  <si>
    <t>RETENCION DE IMPUESTO DE INDUSTRIA Y COMERCIO</t>
  </si>
  <si>
    <t>ICA Retenido 9.6 Barranquilla</t>
  </si>
  <si>
    <t>ICA Retenido 10 Barranquilla</t>
  </si>
  <si>
    <t>ICA Retenido 7 Barranquilla</t>
  </si>
  <si>
    <t>ICA Retenido Riohacha 3/1000</t>
  </si>
  <si>
    <t>Sobre Depósitos de Ahorro</t>
  </si>
  <si>
    <t>Abonos Demas Convenios Nvo</t>
  </si>
  <si>
    <t>Consignaciones por legalizar</t>
  </si>
  <si>
    <t>RETENCIONES Y APORTES LABORALES</t>
  </si>
  <si>
    <t>APORTES A ADMINISTRADORAS DE RIESGOS LABORALE</t>
  </si>
  <si>
    <t>APORTES AL ICBF, SENA Y CAJAS DE COMPENSACIÓN</t>
  </si>
  <si>
    <t>EXIGIBILIDADES POR SERVICIOS DE RECAUDO</t>
  </si>
  <si>
    <t>FONDO SOCIAL PARA OTROS FINES</t>
  </si>
  <si>
    <t>Inversion Social</t>
  </si>
  <si>
    <t>269505 A 269598</t>
  </si>
  <si>
    <t>OBLIGACIONES LABORALES POR BENEFICIOS A EMPLE</t>
  </si>
  <si>
    <t>Salarios por Pagar Temporal</t>
  </si>
  <si>
    <t>INGRESOS ANTICIPADOS - DIFERIDOS</t>
  </si>
  <si>
    <t>Recibido para Terceros Seguros y Servicios Nv</t>
  </si>
  <si>
    <t>APORTES SOCIALES TEMPORALMENTE RESTRINGIDOS</t>
  </si>
  <si>
    <t>APORTES SOCIALES MINIMOS NO REDUCIBLES</t>
  </si>
  <si>
    <t>INTERESES DE CRÉDITOS A EMPLEADOS</t>
  </si>
  <si>
    <t>INGRESOS POR VALORACION INVERSIONES</t>
  </si>
  <si>
    <t>INSTRUMENTOS EQUIVALENTE A EFECTIVO</t>
  </si>
  <si>
    <t>EN INVERSIONES PARA MANTENER HASTA EL VENCIMI</t>
  </si>
  <si>
    <t>Cobro ComisionTarjeta</t>
  </si>
  <si>
    <t>DE CRÉDITOS DE CONSUMO</t>
  </si>
  <si>
    <t>De Deterioro General</t>
  </si>
  <si>
    <t>Sobrantes en Caja Menor</t>
  </si>
  <si>
    <t>BENEFICIO A EMPLEADOS</t>
  </si>
  <si>
    <t>INCAPACIDADES</t>
  </si>
  <si>
    <t>Incapacidades</t>
  </si>
  <si>
    <t>APORTES I.C.B.F.</t>
  </si>
  <si>
    <t>OTROS BENEFICIOS A EMPLEADOS</t>
  </si>
  <si>
    <t>Bono Semana Santa</t>
  </si>
  <si>
    <t>Personal Temporal Apoyo</t>
  </si>
  <si>
    <t>Comisiones Comerciales</t>
  </si>
  <si>
    <t>Deterioro Prestamo a Empleados sin Intereses</t>
  </si>
  <si>
    <t>GASTOS GENERALES</t>
  </si>
  <si>
    <t>IVA  16% Honorarios</t>
  </si>
  <si>
    <t>Impuesto de Telefonia</t>
  </si>
  <si>
    <t>SEGUROS</t>
  </si>
  <si>
    <t>Poliza Activos</t>
  </si>
  <si>
    <t>ASEO Y ELEMENTOS</t>
  </si>
  <si>
    <t>SERVICIOS PUBLICOS</t>
  </si>
  <si>
    <t>TRANSPORTE, FLETES Y ACARREOS</t>
  </si>
  <si>
    <t>Portafolio de Servicios</t>
  </si>
  <si>
    <t>Videos</t>
  </si>
  <si>
    <t>CONTRIBUCIONES Y AFILIACIONES</t>
  </si>
  <si>
    <t>Seguro de Deposito</t>
  </si>
  <si>
    <t>Cuota Sostenimiento Confeccop</t>
  </si>
  <si>
    <t>Tasa Contribucion Supersolidaria</t>
  </si>
  <si>
    <t>GASTOS DE ASAMBLEA</t>
  </si>
  <si>
    <t>Viaticos y Transportes Delegados</t>
  </si>
  <si>
    <t>SERVICIOS TEMPORALES</t>
  </si>
  <si>
    <t>Fiesta Niños Octubre</t>
  </si>
  <si>
    <t>Perdida En Activo Fijo</t>
  </si>
  <si>
    <t>Auxilio Atencion Asociados</t>
  </si>
  <si>
    <t>Gastos de Viaje Asesores Externos</t>
  </si>
  <si>
    <t>CRÉDITOS DE CONSUMO</t>
  </si>
  <si>
    <t>CRÉDITOS COMERCIALES</t>
  </si>
  <si>
    <t>Comercial Provision</t>
  </si>
  <si>
    <t>DEPRECIACIÓN PROPIEDAD, PLANTA Y EQUIPO</t>
  </si>
  <si>
    <t>OTROS GASTOS</t>
  </si>
  <si>
    <t xml:space="preserve">POR VALORACION EN INVERSIONES NEGOCIABLES EN </t>
  </si>
  <si>
    <t>Perdida Acciones Grupo Aval</t>
  </si>
  <si>
    <t>Entidades Sociales</t>
  </si>
  <si>
    <t>Transporte asociados</t>
  </si>
  <si>
    <t>Logistica curso asociados</t>
  </si>
  <si>
    <t>Celebración Fechas Especiales</t>
  </si>
  <si>
    <t>INTERESES DE DEPOSITOS, DE CRÉDITOS DE BANCOS</t>
  </si>
  <si>
    <t>INTERESES DEPOSITOS DE AHORRO ORDINARIO</t>
  </si>
  <si>
    <t>Intereses Depósito de Ahorro Ordinario</t>
  </si>
  <si>
    <t>INTERESES DEPOSITOS DE AHORRO A TÉRMINO</t>
  </si>
  <si>
    <t>Intereses Depósito de Ahorro a Término</t>
  </si>
  <si>
    <t>INTERESES AHORRO CONTRACTUAL</t>
  </si>
  <si>
    <t>Intereses Ahorro Contractual</t>
  </si>
  <si>
    <t>INTERESES AHORRO PERMANENTE</t>
  </si>
  <si>
    <t>Intereses Ahorro Permanente</t>
  </si>
  <si>
    <t>CONTRIBUCION EMERGENCIA ECONOMICA</t>
  </si>
  <si>
    <t>Gravamen Mov Financieros  Ahorros</t>
  </si>
  <si>
    <t>CUENTAS DE REVELACION DE INFORMACION FINANCIE</t>
  </si>
  <si>
    <t>ACTIVOS TOTALMENTE DEPRECIADOS, AGOTADOS O AM</t>
  </si>
  <si>
    <t>RESPONSABILIDADES CONTINGENTES POR EL CONTRAR</t>
  </si>
  <si>
    <t>1461-1462</t>
  </si>
  <si>
    <t>Excedentes</t>
  </si>
  <si>
    <t>hasta ahora tengo esta diferencia en los ingresos</t>
  </si>
  <si>
    <t>la diferencia es en la 52.</t>
  </si>
  <si>
    <t>Comisiones Tarjeta y Descuentos Proveedores</t>
  </si>
  <si>
    <t>Rendimientos financieros  (método interés efectivo)</t>
  </si>
  <si>
    <t>Aumento (Disminución)  Excedentes, reservas y fondos patrimoniales</t>
  </si>
  <si>
    <t>(Aumento) Disminución en Intangibles y otros activos</t>
  </si>
  <si>
    <t>Var $%</t>
  </si>
  <si>
    <t>Otros ingresos de crédito</t>
  </si>
  <si>
    <t>Total general</t>
  </si>
  <si>
    <t>VAR</t>
  </si>
  <si>
    <t>TOTAL GENERAL</t>
  </si>
  <si>
    <t>Creditos De Consumo, Garantia Admisible  – Con Libranza</t>
  </si>
  <si>
    <t>Categoria A Riesgo Normal</t>
  </si>
  <si>
    <t>Categoria C Riesgo Apreciable</t>
  </si>
  <si>
    <t>Creditos De Consumo, Garantia Admisible,  Sin Libranza</t>
  </si>
  <si>
    <t>Categoria D Riesgo Significativo</t>
  </si>
  <si>
    <t>Categoria E Riesgo De Incobrabilidad</t>
  </si>
  <si>
    <t>Creditos De Consumo, Otras Garantias  – Con  Libranza</t>
  </si>
  <si>
    <t>Categoria B Riesgo Aceptable</t>
  </si>
  <si>
    <t>Creditos De Consumo, Otras Gartantías – Sin Libranza</t>
  </si>
  <si>
    <t>Creditos Comerciales,  Garantia Admisible   Sin Libranza</t>
  </si>
  <si>
    <t>Creditos Comerciales, Otras Garantias  Con Libranza</t>
  </si>
  <si>
    <t>Creditos Comerciales, Otras Garantias – Sin Libranza</t>
  </si>
  <si>
    <t xml:space="preserve">Categoria B  Credito Aceptable, Otras Garantias </t>
  </si>
  <si>
    <t>Categoria C ‑ Credito Apreciable, Garantia Admisible</t>
  </si>
  <si>
    <t>Categoria C ‑ Credito Apreciable, Otras Garantias</t>
  </si>
  <si>
    <t>Categoria D ‑ Credito Significativo, Garantia Admisible</t>
  </si>
  <si>
    <t>Categoria D ‑ Credito Significativo, Otras Garantias</t>
  </si>
  <si>
    <t>Categoria E ‑ Credito Irrecuperable, Garantia Admisible</t>
  </si>
  <si>
    <t>Categoria E ‑ Credito Irrecuperable, Otras Garantias</t>
  </si>
  <si>
    <t>Provision Creditos Con Libranza</t>
  </si>
  <si>
    <t>Provision Creditos Sin Libranza</t>
  </si>
  <si>
    <t>Categoria A Riesgo Normal, Vivienda</t>
  </si>
  <si>
    <t>Categoria A Riesgo Normal, Consumo</t>
  </si>
  <si>
    <t>Categoria B Riesgo Aceptable, Consumo</t>
  </si>
  <si>
    <t>Categoria C Riesgo Apreciable, Consumo</t>
  </si>
  <si>
    <t>Categoria D Riesgo Significativo, Consumo</t>
  </si>
  <si>
    <t>Categoria E Riesgo De Incobrabilidad, Consumo</t>
  </si>
  <si>
    <t>Categoria A Riesgo Normal, Comercial</t>
  </si>
  <si>
    <t>Categoria C ‑ Credito Apreciable, Intereses</t>
  </si>
  <si>
    <t>Categoria D ‑ Credito Significativo, Intereses</t>
  </si>
  <si>
    <t>Categoria E ‑ Credito Irrecuperable, Intereses</t>
  </si>
  <si>
    <t>Nota</t>
  </si>
  <si>
    <t>Subtotal CONVENIOS</t>
  </si>
  <si>
    <t>Subtotal PATRONALES</t>
  </si>
  <si>
    <t>Subtotal OTRAS</t>
  </si>
  <si>
    <t>7.1</t>
  </si>
  <si>
    <t>7.2</t>
  </si>
  <si>
    <t>7.3</t>
  </si>
  <si>
    <t>7.4</t>
  </si>
  <si>
    <t>7.5</t>
  </si>
  <si>
    <t>Seguro de vida deudores que pagan los asociados mensualmente, liquidado sobre saldos y cubre las obligaciones crediticias en caso de fallecimiento</t>
  </si>
  <si>
    <t>Convenio de servicios excequiales cobrado a los asociados mensualmente para pagarlo a las entidades con las que se tiene convenio</t>
  </si>
  <si>
    <t>Bono Solidario vendido a los asociados por valor de $300,000 cada uno que se descuenta a 12 meses</t>
  </si>
  <si>
    <t>Casi su totalidad corresponde a $70,000 cobrados a cada asociado por la asesoría en la preparación de su declaración de renta y que se les cobra en dos cuotas por nómina.  La Cooperativa asume otros $30,000 como subsidio.</t>
  </si>
  <si>
    <t>Adquisiciones</t>
  </si>
  <si>
    <t>Baja en Cuentas</t>
  </si>
  <si>
    <t>Disposiciones</t>
  </si>
  <si>
    <t>COSTO</t>
  </si>
  <si>
    <t>DEPRECIACION</t>
  </si>
  <si>
    <t>TOTAL</t>
  </si>
  <si>
    <t>Gasto Depreciación</t>
  </si>
  <si>
    <t>TOTAL PPE</t>
  </si>
  <si>
    <t>Consignaciones pendientes de identificar</t>
  </si>
  <si>
    <t>Retefuente</t>
  </si>
  <si>
    <t>Auxilio Educativo Trabajadores Fallecidos y pensionados</t>
  </si>
  <si>
    <t>Abonos Para Aplicar A Obligaciones y tarjeta afinidad</t>
  </si>
  <si>
    <t>Transitoria y préstamos Tarjeta Afinidad</t>
  </si>
  <si>
    <t>AÑO 2015</t>
  </si>
  <si>
    <t>Vr Recibido para Terceros Seguros, Servicios, Bonos</t>
  </si>
  <si>
    <t>VAR $</t>
  </si>
  <si>
    <t>Var %</t>
  </si>
  <si>
    <t>Bono de Productividad y otros</t>
  </si>
  <si>
    <t>N.A.</t>
  </si>
  <si>
    <t>Ingresos por utilidad en venta de inversion</t>
  </si>
  <si>
    <t>inversiones fondo de liquidez</t>
  </si>
  <si>
    <t>Intereses fondo de liquidez</t>
  </si>
  <si>
    <t>La diferencia es el excedente del periodo</t>
  </si>
  <si>
    <t>GASTOS SOCIALES</t>
  </si>
  <si>
    <t>15.1</t>
  </si>
  <si>
    <t>15.2</t>
  </si>
  <si>
    <t>15.3</t>
  </si>
  <si>
    <t>RESULTADOS ACUMULADOS ADOPCION</t>
  </si>
  <si>
    <t>RESULTADOS DE LA TRANSICION</t>
  </si>
  <si>
    <t>Valorizacion de inversiones grupo AVAL</t>
  </si>
  <si>
    <t xml:space="preserve">Nota </t>
  </si>
  <si>
    <t xml:space="preserve">   ACTIVO</t>
  </si>
  <si>
    <t>Efectivo y Equivalentes al efectivo</t>
  </si>
  <si>
    <t>Activos Financieros de Inversión</t>
  </si>
  <si>
    <t>Cartera de Créditos</t>
  </si>
  <si>
    <t>Cuentas por Cobrar</t>
  </si>
  <si>
    <t>Propiedades, Planta y Equipo</t>
  </si>
  <si>
    <t xml:space="preserve">   PASIVO</t>
  </si>
  <si>
    <t xml:space="preserve">     Bancos</t>
  </si>
  <si>
    <t xml:space="preserve">     Efectivo Restringido - Fondo de Liquidez</t>
  </si>
  <si>
    <t xml:space="preserve">     Inversiones Deuda (costo amortizado) &gt; 90 días</t>
  </si>
  <si>
    <t xml:space="preserve">     De Patrimonio a Valor Razonable (Grupo Aval)</t>
  </si>
  <si>
    <t xml:space="preserve">     Otras inversiones de patrimonio al costo historico</t>
  </si>
  <si>
    <t xml:space="preserve">     Cartera de Crédito Asociados - Consumo (capital)</t>
  </si>
  <si>
    <t xml:space="preserve">     Cartera de Crédito Asociados - Comercial (capital)</t>
  </si>
  <si>
    <t xml:space="preserve">     Créditos a Empleados</t>
  </si>
  <si>
    <t xml:space="preserve">     Deterioro Cartera Crédito Asociados Capital (individual)</t>
  </si>
  <si>
    <t xml:space="preserve">     Deterioro Cartera Crédito Asociados Capital (General)</t>
  </si>
  <si>
    <t xml:space="preserve">     Deterioro Intereses Cartera</t>
  </si>
  <si>
    <t xml:space="preserve">     Convenios</t>
  </si>
  <si>
    <t xml:space="preserve">     Deudores Patronales</t>
  </si>
  <si>
    <t xml:space="preserve">     Otras cuentas por cobrar</t>
  </si>
  <si>
    <t xml:space="preserve">     Terrenos</t>
  </si>
  <si>
    <t xml:space="preserve">     Edificiaciones </t>
  </si>
  <si>
    <t xml:space="preserve">     Muebles y Equipos de Oficina</t>
  </si>
  <si>
    <t xml:space="preserve">     Equipo de Computo y Comunicación</t>
  </si>
  <si>
    <t xml:space="preserve">     Depreciación Acumulada</t>
  </si>
  <si>
    <t xml:space="preserve">     Intereses Causados Cartera Asociados (Método Interés Efectivo)</t>
  </si>
  <si>
    <t xml:space="preserve">     Intereses Créditos Comerciales</t>
  </si>
  <si>
    <t xml:space="preserve">     Deterioro Creditos a Empleados</t>
  </si>
  <si>
    <t>Depósitos Y Exigibilidades (costo amortizado)</t>
  </si>
  <si>
    <t xml:space="preserve">     A la Vista</t>
  </si>
  <si>
    <t xml:space="preserve">     CDAT</t>
  </si>
  <si>
    <t xml:space="preserve">     Contractual</t>
  </si>
  <si>
    <t xml:space="preserve">     Permanente</t>
  </si>
  <si>
    <t>Obligaciones Financieras  (Costo amortizado)</t>
  </si>
  <si>
    <t xml:space="preserve">     Corto Plazo Capital</t>
  </si>
  <si>
    <t xml:space="preserve">     Largo Plazo Capital</t>
  </si>
  <si>
    <t xml:space="preserve">     Intereses (método interés efectivo)</t>
  </si>
  <si>
    <t>Cuentas por Pagar</t>
  </si>
  <si>
    <t xml:space="preserve">     Proveedores</t>
  </si>
  <si>
    <t xml:space="preserve">     Remanentes Por Pagar</t>
  </si>
  <si>
    <t xml:space="preserve">     Pasivos Varios</t>
  </si>
  <si>
    <t xml:space="preserve">     Consignaciones pendientes de identificar</t>
  </si>
  <si>
    <t xml:space="preserve">     Exigibilidades Por Servicios De  Recaudo</t>
  </si>
  <si>
    <t xml:space="preserve">     Auxilio Educativo Trabajadores Fallecidos y pensionados</t>
  </si>
  <si>
    <t xml:space="preserve">     Abonos Para Aplicar a Obligaciones y Tarjeta Afinidad</t>
  </si>
  <si>
    <t xml:space="preserve">     Retefuente</t>
  </si>
  <si>
    <t xml:space="preserve">     Retenciones Y Aportes De Nomina</t>
  </si>
  <si>
    <t xml:space="preserve">     Transitoria y préstamos Tarjeta Afinidad</t>
  </si>
  <si>
    <t xml:space="preserve">     Vr Por Pagar Asoc-Proveedores-Terceros</t>
  </si>
  <si>
    <t xml:space="preserve">     Industria y Comercio</t>
  </si>
  <si>
    <t xml:space="preserve">     IVA</t>
  </si>
  <si>
    <t xml:space="preserve">     Cesantías</t>
  </si>
  <si>
    <t xml:space="preserve">     Intereses Cesantías</t>
  </si>
  <si>
    <t xml:space="preserve">     Vacaciones</t>
  </si>
  <si>
    <t xml:space="preserve">     Otras prestaciones</t>
  </si>
  <si>
    <t xml:space="preserve">     Educacion</t>
  </si>
  <si>
    <t xml:space="preserve">     Mutual</t>
  </si>
  <si>
    <t xml:space="preserve">     Ingresos Anticipados</t>
  </si>
  <si>
    <t xml:space="preserve">     Ingresos Recibidos Para Terceros</t>
  </si>
  <si>
    <t xml:space="preserve">     Capital Permanentemente Restringido (irreductible)</t>
  </si>
  <si>
    <t xml:space="preserve">     Capital Temporalmente Restringido (Aportes)</t>
  </si>
  <si>
    <t xml:space="preserve">     Reserva Protección de Aportes</t>
  </si>
  <si>
    <t xml:space="preserve">     Otros Fondos Patrimoniales</t>
  </si>
  <si>
    <t>ESTADO DE SITUACION FINANCIERA</t>
  </si>
  <si>
    <t>Código</t>
  </si>
  <si>
    <t>1461 - 1462</t>
  </si>
  <si>
    <t>1411-1412-1441-1442</t>
  </si>
  <si>
    <t>230505, 10, 30</t>
  </si>
  <si>
    <t xml:space="preserve">     Valores Causados por Pagar</t>
  </si>
  <si>
    <t>3305 - 3325</t>
  </si>
  <si>
    <t>31050501 - 98050501</t>
  </si>
  <si>
    <t>14680501, 02, 146810</t>
  </si>
  <si>
    <t>4150 - 42100503</t>
  </si>
  <si>
    <t>4220 - 41509802</t>
  </si>
  <si>
    <t>41509804 - 4225</t>
  </si>
  <si>
    <t>615035 - 615095</t>
  </si>
  <si>
    <t>511517 - 511532</t>
  </si>
  <si>
    <t>521005 - 51401501</t>
  </si>
  <si>
    <t>COOPERATIVA ESPECIALIZADA DE AHORRO Y CREDITO</t>
  </si>
  <si>
    <t>Otros Pasivos</t>
  </si>
  <si>
    <t>Efectivo y Equivalentes al Efectivo</t>
  </si>
  <si>
    <t>TOTAL ACTIVO</t>
  </si>
  <si>
    <t>EFECTIVO RESTRINGIDO Y/O DESTINACION ESPECIFI</t>
  </si>
  <si>
    <t xml:space="preserve"> Ahorro a la vista 22022123724 Bco Popular</t>
  </si>
  <si>
    <t>OTRAS INVERSIONES EN INSTRUMENTOS DE PATRIMON</t>
  </si>
  <si>
    <t>CATEGORIA D RIESGO SIGNIFICATIVO GARANTIA ADM</t>
  </si>
  <si>
    <t>Bonos Capital</t>
  </si>
  <si>
    <t>ACTIVOS POR IMPUESTOS CORRIENTES</t>
  </si>
  <si>
    <t>Anticipo de Impuesto a las Ventas Retenido</t>
  </si>
  <si>
    <t>ACTIVOS INTANGIBLES ADQUIRIDOS</t>
  </si>
  <si>
    <t>EMITIDOS IGUAL O SUPERIOR DE 18 MESES</t>
  </si>
  <si>
    <t>Emitidos Igual o Superior de 18 Meses</t>
  </si>
  <si>
    <t>OBLIGACIONES FINANCIERAS Y OTROS PASIVOS</t>
  </si>
  <si>
    <t>PASIVO POR IMPUESTOS CORRIENTES</t>
  </si>
  <si>
    <t>Intercaja</t>
  </si>
  <si>
    <t>Partidas Por Conciliar</t>
  </si>
  <si>
    <t>SEGURO DE DEPOSITO LIQUIDADO POR PAGAR</t>
  </si>
  <si>
    <t>Pagos Mapfre/Seguros la Equidad</t>
  </si>
  <si>
    <t>RESULTADOS ACUMULADOS POR ADOPCIÓN POR PRIMER</t>
  </si>
  <si>
    <t>EXCEDENTES EJERCICIO</t>
  </si>
  <si>
    <t>Adopcion NIIF por primera vez</t>
  </si>
  <si>
    <t>Deterioro Prestamo Empleados sin Intereses</t>
  </si>
  <si>
    <t>INGRESOS POR UTILIDAD EN VENTA DE INVERSIONES</t>
  </si>
  <si>
    <t>INVERSIONES FONDO DE LIQUIDEZ</t>
  </si>
  <si>
    <t>Intereses Fondo de Liquidez</t>
  </si>
  <si>
    <t>INDEMNIZACIONES LABORALES</t>
  </si>
  <si>
    <t>SEGURIDAD Y SALUD EN EL TRABAJO</t>
  </si>
  <si>
    <t>IVA Bienes 19%</t>
  </si>
  <si>
    <t>IVA Servicios 19%</t>
  </si>
  <si>
    <t>IVA Honorarios 19%</t>
  </si>
  <si>
    <t>Poliza Asociados</t>
  </si>
  <si>
    <t>Celular Comite Riesgo de Liquidez</t>
  </si>
  <si>
    <t>Viaticos y transportes C Riesgo de Liquidez</t>
  </si>
  <si>
    <t>Capacitacion Comite Riesgo de Liquidez</t>
  </si>
  <si>
    <t>Logistica Comite Riesgo de Liquidez</t>
  </si>
  <si>
    <t>GASTOS DE REPRESENTACION</t>
  </si>
  <si>
    <t>Gastos de Representacion Niif</t>
  </si>
  <si>
    <t>Vigilancia</t>
  </si>
  <si>
    <t>Creditos Castigados - Interes Corriente</t>
  </si>
  <si>
    <t>Intereses Corrientes en Cuentas de Orden</t>
  </si>
  <si>
    <t>Intereses de Mora en Cuentas de Orden</t>
  </si>
  <si>
    <t xml:space="preserve">     Activos por impuesto corriente</t>
  </si>
  <si>
    <t xml:space="preserve">27959502 -04 </t>
  </si>
  <si>
    <t xml:space="preserve">     Auxilios por Desembolsar a Asociados</t>
  </si>
  <si>
    <t>24959506 - 24959517 - 24959511</t>
  </si>
  <si>
    <t xml:space="preserve">     Pagos Mapfre/Seguros la Equidad</t>
  </si>
  <si>
    <t>27950501 (03), (04)</t>
  </si>
  <si>
    <t>24959514 - 27959501 - 27959503</t>
  </si>
  <si>
    <t>Depósitos y Exigibilidades</t>
  </si>
  <si>
    <t>Obligaciones Financieras</t>
  </si>
  <si>
    <t>Fondos Sociales y Mutuales</t>
  </si>
  <si>
    <t xml:space="preserve">Beneficios a Empleados  </t>
  </si>
  <si>
    <t>TOTAL PASIVO</t>
  </si>
  <si>
    <t>TOTAL PASIVO Y PATRIMONIO</t>
  </si>
  <si>
    <t>Las Notas a los Estados Financieros adjuntas hacen parte integral de los mismos.</t>
  </si>
  <si>
    <t xml:space="preserve">     Impuesto sobre las Ventas I.V.A.</t>
  </si>
  <si>
    <t xml:space="preserve">     Capital Social</t>
  </si>
  <si>
    <t xml:space="preserve">     Reservas</t>
  </si>
  <si>
    <t xml:space="preserve">     Fondos de destinación Específica</t>
  </si>
  <si>
    <t xml:space="preserve">     Ajustes por Adopción NIIF</t>
  </si>
  <si>
    <t xml:space="preserve">     Excedentes del Periodo</t>
  </si>
  <si>
    <t xml:space="preserve">     Inversiones en instrumentos Patrimonio a Valor Razonable</t>
  </si>
  <si>
    <t xml:space="preserve">     Otras inversiones de patrimonio al costo histórico</t>
  </si>
  <si>
    <t xml:space="preserve">     Activos por impuestos corriente</t>
  </si>
  <si>
    <t xml:space="preserve">     Certificados de Depósito a Término</t>
  </si>
  <si>
    <t xml:space="preserve">     Depósitos de Ahorro a la Vista</t>
  </si>
  <si>
    <t xml:space="preserve">     Depósitos de Ahorro Contractual</t>
  </si>
  <si>
    <t xml:space="preserve">     Depósitos de Ahorro Permanente</t>
  </si>
  <si>
    <t>Por Orden de Liquidez</t>
  </si>
  <si>
    <t>(Información en pesos colombianos)</t>
  </si>
  <si>
    <t xml:space="preserve">     Intereses Cartera Asociados (Método Interés Efectivo)</t>
  </si>
  <si>
    <t>COD</t>
  </si>
  <si>
    <t xml:space="preserve">Anterior </t>
  </si>
  <si>
    <t xml:space="preserve">     Inversiones en instrumentos de Deuda (Costo amortizado)</t>
  </si>
  <si>
    <t>Cartera de Créditos (costo amortizado)</t>
  </si>
  <si>
    <t xml:space="preserve">     Consignaciones por identificar</t>
  </si>
  <si>
    <t xml:space="preserve">     Servicios de Recaudo</t>
  </si>
  <si>
    <t xml:space="preserve">     Otras</t>
  </si>
  <si>
    <t>Variación $</t>
  </si>
  <si>
    <t>Que hay aquí?</t>
  </si>
  <si>
    <t>Dividendos del grupo aval? Y que mas?</t>
  </si>
  <si>
    <t xml:space="preserve">Var </t>
  </si>
  <si>
    <t>Representacion social empresas</t>
  </si>
  <si>
    <t>Total HONORARIOS</t>
  </si>
  <si>
    <t xml:space="preserve">Total ARRENDAMIENTOS </t>
  </si>
  <si>
    <t>Total CUOTAS DE ADMINISTRACION</t>
  </si>
  <si>
    <t>Total PUBLICIDAD Y PROPAGANDA</t>
  </si>
  <si>
    <t>Total GASTOS DE COMITES</t>
  </si>
  <si>
    <t>Total GASTOS LEGALES</t>
  </si>
  <si>
    <t>Total TRANSPORTE,  FLETES Y ACARREOS</t>
  </si>
  <si>
    <t>Total FOTOCOPIAS</t>
  </si>
  <si>
    <t>Total ASISTENCIA TÉCNICA</t>
  </si>
  <si>
    <t xml:space="preserve">Total CONTRIBUCIONES Y AFILIACIONES </t>
  </si>
  <si>
    <t xml:space="preserve">Total GASTOS DE ASAMBLEA </t>
  </si>
  <si>
    <t>Total GASTOS DE DIRECTIVOS</t>
  </si>
  <si>
    <t>Total GASTOS DE  REPRESENTACION</t>
  </si>
  <si>
    <t xml:space="preserve">Total SERVICIOS TEMPORALES </t>
  </si>
  <si>
    <t xml:space="preserve">Total SUSCRIPCIONES </t>
  </si>
  <si>
    <t>Total ADECUACION E INSTALACION</t>
  </si>
  <si>
    <t>AUX</t>
  </si>
  <si>
    <t>Variación</t>
  </si>
  <si>
    <t>CUENTA</t>
  </si>
  <si>
    <t xml:space="preserve">VIGILANCIA PRIVADA </t>
  </si>
  <si>
    <t xml:space="preserve">Total IMPUESTOS </t>
  </si>
  <si>
    <t xml:space="preserve">Total SEGUROS </t>
  </si>
  <si>
    <t>Total MANTENIMIENTO Y REPARACIONES</t>
  </si>
  <si>
    <t xml:space="preserve">Total ASEO Y ELEMENTOS </t>
  </si>
  <si>
    <t>Total CAFETERIA</t>
  </si>
  <si>
    <t xml:space="preserve">Total SERVICIOS PUBLICOS  </t>
  </si>
  <si>
    <t>Total PORTES, CABLES, FAX Y TELEX</t>
  </si>
  <si>
    <t>Total PAPELERIA Y UTILES DE OFICINA</t>
  </si>
  <si>
    <t xml:space="preserve">Total VIGILANCIA PRIVADA </t>
  </si>
  <si>
    <t>Total GASTOS VARIOS</t>
  </si>
  <si>
    <t>Contribuciones y Afiliaciones fogacoop</t>
  </si>
  <si>
    <t>Total ASISTENCIA TÉCNICA - CIFIN</t>
  </si>
  <si>
    <t>Celebracion / Decoración / Navidad</t>
  </si>
  <si>
    <t>corregir amarre</t>
  </si>
  <si>
    <t>Deterioro Individual de Cartera (capital e intereses)</t>
  </si>
  <si>
    <t>MENOS partidas que no afectan el efectivo: Valoración acciones AVAL</t>
  </si>
  <si>
    <t>mas partidas que no afectan el efectivo: Deterioro</t>
  </si>
  <si>
    <t>Otros Activos NO Financieros</t>
  </si>
  <si>
    <t xml:space="preserve">     Intangibles - Licencias y Software</t>
  </si>
  <si>
    <t xml:space="preserve">     Anticipos de Contratos</t>
  </si>
  <si>
    <t xml:space="preserve">     Intangibles - Software</t>
  </si>
  <si>
    <t>Cartera Bruta</t>
  </si>
  <si>
    <t>Cartera en Mora</t>
  </si>
  <si>
    <t>Cartera improductiva</t>
  </si>
  <si>
    <t>Calidad de Cartera</t>
  </si>
  <si>
    <t>Cartera Vigente</t>
  </si>
  <si>
    <t>Cobertura deterioro individual improductiva</t>
  </si>
  <si>
    <t>Cobertura deterioro individual + general / Mora</t>
  </si>
  <si>
    <t>Anticipos de impuestos</t>
  </si>
  <si>
    <t>Intereses de Ajuste al Ciclo</t>
  </si>
  <si>
    <t>TOTAL CXC</t>
  </si>
  <si>
    <t>DETALLE OTRAS:</t>
  </si>
  <si>
    <t>DETALLE</t>
  </si>
  <si>
    <t xml:space="preserve">Corresponden principalmente a ordenes Universitarias </t>
  </si>
  <si>
    <t>Saldos de aportes y ahorros a favor de ex asociados</t>
  </si>
  <si>
    <t>Facturas causadas pendientes de pago a 30 días</t>
  </si>
  <si>
    <t xml:space="preserve">Cheques pendientes por cobrar asociados y otros </t>
  </si>
  <si>
    <t>Valores ingresados a Bancos sin abonar al beneficiario</t>
  </si>
  <si>
    <t>Recaudos de servicios de terceros por seguros</t>
  </si>
  <si>
    <t>Recursos SINTRACARBON para sus pensionados</t>
  </si>
  <si>
    <t>Mayor valor descontado pendiente de devolución</t>
  </si>
  <si>
    <t>Renta, ICA e IVA</t>
  </si>
  <si>
    <t>Aportes a la Seguridad Social</t>
  </si>
  <si>
    <t>Saldos pendientes de retiro de los asociados en cajero</t>
  </si>
  <si>
    <t>Póliza por asociado fallecido para entregar Familiar</t>
  </si>
  <si>
    <t>N</t>
  </si>
  <si>
    <t xml:space="preserve"> </t>
  </si>
  <si>
    <t>AGOSTO 24-2019</t>
  </si>
  <si>
    <t>SEPTIEMBRE 24-2016</t>
  </si>
  <si>
    <t>AGOSTO 24-2016</t>
  </si>
  <si>
    <t>IBR+5,2</t>
  </si>
  <si>
    <t>BANCOLOMBIA</t>
  </si>
  <si>
    <t>MARZO 23-2021</t>
  </si>
  <si>
    <t>ABRIL 23-2016</t>
  </si>
  <si>
    <t>MARZO 23-2016</t>
  </si>
  <si>
    <t>IBR+5,75</t>
  </si>
  <si>
    <t>ABRIL 8-2020</t>
  </si>
  <si>
    <t>MAYO 8-2015</t>
  </si>
  <si>
    <t>ABRIL 8-2015</t>
  </si>
  <si>
    <t>DTF+5,0</t>
  </si>
  <si>
    <t>DICIEMBRE 10-2019</t>
  </si>
  <si>
    <t>ENERO 10-2015</t>
  </si>
  <si>
    <t>DICIMBRE 10-2014</t>
  </si>
  <si>
    <t>DTF+4,4</t>
  </si>
  <si>
    <t>SEPTIEMBRE 18-2020</t>
  </si>
  <si>
    <t>OCTUBRE 18-2017</t>
  </si>
  <si>
    <t>SEPTIEMBRE 18-2017</t>
  </si>
  <si>
    <t>DTF+4,75</t>
  </si>
  <si>
    <t>BBVA</t>
  </si>
  <si>
    <t>MAYO 31-2018</t>
  </si>
  <si>
    <t>JUNIO 31-2017</t>
  </si>
  <si>
    <t>MAYO 31-2017</t>
  </si>
  <si>
    <t>MAYO 11-2020</t>
  </si>
  <si>
    <t>JUNIO 11-2017</t>
  </si>
  <si>
    <t>MAYO 11-2017</t>
  </si>
  <si>
    <t>ENERO 25-2018</t>
  </si>
  <si>
    <t>FEBRERO 25-2017</t>
  </si>
  <si>
    <t>ENERO 25-2017</t>
  </si>
  <si>
    <t>DTF+5,50</t>
  </si>
  <si>
    <t>FEBRERO 19-2018</t>
  </si>
  <si>
    <t>MARZO 19-2015</t>
  </si>
  <si>
    <t>FEBRERO 20-2015</t>
  </si>
  <si>
    <t>NOVIEMBRE 16-2022</t>
  </si>
  <si>
    <t>DICIEMBRE 16-2017</t>
  </si>
  <si>
    <t>NOVIEMBRE 16-2017</t>
  </si>
  <si>
    <t>dtf+4,50</t>
  </si>
  <si>
    <t>COOPCENTRAL</t>
  </si>
  <si>
    <t>AGOSTO 23-2020</t>
  </si>
  <si>
    <t>SEPTIEMBRE 23-2017</t>
  </si>
  <si>
    <t>AGOSTO 23-2017</t>
  </si>
  <si>
    <t>DTF+4,50</t>
  </si>
  <si>
    <t>MAYO 18-2020</t>
  </si>
  <si>
    <t>JUNIO 18-2017</t>
  </si>
  <si>
    <t>MAYO 18-2017</t>
  </si>
  <si>
    <t>ABRIL 20-2020</t>
  </si>
  <si>
    <t>MAYO 20-2017</t>
  </si>
  <si>
    <t>ABRIL 20-2017</t>
  </si>
  <si>
    <t>MARZO 21-2020</t>
  </si>
  <si>
    <t>ABRIL 21-2017</t>
  </si>
  <si>
    <t>MARZO 21-2017</t>
  </si>
  <si>
    <t>MARZO 10-2020</t>
  </si>
  <si>
    <t>ABRIL 10-2017</t>
  </si>
  <si>
    <t>MARZO 10-2017</t>
  </si>
  <si>
    <t>MARZO 5-2021</t>
  </si>
  <si>
    <t>ABRIL 5-2016</t>
  </si>
  <si>
    <t>MARZO 2-2016</t>
  </si>
  <si>
    <t>BANCOOMEVA</t>
  </si>
  <si>
    <t>FEBRERO 5-2021</t>
  </si>
  <si>
    <t>MARZO 5-2016</t>
  </si>
  <si>
    <t>ENERO 22-2016</t>
  </si>
  <si>
    <t>JULIO 5-2020</t>
  </si>
  <si>
    <t>AGOSTO 5-2015</t>
  </si>
  <si>
    <t>JUNIO 30-2015</t>
  </si>
  <si>
    <t>DTF+6,0</t>
  </si>
  <si>
    <t>MARZO 5-2020</t>
  </si>
  <si>
    <t>ABRIL 5-2015</t>
  </si>
  <si>
    <t>MARZO 5-2015</t>
  </si>
  <si>
    <t>ENERO 05-2020</t>
  </si>
  <si>
    <t>ENERO 05-2015</t>
  </si>
  <si>
    <t>DICIEMBRE 22-2014</t>
  </si>
  <si>
    <t>NOVIEMBRE 5-2019</t>
  </si>
  <si>
    <t>DIC 5-2014</t>
  </si>
  <si>
    <t>OCTUBRE 31-2014</t>
  </si>
  <si>
    <t xml:space="preserve">MARZO 5 2019 </t>
  </si>
  <si>
    <t>ABRIL 5 2014</t>
  </si>
  <si>
    <t>FEBRERO 26-2014</t>
  </si>
  <si>
    <t>DTF+6,50</t>
  </si>
  <si>
    <t>SEPT 5-2018</t>
  </si>
  <si>
    <t>OCT 5-2013</t>
  </si>
  <si>
    <t>AGOSTO 29-2013</t>
  </si>
  <si>
    <t>OCTUBRE 28-2019</t>
  </si>
  <si>
    <t>NOVIEMBRE 28-2016</t>
  </si>
  <si>
    <t>OCTUBRE 28-2016</t>
  </si>
  <si>
    <t>IBR+5,00</t>
  </si>
  <si>
    <t>BCO OCCIDENTE</t>
  </si>
  <si>
    <t>FEBRERO 22-2019</t>
  </si>
  <si>
    <t>ABRIL 8-2016</t>
  </si>
  <si>
    <t>ROTATIVO</t>
  </si>
  <si>
    <t>DTF</t>
  </si>
  <si>
    <t>SINTRACARBON</t>
  </si>
  <si>
    <t>168 DIAS</t>
  </si>
  <si>
    <t>JUNIO 1-2018</t>
  </si>
  <si>
    <t>DICIEMBRE 15-2017</t>
  </si>
  <si>
    <t>BCO SUDAMERIS</t>
  </si>
  <si>
    <t>172 DIAS</t>
  </si>
  <si>
    <t>DICIEMBRE 11-2017</t>
  </si>
  <si>
    <t>179 DIAS</t>
  </si>
  <si>
    <t>DICIEMBRE 4-2017</t>
  </si>
  <si>
    <t>46 DIAS</t>
  </si>
  <si>
    <t>OCTUBRE 19-2017</t>
  </si>
  <si>
    <t>53 DIAS</t>
  </si>
  <si>
    <t>OCTUBRE 12-2017</t>
  </si>
  <si>
    <t>55 DIAS</t>
  </si>
  <si>
    <t>OCTUBRE 10-2017</t>
  </si>
  <si>
    <t>77 DIAS</t>
  </si>
  <si>
    <t>170 DIAS</t>
  </si>
  <si>
    <t>ENERO 5-2018</t>
  </si>
  <si>
    <t>JULIO 19-2017</t>
  </si>
  <si>
    <t>177 DIAS</t>
  </si>
  <si>
    <t>JULIO 12-2017</t>
  </si>
  <si>
    <t>184 DIAS</t>
  </si>
  <si>
    <t>JULIO 5-2017</t>
  </si>
  <si>
    <t>198 DIAS</t>
  </si>
  <si>
    <t>DICIEMBRE 1-2017</t>
  </si>
  <si>
    <t>MAYO 17-2017</t>
  </si>
  <si>
    <t xml:space="preserve">175 DIAS </t>
  </si>
  <si>
    <t>JUNIO 12-2017</t>
  </si>
  <si>
    <t>MAYO 10-2018</t>
  </si>
  <si>
    <t>MAYO 10-2017</t>
  </si>
  <si>
    <t>IBR+4,1</t>
  </si>
  <si>
    <t>MAYO 7-2018</t>
  </si>
  <si>
    <t>MAYO 7-2017</t>
  </si>
  <si>
    <t>ABRIL 7-2017</t>
  </si>
  <si>
    <t>MARZO 9-2020</t>
  </si>
  <si>
    <t>ABRIL 9-2017</t>
  </si>
  <si>
    <t>MARZO 9-2017</t>
  </si>
  <si>
    <t>IBR+5,6</t>
  </si>
  <si>
    <t>FEBRERO 9-2018</t>
  </si>
  <si>
    <t>FEBRERO 9-2017</t>
  </si>
  <si>
    <t>IBR+4,50</t>
  </si>
  <si>
    <t>FEBRERO 12-2019</t>
  </si>
  <si>
    <t>MARZO 12-2016</t>
  </si>
  <si>
    <t>FEBRERO 12-2016</t>
  </si>
  <si>
    <t>JUNIO 18-2018</t>
  </si>
  <si>
    <t>JULIO 18-2015</t>
  </si>
  <si>
    <t>JUNIO 18-2015</t>
  </si>
  <si>
    <t>DTF+4,65</t>
  </si>
  <si>
    <t xml:space="preserve">180 DIAS </t>
  </si>
  <si>
    <t>DICIEMBRE 21-2017</t>
  </si>
  <si>
    <t>JUNIO-21-2017</t>
  </si>
  <si>
    <t>IBR+3,00</t>
  </si>
  <si>
    <t>BCO POPULAR</t>
  </si>
  <si>
    <t>DICIEMBRE 1-2020</t>
  </si>
  <si>
    <t>ENERO 1-2018</t>
  </si>
  <si>
    <t>IBR+4</t>
  </si>
  <si>
    <t>NOVIEMBRE 3-2020</t>
  </si>
  <si>
    <t>DICIEMBRE 3-2017</t>
  </si>
  <si>
    <t>NOVIEMBRE 3-2017</t>
  </si>
  <si>
    <t>IBR+4,00</t>
  </si>
  <si>
    <t>SEPTIEMBRE 4-2020</t>
  </si>
  <si>
    <t>OCTUBRE 4-2017</t>
  </si>
  <si>
    <t>SEPTIEMBRE 4-2017</t>
  </si>
  <si>
    <t>ABRIL 19-2020</t>
  </si>
  <si>
    <t>MAYO 19-2017</t>
  </si>
  <si>
    <t>ABRIL 19-2017</t>
  </si>
  <si>
    <t>MARZO 24-2020</t>
  </si>
  <si>
    <t>ABRIL 24-2017</t>
  </si>
  <si>
    <t>MARZO 24-2017</t>
  </si>
  <si>
    <t>NOVIEMBRE 2-2019</t>
  </si>
  <si>
    <t>DICIEMBRE 2-2016</t>
  </si>
  <si>
    <t>NOVIEMBRE 2-2016</t>
  </si>
  <si>
    <t>DICIEMBRE 22-2020</t>
  </si>
  <si>
    <t>ENERO 22-2018</t>
  </si>
  <si>
    <t>DICIEMBRE 22-2017</t>
  </si>
  <si>
    <t>DTF+3,8</t>
  </si>
  <si>
    <t>BCO C SOCIAL</t>
  </si>
  <si>
    <t>NOVIEMBRE 28-2020</t>
  </si>
  <si>
    <t>DICIEMBRE 28-2017</t>
  </si>
  <si>
    <t>NOVIEMBRE 28-2017</t>
  </si>
  <si>
    <t>OCTUBRE 25-2020</t>
  </si>
  <si>
    <t>NOVIEMBRE 25-2017</t>
  </si>
  <si>
    <t>OCTUBRE 25-2017</t>
  </si>
  <si>
    <t>180 DIAS</t>
  </si>
  <si>
    <t>DICIEMBRE 20-2017</t>
  </si>
  <si>
    <t>BCO BOGOTA</t>
  </si>
  <si>
    <t>60 DIAS</t>
  </si>
  <si>
    <t>ENERO 26-2018</t>
  </si>
  <si>
    <t>NOVIEMBRE 29-2017</t>
  </si>
  <si>
    <t>MARZO 4-2018</t>
  </si>
  <si>
    <t>SEPTIEMBRE 9-2017</t>
  </si>
  <si>
    <t>IBR+4,2</t>
  </si>
  <si>
    <t>FEBRERO 11-2018</t>
  </si>
  <si>
    <t>AGOSTO 11-2017</t>
  </si>
  <si>
    <t>120 DIAS</t>
  </si>
  <si>
    <t>FEBRERO 18-2018</t>
  </si>
  <si>
    <t>FEBRERO 14-2018</t>
  </si>
  <si>
    <t>AGOSTO 14-2017</t>
  </si>
  <si>
    <t>35503741-6</t>
  </si>
  <si>
    <t>DICIEMBRE 30-2017</t>
  </si>
  <si>
    <t>JULIO 10-2017</t>
  </si>
  <si>
    <t>JUNIO 30-2017</t>
  </si>
  <si>
    <t>IBR+4,65</t>
  </si>
  <si>
    <t>53751000086-2</t>
  </si>
  <si>
    <t>MARZO 11-2021</t>
  </si>
  <si>
    <t>ABRIL 11-2016</t>
  </si>
  <si>
    <t>MARZO 11-2016</t>
  </si>
  <si>
    <t>ENERO 12-2021</t>
  </si>
  <si>
    <t>ENERO 12-2016</t>
  </si>
  <si>
    <t>NOVIEMBRE 17-2020</t>
  </si>
  <si>
    <t>DICIEMBRE 17-2015</t>
  </si>
  <si>
    <t>NOVIEMBRE 17-2015</t>
  </si>
  <si>
    <t>DTF+5,00</t>
  </si>
  <si>
    <t>OCTUBRE 15-2020</t>
  </si>
  <si>
    <t>NOVIEMBRE 15-2015</t>
  </si>
  <si>
    <t>OCTUBRE 15-2015</t>
  </si>
  <si>
    <t>DTF+4,5</t>
  </si>
  <si>
    <t>JUNIO 19-2020</t>
  </si>
  <si>
    <t>JULIO 19-2015</t>
  </si>
  <si>
    <t>JUNIO 19-2015</t>
  </si>
  <si>
    <t>ABRIL 10-2020</t>
  </si>
  <si>
    <t>MAYO 10-2015</t>
  </si>
  <si>
    <t>ABRIL 10-2015</t>
  </si>
  <si>
    <t>SEPTIEMBRE 23-2018</t>
  </si>
  <si>
    <t>OCTUBRE 23-2014</t>
  </si>
  <si>
    <t>SEPTIEMBRE 23-2014</t>
  </si>
  <si>
    <t>SALDO A LARGO PLAZO</t>
  </si>
  <si>
    <t>SALDO A CORTO PLAZO</t>
  </si>
  <si>
    <t>SALDO A CAPITAL</t>
  </si>
  <si>
    <t>ABONOS A CAPITAL ACUMULADOS</t>
  </si>
  <si>
    <t>VR.CUOTA CAPITAL</t>
  </si>
  <si>
    <t>PLAZO EN MESES</t>
  </si>
  <si>
    <t>CUOTAS AMORTIZADAS</t>
  </si>
  <si>
    <t>FECHA FINAL DE PAGO</t>
  </si>
  <si>
    <t>FECHA INICIAL DE PAGO</t>
  </si>
  <si>
    <t>FECHA DE DESEMBOLSO</t>
  </si>
  <si>
    <t>VR CREDITO OTORGADO</t>
  </si>
  <si>
    <t>TASA INTERES</t>
  </si>
  <si>
    <t>No.OBLIGAC</t>
  </si>
  <si>
    <t>ENTIDAD</t>
  </si>
  <si>
    <t xml:space="preserve">ABRIL 30 2009 </t>
  </si>
  <si>
    <t>Seguros de vida a favor de herederos de asociados fallecidos</t>
  </si>
  <si>
    <t>31/12/12015</t>
  </si>
  <si>
    <t xml:space="preserve">ESTADO DE RESULTADO INTEGRAL </t>
  </si>
  <si>
    <t>Otros Ingresos Ordinario</t>
  </si>
  <si>
    <t>Ganancias</t>
  </si>
  <si>
    <t xml:space="preserve">COOPERATIVA ESPECIALIZADA DE AHORRO Y CREDITO </t>
  </si>
  <si>
    <t>ESTADO DE FLUJOS DE EFECTIVO INDIVIDUAL (Método Indirecto)</t>
  </si>
  <si>
    <t>Expresado en Pesos Colombianos y Clasificado por Naturaleza del Gasto</t>
  </si>
  <si>
    <t xml:space="preserve">Intereses Ahorro Permanente </t>
  </si>
  <si>
    <t xml:space="preserve">Intereses Ahorro Contractual </t>
  </si>
  <si>
    <t xml:space="preserve">Intereses Ahorro a la vista </t>
  </si>
  <si>
    <t>Intereses Certificados de depósito a Término</t>
  </si>
  <si>
    <t>Dividendos</t>
  </si>
  <si>
    <t>GERENCIA Y CONSEJO DE ADMON</t>
  </si>
  <si>
    <t>Desembolso de Créditos</t>
  </si>
  <si>
    <t>Saldo Créditos</t>
  </si>
  <si>
    <t>Saldo de Aportes</t>
  </si>
  <si>
    <t>Saldo de Depósitos</t>
  </si>
  <si>
    <t>Auxilios otorgados</t>
  </si>
  <si>
    <t>Beneficios a empleados</t>
  </si>
  <si>
    <t>Honorarios, viáticos y transportes</t>
  </si>
  <si>
    <t>Otras operaciones activas</t>
  </si>
  <si>
    <t>Otras operaciones pasivas</t>
  </si>
  <si>
    <t>Intereses pagados</t>
  </si>
  <si>
    <t>Fuente:</t>
  </si>
  <si>
    <t>Plano de Cartera</t>
  </si>
  <si>
    <t>Aux Cta 31</t>
  </si>
  <si>
    <t>Aux Cta 21</t>
  </si>
  <si>
    <t>Aux Cta 16</t>
  </si>
  <si>
    <t>Aux Cta 24 Depurada</t>
  </si>
  <si>
    <t>Deb Cta 2805</t>
  </si>
  <si>
    <t>NOMBRE</t>
  </si>
  <si>
    <t>SALDO DE CREDITOS</t>
  </si>
  <si>
    <t>SALDO DE APORTES</t>
  </si>
  <si>
    <t>SALDO DE DEPOSITOS</t>
  </si>
  <si>
    <t>AUXILIOS OTORGADOS</t>
  </si>
  <si>
    <t>HONORARIOS, VIATICOS Y TRANSPORTE</t>
  </si>
  <si>
    <t>OTRAS OPERACIONES ACTIVAS</t>
  </si>
  <si>
    <t>OTRAS OPERACIONES PASIVAS</t>
  </si>
  <si>
    <t>INTERESES PAGADOS</t>
  </si>
  <si>
    <t xml:space="preserve">TOTAL </t>
  </si>
  <si>
    <t>Entidad Valor No.Pagares Caja Social 4611769221 136 Bogota 7435738014 224 BBVA 598928887 24</t>
  </si>
  <si>
    <t xml:space="preserve">VALOR </t>
  </si>
  <si>
    <t xml:space="preserve">NO. PAGARES </t>
  </si>
  <si>
    <t>Caja Social</t>
  </si>
  <si>
    <t xml:space="preserve"> Bogota </t>
  </si>
  <si>
    <t xml:space="preserve">BBVA </t>
  </si>
  <si>
    <t>POPULAR</t>
  </si>
  <si>
    <t>DESEMBOLSOS DE CREDITOS</t>
  </si>
  <si>
    <t>Ajustes por adopción NIIF</t>
  </si>
  <si>
    <t>COOPEJEMPLO</t>
  </si>
  <si>
    <t>COOIPEJEMPLO</t>
  </si>
  <si>
    <t>Descuentos de Nómina COPERCON</t>
  </si>
  <si>
    <t>Fondo descuentro transporte COPERCON</t>
  </si>
  <si>
    <t>CootraCOPERCON TV</t>
  </si>
  <si>
    <t>Descuentos de Nomina Empleados CootraCOPERCON</t>
  </si>
  <si>
    <t>Valores pendientes de pago de COPERCON por descuentos de obligaciones crediticias, aportes y ahorros de sus trabajadores asociados a la Cooperativa y que ingresan el primer día hábil del mes inmediatamente siguiente.  No presentan atrasos.</t>
  </si>
  <si>
    <t>Directivo 1</t>
  </si>
  <si>
    <t>Directivo 2</t>
  </si>
  <si>
    <t>Directivo 3</t>
  </si>
  <si>
    <t>Directivo 4</t>
  </si>
  <si>
    <t>Directivo 5</t>
  </si>
  <si>
    <t>Directivo 6</t>
  </si>
  <si>
    <t>Directivo 7</t>
  </si>
  <si>
    <t>Directivo 8</t>
  </si>
  <si>
    <t>Directivo 9</t>
  </si>
  <si>
    <t>Directivo 10</t>
  </si>
  <si>
    <t>Por los Años Terminados a Diciembre 31 de 2022 y 2021</t>
  </si>
  <si>
    <t>Total Saldo en Disponible a Diciembre 31 de 2022</t>
  </si>
  <si>
    <t>Acumulado a 31 de Diciembre  de los años  2022  y 2021</t>
  </si>
  <si>
    <t>31 de diciembre  de 2022</t>
  </si>
  <si>
    <t>31 de diciembre  de 2021</t>
  </si>
  <si>
    <t>A 31 de diciembre de 2022 y 2021</t>
  </si>
  <si>
    <t>Acumulados del 01 de enero al 31 de Diciembre de los Años 2022 y 2021</t>
  </si>
  <si>
    <t>Acumulado del 01 de enero al 31 de Diciembre de los años 2022 y 2021</t>
  </si>
  <si>
    <t>Año 2022</t>
  </si>
  <si>
    <t>Año 2021</t>
  </si>
  <si>
    <t>Var 2022</t>
  </si>
  <si>
    <t>AÑO 2022</t>
  </si>
  <si>
    <t>AÑO 2021</t>
  </si>
  <si>
    <t>VAR 22-21</t>
  </si>
  <si>
    <t>AÑO 2020</t>
  </si>
  <si>
    <t>Saldo 2021</t>
  </si>
  <si>
    <t>Saldo Final 2022</t>
  </si>
  <si>
    <t>Saldo inicial 2021</t>
  </si>
  <si>
    <t>Año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</si>
</sst>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41" formatCode="_-* #,##0_-;\-* #,##0_-;_-* &quot;-&quot;_-;_-@_-"/>
    <numFmt numFmtId="43" formatCode="_-* #,##0.00_-;\-* #,##0.00_-;_-* &quot;-&quot;??_-;_-@_-"/>
    <numFmt numFmtId="164" formatCode="&quot;$&quot;#,##0.00;[Red]\-&quot;$&quot;#,##0.00"/>
    <numFmt numFmtId="165" formatCode="_-&quot;$&quot;* #,##0_-;\-&quot;$&quot;* #,##0_-;_-&quot;$&quot;* &quot;-&quot;_-;_-@_-"/>
    <numFmt numFmtId="166" formatCode="_-&quot;$&quot;* #,##0.00_-;\-&quot;$&quot;* #,##0.00_-;_-&quot;$&quot;* &quot;-&quot;??_-;_-@_-"/>
    <numFmt numFmtId="167" formatCode="_(* #,##0_);_(* \(#,##0\);_(* &quot;-&quot;_);_(@_)"/>
    <numFmt numFmtId="168" formatCode="_(* #,##0.00_);_(* \(#,##0.00\);_(* &quot;-&quot;??_);_(@_)"/>
    <numFmt numFmtId="169" formatCode="_ * #,##0.00_ ;_ * \-#,##0.00_ ;_ * &quot;-&quot;??_ ;_ @_ "/>
    <numFmt numFmtId="170" formatCode="_-* #,##0\ _€_-;\-* #,##0\ _€_-;_-* &quot;-&quot;??\ _€_-;_-@_-"/>
    <numFmt numFmtId="171" formatCode="0.0%"/>
    <numFmt numFmtId="172" formatCode="_-&quot;$&quot;* #,##0_-;\-&quot;$&quot;* #,##0_-;_-&quot;$&quot;* &quot;-&quot;??_-;_-@_-"/>
    <numFmt numFmtId="173" formatCode="_-* #,##0_-;\-* #,##0_-;_-* &quot;-&quot;??_-;_-@_-"/>
    <numFmt numFmtId="174" formatCode="_(* #,##0_);_(* \(#,##0\);_(* &quot;-&quot;??_);_(@_)"/>
    <numFmt numFmtId="175" formatCode="General_)"/>
    <numFmt numFmtId="176" formatCode="_._.* #,##0_)_%;_._.* \(#,##0\)_%;_._.* 0_)_%;_._.@_)_%"/>
    <numFmt numFmtId="177" formatCode="_._.&quot;$&quot;* #,##0_)_%;_._.&quot;$&quot;* \(#,##0\)_%;_._.&quot;$&quot;* 0_)_%;_._.@_)_%"/>
    <numFmt numFmtId="178" formatCode="_-* #,##0\ _€_-;\-* #,##0\ _€_-;_-* &quot;-&quot;\ _€_-;_-@_-"/>
    <numFmt numFmtId="179" formatCode="_ * #,##0_ ;_ * \-#,##0_ ;_ * &quot;-&quot;??_ ;_ @_ "/>
    <numFmt numFmtId="180" formatCode="000000000"/>
    <numFmt numFmtId="181" formatCode="_-&quot;$&quot;* #,##0.0_-;\-&quot;$&quot;* #,##0.0_-;_-&quot;$&quot;* &quot;-&quot;_-;_-@_-"/>
  </numFmts>
  <fonts count="7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9"/>
      <color theme="1"/>
      <name val="EYInterstate Light"/>
    </font>
    <font>
      <sz val="9"/>
      <color theme="1"/>
      <name val="EYInterstate Light"/>
    </font>
    <font>
      <sz val="9"/>
      <name val="EYInterstate Light"/>
    </font>
    <font>
      <b/>
      <sz val="10"/>
      <color indexed="9"/>
      <name val="Arial"/>
      <family val="2"/>
    </font>
    <font>
      <b/>
      <sz val="9"/>
      <color indexed="8"/>
      <name val="EYInterstate Light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8"/>
      <color indexed="9"/>
      <name val="Arial"/>
      <family val="2"/>
    </font>
    <font>
      <sz val="10"/>
      <color theme="1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sz val="10"/>
      <color indexed="8"/>
      <name val="Arial Narrow"/>
      <family val="2"/>
    </font>
    <font>
      <b/>
      <sz val="10"/>
      <color indexed="8"/>
      <name val="Arial Narrow"/>
      <family val="2"/>
    </font>
    <font>
      <sz val="10"/>
      <color rgb="FFFF0000"/>
      <name val="Arial Narrow"/>
      <family val="2"/>
    </font>
    <font>
      <b/>
      <sz val="10"/>
      <color rgb="FFFF0000"/>
      <name val="Arial Narrow"/>
      <family val="2"/>
    </font>
    <font>
      <b/>
      <sz val="10"/>
      <color theme="0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  <font>
      <sz val="10"/>
      <color theme="0"/>
      <name val="Arial Narrow"/>
      <family val="2"/>
    </font>
    <font>
      <sz val="10"/>
      <color rgb="FFC00000"/>
      <name val="Arial Narrow"/>
      <family val="2"/>
    </font>
    <font>
      <b/>
      <sz val="11"/>
      <color theme="0"/>
      <name val="Arial Narrow"/>
      <family val="2"/>
    </font>
    <font>
      <sz val="10"/>
      <name val="Times New Roman"/>
      <family val="1"/>
    </font>
    <font>
      <sz val="12"/>
      <color indexed="9"/>
      <name val="Calibri"/>
      <family val="2"/>
    </font>
    <font>
      <sz val="12"/>
      <color indexed="8"/>
      <name val="Calibri"/>
      <family val="2"/>
    </font>
    <font>
      <u val="singleAccounting"/>
      <sz val="12"/>
      <name val="Times New Roman"/>
      <family val="1"/>
    </font>
    <font>
      <sz val="12"/>
      <name val="Times New Roman"/>
      <family val="1"/>
    </font>
    <font>
      <i/>
      <sz val="12"/>
      <color indexed="23"/>
      <name val="Calibri"/>
      <family val="2"/>
    </font>
    <font>
      <sz val="12"/>
      <color theme="1"/>
      <name val="Calibri"/>
      <family val="2"/>
      <charset val="136"/>
      <scheme val="minor"/>
    </font>
    <font>
      <b/>
      <sz val="18"/>
      <color indexed="56"/>
      <name val="Cambria"/>
      <family val="2"/>
    </font>
    <font>
      <sz val="11"/>
      <color theme="1"/>
      <name val="Arial Narrow"/>
      <family val="2"/>
    </font>
    <font>
      <sz val="12"/>
      <color theme="1"/>
      <name val="Arial Narrow"/>
      <family val="2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sz val="10"/>
      <color rgb="FFC00000"/>
      <name val="Arial Narrow"/>
      <family val="2"/>
    </font>
    <font>
      <b/>
      <sz val="12"/>
      <name val="Arial Narrow"/>
      <family val="2"/>
    </font>
    <font>
      <sz val="18"/>
      <name val="Arial Narrow"/>
      <family val="2"/>
    </font>
    <font>
      <b/>
      <sz val="18"/>
      <name val="Arial Narrow"/>
      <family val="2"/>
    </font>
    <font>
      <sz val="12"/>
      <name val="Arial Narrow"/>
      <family val="2"/>
    </font>
    <font>
      <b/>
      <sz val="8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8"/>
      <color theme="0"/>
      <name val="Arial Narrow"/>
      <family val="2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i/>
      <sz val="10"/>
      <color theme="1"/>
      <name val="Arial Narrow"/>
      <family val="2"/>
    </font>
    <font>
      <sz val="8"/>
      <name val="Arial Narrow"/>
      <family val="2"/>
    </font>
    <font>
      <sz val="10"/>
      <color rgb="FF000000"/>
      <name val="Arial Narrow"/>
      <family val="2"/>
    </font>
    <font>
      <b/>
      <sz val="6"/>
      <color theme="1"/>
      <name val="Arial Narrow"/>
      <family val="2"/>
    </font>
    <font>
      <b/>
      <sz val="6"/>
      <color theme="0"/>
      <name val="Arial Narrow"/>
      <family val="2"/>
    </font>
    <font>
      <b/>
      <sz val="12"/>
      <color theme="1"/>
      <name val="Arial Narrow"/>
      <family val="2"/>
    </font>
    <font>
      <sz val="11"/>
      <color theme="1"/>
      <name val="Helvetica"/>
      <family val="2"/>
    </font>
    <font>
      <b/>
      <i/>
      <sz val="11"/>
      <color theme="1"/>
      <name val="Helvetica"/>
      <family val="2"/>
    </font>
    <font>
      <i/>
      <u/>
      <sz val="8"/>
      <color rgb="FFFF0000"/>
      <name val="Helvetica"/>
      <family val="2"/>
    </font>
    <font>
      <u/>
      <sz val="11"/>
      <color theme="9"/>
      <name val="Helvetica"/>
      <family val="2"/>
    </font>
    <font>
      <b/>
      <sz val="10"/>
      <color theme="0"/>
      <name val="Helvetica"/>
      <family val="2"/>
    </font>
    <font>
      <b/>
      <sz val="11"/>
      <color theme="0"/>
      <name val="Helvetica"/>
      <family val="2"/>
    </font>
    <font>
      <sz val="10"/>
      <name val="Helvetica"/>
      <family val="2"/>
    </font>
    <font>
      <sz val="10"/>
      <color theme="1"/>
      <name val="Helvetica"/>
      <family val="2"/>
    </font>
    <font>
      <sz val="11"/>
      <name val="Helvetica"/>
      <family val="2"/>
    </font>
    <font>
      <b/>
      <sz val="10"/>
      <color theme="1"/>
      <name val="Helvetica"/>
      <family val="2"/>
    </font>
    <font>
      <sz val="11"/>
      <color rgb="FFFFFFFF"/>
      <name val="Arial"/>
      <family val="2"/>
    </font>
    <font>
      <sz val="11"/>
      <name val="Arial"/>
      <family val="2"/>
    </font>
    <font>
      <b/>
      <sz val="10"/>
      <name val="Helvetica"/>
      <family val="2"/>
    </font>
    <font>
      <b/>
      <sz val="11"/>
      <color theme="1"/>
      <name val="Helvetica"/>
      <family val="2"/>
    </font>
    <font>
      <sz val="8"/>
      <name val="Arial"/>
    </font>
  </fonts>
  <fills count="40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indexed="62"/>
      </patternFill>
    </fill>
    <fill>
      <patternFill patternType="solid">
        <fgColor indexed="19"/>
      </patternFill>
    </fill>
    <fill>
      <patternFill patternType="solid">
        <fgColor indexed="31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29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1"/>
      </patternFill>
    </fill>
    <fill>
      <patternFill patternType="solid">
        <fgColor indexed="44"/>
      </patternFill>
    </fill>
    <fill>
      <patternFill patternType="solid">
        <fgColor indexed="46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</fills>
  <borders count="41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1">
    <xf numFmtId="0" fontId="0" fillId="0" borderId="0"/>
    <xf numFmtId="16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165" fontId="10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8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6" fillId="0" borderId="0"/>
    <xf numFmtId="175" fontId="33" fillId="0" borderId="0"/>
    <xf numFmtId="0" fontId="34" fillId="18" borderId="0" applyNumberFormat="0" applyBorder="0" applyAlignment="0" applyProtection="0"/>
    <xf numFmtId="0" fontId="34" fillId="19" borderId="0" applyNumberFormat="0" applyBorder="0" applyAlignment="0" applyProtection="0"/>
    <xf numFmtId="0" fontId="34" fillId="20" borderId="0" applyNumberFormat="0" applyBorder="0" applyAlignment="0" applyProtection="0"/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3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6" borderId="0" applyNumberFormat="0" applyBorder="0" applyAlignment="0" applyProtection="0"/>
    <xf numFmtId="0" fontId="35" fillId="25" borderId="0" applyNumberFormat="0" applyBorder="0" applyAlignment="0" applyProtection="0"/>
    <xf numFmtId="0" fontId="35" fillId="27" borderId="0" applyNumberFormat="0" applyBorder="0" applyAlignment="0" applyProtection="0"/>
    <xf numFmtId="0" fontId="35" fillId="25" borderId="0" applyNumberFormat="0" applyBorder="0" applyAlignment="0" applyProtection="0"/>
    <xf numFmtId="0" fontId="35" fillId="20" borderId="0" applyNumberFormat="0" applyBorder="0" applyAlignment="0" applyProtection="0"/>
    <xf numFmtId="0" fontId="35" fillId="28" borderId="0" applyNumberFormat="0" applyBorder="0" applyAlignment="0" applyProtection="0"/>
    <xf numFmtId="0" fontId="35" fillId="27" borderId="0" applyNumberFormat="0" applyBorder="0" applyAlignment="0" applyProtection="0"/>
    <xf numFmtId="0" fontId="35" fillId="29" borderId="0" applyNumberFormat="0" applyBorder="0" applyAlignment="0" applyProtection="0"/>
    <xf numFmtId="0" fontId="34" fillId="30" borderId="0" applyNumberFormat="0" applyBorder="0" applyAlignment="0" applyProtection="0"/>
    <xf numFmtId="0" fontId="34" fillId="23" borderId="0" applyNumberFormat="0" applyBorder="0" applyAlignment="0" applyProtection="0"/>
    <xf numFmtId="0" fontId="34" fillId="20" borderId="0" applyNumberFormat="0" applyBorder="0" applyAlignment="0" applyProtection="0"/>
    <xf numFmtId="0" fontId="34" fillId="25" borderId="0" applyNumberFormat="0" applyBorder="0" applyAlignment="0" applyProtection="0"/>
    <xf numFmtId="0" fontId="34" fillId="22" borderId="0" applyNumberFormat="0" applyBorder="0" applyAlignment="0" applyProtection="0"/>
    <xf numFmtId="0" fontId="34" fillId="25" borderId="0" applyNumberFormat="0" applyBorder="0" applyAlignment="0" applyProtection="0"/>
    <xf numFmtId="0" fontId="9" fillId="0" borderId="0" applyFill="0" applyBorder="0" applyProtection="0">
      <alignment horizontal="center"/>
      <protection locked="0"/>
    </xf>
    <xf numFmtId="176" fontId="36" fillId="0" borderId="0" applyFill="0" applyBorder="0" applyAlignment="0" applyProtection="0"/>
    <xf numFmtId="177" fontId="37" fillId="0" borderId="0" applyFill="0" applyBorder="0" applyAlignment="0" applyProtection="0"/>
    <xf numFmtId="0" fontId="38" fillId="0" borderId="0" applyNumberFormat="0" applyFill="0" applyBorder="0" applyAlignment="0" applyProtection="0"/>
    <xf numFmtId="0" fontId="8" fillId="0" borderId="0" applyFill="0" applyAlignment="0" applyProtection="0">
      <protection locked="0"/>
    </xf>
    <xf numFmtId="41" fontId="39" fillId="0" borderId="0" applyFont="0" applyFill="0" applyBorder="0" applyAlignment="0" applyProtection="0"/>
    <xf numFmtId="178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3" fillId="0" borderId="0"/>
    <xf numFmtId="0" fontId="3" fillId="0" borderId="0"/>
    <xf numFmtId="0" fontId="39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7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0" fillId="0" borderId="0" applyNumberFormat="0" applyFill="0" applyBorder="0" applyAlignment="0" applyProtection="0"/>
    <xf numFmtId="0" fontId="37" fillId="0" borderId="0">
      <alignment horizontal="left" indent="3"/>
      <protection locked="0"/>
    </xf>
    <xf numFmtId="0" fontId="2" fillId="0" borderId="0"/>
    <xf numFmtId="165" fontId="6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6" fillId="0" borderId="0" applyFont="0" applyFill="0" applyBorder="0" applyAlignment="0" applyProtection="0"/>
  </cellStyleXfs>
  <cellXfs count="538">
    <xf numFmtId="0" fontId="0" fillId="0" borderId="0" xfId="0"/>
    <xf numFmtId="0" fontId="4" fillId="0" borderId="0" xfId="6"/>
    <xf numFmtId="172" fontId="0" fillId="0" borderId="0" xfId="7" applyNumberFormat="1" applyFont="1"/>
    <xf numFmtId="173" fontId="0" fillId="0" borderId="0" xfId="8" applyNumberFormat="1" applyFont="1"/>
    <xf numFmtId="0" fontId="4" fillId="0" borderId="0" xfId="6" applyAlignment="1">
      <alignment wrapText="1"/>
    </xf>
    <xf numFmtId="172" fontId="0" fillId="0" borderId="0" xfId="7" applyNumberFormat="1" applyFont="1" applyBorder="1"/>
    <xf numFmtId="173" fontId="0" fillId="0" borderId="0" xfId="8" applyNumberFormat="1" applyFont="1" applyBorder="1"/>
    <xf numFmtId="173" fontId="11" fillId="0" borderId="0" xfId="8" applyNumberFormat="1" applyFont="1" applyBorder="1" applyAlignment="1">
      <alignment horizontal="center"/>
    </xf>
    <xf numFmtId="0" fontId="4" fillId="0" borderId="19" xfId="6" applyBorder="1"/>
    <xf numFmtId="172" fontId="0" fillId="0" borderId="17" xfId="7" applyNumberFormat="1" applyFont="1" applyBorder="1"/>
    <xf numFmtId="173" fontId="0" fillId="0" borderId="17" xfId="8" applyNumberFormat="1" applyFont="1" applyBorder="1"/>
    <xf numFmtId="173" fontId="11" fillId="0" borderId="17" xfId="8" applyNumberFormat="1" applyFont="1" applyBorder="1" applyAlignment="1">
      <alignment horizontal="center"/>
    </xf>
    <xf numFmtId="0" fontId="4" fillId="0" borderId="17" xfId="6" applyBorder="1" applyAlignment="1">
      <alignment wrapText="1"/>
    </xf>
    <xf numFmtId="0" fontId="4" fillId="0" borderId="17" xfId="6" applyBorder="1"/>
    <xf numFmtId="0" fontId="4" fillId="0" borderId="20" xfId="6" applyBorder="1"/>
    <xf numFmtId="0" fontId="4" fillId="0" borderId="21" xfId="6" applyBorder="1"/>
    <xf numFmtId="172" fontId="12" fillId="0" borderId="0" xfId="7" applyNumberFormat="1" applyFont="1" applyFill="1" applyBorder="1" applyAlignment="1">
      <alignment horizontal="right" wrapText="1"/>
    </xf>
    <xf numFmtId="173" fontId="12" fillId="0" borderId="0" xfId="8" applyNumberFormat="1" applyFont="1" applyFill="1" applyBorder="1" applyAlignment="1">
      <alignment wrapText="1"/>
    </xf>
    <xf numFmtId="0" fontId="12" fillId="0" borderId="0" xfId="6" applyFont="1" applyAlignment="1">
      <alignment wrapText="1"/>
    </xf>
    <xf numFmtId="0" fontId="12" fillId="0" borderId="0" xfId="6" applyFont="1"/>
    <xf numFmtId="0" fontId="4" fillId="0" borderId="22" xfId="6" applyBorder="1"/>
    <xf numFmtId="173" fontId="12" fillId="4" borderId="0" xfId="8" applyNumberFormat="1" applyFont="1" applyFill="1" applyBorder="1" applyAlignment="1">
      <alignment wrapText="1"/>
    </xf>
    <xf numFmtId="0" fontId="12" fillId="4" borderId="0" xfId="6" applyFont="1" applyFill="1" applyAlignment="1">
      <alignment wrapText="1"/>
    </xf>
    <xf numFmtId="0" fontId="11" fillId="4" borderId="0" xfId="6" applyFont="1" applyFill="1"/>
    <xf numFmtId="172" fontId="13" fillId="0" borderId="0" xfId="7" applyNumberFormat="1" applyFont="1" applyFill="1" applyBorder="1" applyAlignment="1">
      <alignment horizontal="center" vertical="center" wrapText="1"/>
    </xf>
    <xf numFmtId="173" fontId="11" fillId="0" borderId="0" xfId="8" applyNumberFormat="1" applyFont="1" applyFill="1" applyBorder="1" applyAlignment="1">
      <alignment wrapText="1"/>
    </xf>
    <xf numFmtId="0" fontId="11" fillId="0" borderId="0" xfId="6" applyFont="1" applyAlignment="1">
      <alignment wrapText="1"/>
    </xf>
    <xf numFmtId="0" fontId="11" fillId="0" borderId="0" xfId="6" applyFont="1"/>
    <xf numFmtId="0" fontId="13" fillId="0" borderId="0" xfId="6" applyFont="1"/>
    <xf numFmtId="173" fontId="14" fillId="5" borderId="23" xfId="8" applyNumberFormat="1" applyFont="1" applyFill="1" applyBorder="1" applyAlignment="1" applyProtection="1">
      <alignment horizontal="center" vertical="center" wrapText="1"/>
    </xf>
    <xf numFmtId="173" fontId="13" fillId="0" borderId="0" xfId="8" applyNumberFormat="1" applyFont="1" applyFill="1" applyBorder="1" applyAlignment="1">
      <alignment wrapText="1"/>
    </xf>
    <xf numFmtId="0" fontId="13" fillId="0" borderId="0" xfId="6" applyFont="1" applyAlignment="1">
      <alignment wrapText="1"/>
    </xf>
    <xf numFmtId="173" fontId="5" fillId="6" borderId="0" xfId="8" applyNumberFormat="1" applyFont="1" applyFill="1" applyBorder="1" applyAlignment="1" applyProtection="1">
      <alignment horizontal="center" vertical="center" wrapText="1"/>
    </xf>
    <xf numFmtId="173" fontId="14" fillId="6" borderId="0" xfId="8" applyNumberFormat="1" applyFont="1" applyFill="1" applyBorder="1" applyAlignment="1" applyProtection="1">
      <alignment horizontal="center" vertical="center" wrapText="1"/>
    </xf>
    <xf numFmtId="173" fontId="6" fillId="6" borderId="0" xfId="8" applyNumberFormat="1" applyFont="1" applyFill="1" applyBorder="1" applyAlignment="1" applyProtection="1">
      <alignment horizontal="center" vertical="center" wrapText="1"/>
    </xf>
    <xf numFmtId="174" fontId="5" fillId="6" borderId="0" xfId="9" applyNumberFormat="1" applyFont="1" applyFill="1" applyBorder="1" applyAlignment="1" applyProtection="1">
      <alignment horizontal="center" vertical="center" wrapText="1"/>
    </xf>
    <xf numFmtId="172" fontId="12" fillId="0" borderId="0" xfId="7" applyNumberFormat="1" applyFont="1" applyFill="1" applyBorder="1" applyAlignment="1">
      <alignment horizontal="center" vertical="center" wrapText="1"/>
    </xf>
    <xf numFmtId="0" fontId="13" fillId="6" borderId="0" xfId="6" applyFont="1" applyFill="1"/>
    <xf numFmtId="172" fontId="14" fillId="5" borderId="23" xfId="7" applyNumberFormat="1" applyFont="1" applyFill="1" applyBorder="1" applyAlignment="1" applyProtection="1">
      <alignment horizontal="center" vertical="center" wrapText="1"/>
    </xf>
    <xf numFmtId="172" fontId="0" fillId="0" borderId="24" xfId="7" applyNumberFormat="1" applyFont="1" applyBorder="1"/>
    <xf numFmtId="173" fontId="0" fillId="0" borderId="25" xfId="8" applyNumberFormat="1" applyFont="1" applyBorder="1"/>
    <xf numFmtId="173" fontId="15" fillId="0" borderId="25" xfId="8" applyNumberFormat="1" applyFont="1" applyFill="1" applyBorder="1" applyAlignment="1"/>
    <xf numFmtId="173" fontId="0" fillId="0" borderId="26" xfId="8" applyNumberFormat="1" applyFont="1" applyBorder="1"/>
    <xf numFmtId="0" fontId="4" fillId="0" borderId="27" xfId="6" applyBorder="1"/>
    <xf numFmtId="172" fontId="12" fillId="0" borderId="28" xfId="7" applyNumberFormat="1" applyFont="1" applyFill="1" applyBorder="1" applyAlignment="1">
      <alignment wrapText="1"/>
    </xf>
    <xf numFmtId="173" fontId="12" fillId="0" borderId="28" xfId="8" applyNumberFormat="1" applyFont="1" applyFill="1" applyBorder="1" applyAlignment="1">
      <alignment wrapText="1"/>
    </xf>
    <xf numFmtId="0" fontId="12" fillId="0" borderId="28" xfId="6" applyFont="1" applyBorder="1" applyAlignment="1">
      <alignment wrapText="1"/>
    </xf>
    <xf numFmtId="0" fontId="12" fillId="0" borderId="29" xfId="6" applyFont="1" applyBorder="1"/>
    <xf numFmtId="172" fontId="12" fillId="7" borderId="0" xfId="7" applyNumberFormat="1" applyFont="1" applyFill="1" applyBorder="1" applyAlignment="1">
      <alignment wrapText="1"/>
    </xf>
    <xf numFmtId="173" fontId="12" fillId="7" borderId="0" xfId="8" applyNumberFormat="1" applyFont="1" applyFill="1" applyBorder="1" applyAlignment="1">
      <alignment wrapText="1"/>
    </xf>
    <xf numFmtId="0" fontId="12" fillId="7" borderId="0" xfId="6" applyFont="1" applyFill="1" applyAlignment="1">
      <alignment wrapText="1"/>
    </xf>
    <xf numFmtId="0" fontId="12" fillId="7" borderId="30" xfId="6" applyFont="1" applyFill="1" applyBorder="1"/>
    <xf numFmtId="172" fontId="12" fillId="0" borderId="0" xfId="7" applyNumberFormat="1" applyFont="1" applyFill="1" applyBorder="1" applyAlignment="1">
      <alignment wrapText="1"/>
    </xf>
    <xf numFmtId="0" fontId="12" fillId="0" borderId="30" xfId="6" applyFont="1" applyBorder="1"/>
    <xf numFmtId="172" fontId="11" fillId="8" borderId="0" xfId="7" applyNumberFormat="1" applyFont="1" applyFill="1" applyBorder="1" applyAlignment="1">
      <alignment wrapText="1"/>
    </xf>
    <xf numFmtId="173" fontId="11" fillId="8" borderId="0" xfId="8" applyNumberFormat="1" applyFont="1" applyFill="1" applyBorder="1" applyAlignment="1">
      <alignment wrapText="1"/>
    </xf>
    <xf numFmtId="0" fontId="11" fillId="8" borderId="0" xfId="6" applyFont="1" applyFill="1" applyAlignment="1">
      <alignment wrapText="1"/>
    </xf>
    <xf numFmtId="0" fontId="11" fillId="8" borderId="30" xfId="6" applyFont="1" applyFill="1" applyBorder="1"/>
    <xf numFmtId="172" fontId="12" fillId="8" borderId="0" xfId="7" applyNumberFormat="1" applyFont="1" applyFill="1" applyBorder="1" applyAlignment="1">
      <alignment wrapText="1"/>
    </xf>
    <xf numFmtId="173" fontId="12" fillId="8" borderId="0" xfId="8" applyNumberFormat="1" applyFont="1" applyFill="1" applyBorder="1" applyAlignment="1">
      <alignment wrapText="1"/>
    </xf>
    <xf numFmtId="173" fontId="4" fillId="0" borderId="0" xfId="6" applyNumberFormat="1"/>
    <xf numFmtId="9" fontId="0" fillId="0" borderId="0" xfId="10" applyFont="1" applyBorder="1"/>
    <xf numFmtId="172" fontId="4" fillId="0" borderId="0" xfId="6" applyNumberFormat="1"/>
    <xf numFmtId="164" fontId="4" fillId="0" borderId="0" xfId="6" applyNumberFormat="1"/>
    <xf numFmtId="10" fontId="0" fillId="0" borderId="21" xfId="10" applyNumberFormat="1" applyFont="1" applyBorder="1"/>
    <xf numFmtId="173" fontId="12" fillId="7" borderId="0" xfId="8" applyNumberFormat="1" applyFont="1" applyFill="1" applyBorder="1" applyAlignment="1">
      <alignment horizontal="left" wrapText="1"/>
    </xf>
    <xf numFmtId="0" fontId="12" fillId="7" borderId="0" xfId="6" applyFont="1" applyFill="1" applyAlignment="1">
      <alignment horizontal="left" wrapText="1"/>
    </xf>
    <xf numFmtId="0" fontId="12" fillId="7" borderId="30" xfId="6" applyFont="1" applyFill="1" applyBorder="1" applyAlignment="1">
      <alignment horizontal="right"/>
    </xf>
    <xf numFmtId="173" fontId="11" fillId="8" borderId="0" xfId="8" applyNumberFormat="1" applyFont="1" applyFill="1" applyBorder="1" applyAlignment="1">
      <alignment horizontal="left" wrapText="1"/>
    </xf>
    <xf numFmtId="0" fontId="11" fillId="8" borderId="0" xfId="6" applyFont="1" applyFill="1" applyAlignment="1">
      <alignment horizontal="left" wrapText="1"/>
    </xf>
    <xf numFmtId="0" fontId="11" fillId="8" borderId="30" xfId="6" applyFont="1" applyFill="1" applyBorder="1" applyAlignment="1">
      <alignment horizontal="right"/>
    </xf>
    <xf numFmtId="173" fontId="4" fillId="0" borderId="22" xfId="6" applyNumberFormat="1" applyBorder="1"/>
    <xf numFmtId="173" fontId="4" fillId="0" borderId="21" xfId="6" applyNumberFormat="1" applyBorder="1"/>
    <xf numFmtId="172" fontId="18" fillId="5" borderId="31" xfId="7" applyNumberFormat="1" applyFont="1" applyFill="1" applyBorder="1" applyAlignment="1" applyProtection="1">
      <alignment horizontal="center" vertical="center" wrapText="1"/>
    </xf>
    <xf numFmtId="173" fontId="18" fillId="5" borderId="23" xfId="8" applyNumberFormat="1" applyFont="1" applyFill="1" applyBorder="1" applyAlignment="1" applyProtection="1">
      <alignment horizontal="center" vertical="center" wrapText="1"/>
    </xf>
    <xf numFmtId="0" fontId="4" fillId="0" borderId="33" xfId="6" applyBorder="1"/>
    <xf numFmtId="172" fontId="0" fillId="0" borderId="4" xfId="7" applyNumberFormat="1" applyFont="1" applyBorder="1"/>
    <xf numFmtId="173" fontId="0" fillId="0" borderId="4" xfId="8" applyNumberFormat="1" applyFont="1" applyBorder="1"/>
    <xf numFmtId="0" fontId="4" fillId="0" borderId="4" xfId="6" applyBorder="1" applyAlignment="1">
      <alignment wrapText="1"/>
    </xf>
    <xf numFmtId="0" fontId="4" fillId="0" borderId="4" xfId="6" applyBorder="1"/>
    <xf numFmtId="0" fontId="4" fillId="0" borderId="34" xfId="6" applyBorder="1"/>
    <xf numFmtId="41" fontId="22" fillId="0" borderId="11" xfId="11" applyFont="1" applyBorder="1"/>
    <xf numFmtId="0" fontId="22" fillId="0" borderId="11" xfId="6" applyFont="1" applyBorder="1"/>
    <xf numFmtId="165" fontId="19" fillId="0" borderId="0" xfId="5" applyFont="1"/>
    <xf numFmtId="3" fontId="4" fillId="0" borderId="0" xfId="6" applyNumberFormat="1"/>
    <xf numFmtId="0" fontId="20" fillId="0" borderId="0" xfId="0" applyFont="1"/>
    <xf numFmtId="165" fontId="20" fillId="0" borderId="0" xfId="5" applyFont="1"/>
    <xf numFmtId="0" fontId="21" fillId="14" borderId="11" xfId="0" applyFont="1" applyFill="1" applyBorder="1"/>
    <xf numFmtId="165" fontId="21" fillId="14" borderId="11" xfId="5" applyFont="1" applyFill="1" applyBorder="1"/>
    <xf numFmtId="0" fontId="20" fillId="0" borderId="11" xfId="0" applyFont="1" applyBorder="1"/>
    <xf numFmtId="165" fontId="20" fillId="0" borderId="11" xfId="5" applyFont="1" applyBorder="1"/>
    <xf numFmtId="0" fontId="26" fillId="3" borderId="11" xfId="0" applyFont="1" applyFill="1" applyBorder="1" applyAlignment="1">
      <alignment horizontal="center" vertical="center"/>
    </xf>
    <xf numFmtId="165" fontId="20" fillId="0" borderId="11" xfId="0" applyNumberFormat="1" applyFont="1" applyBorder="1"/>
    <xf numFmtId="3" fontId="20" fillId="0" borderId="0" xfId="0" applyNumberFormat="1" applyFont="1"/>
    <xf numFmtId="165" fontId="26" fillId="3" borderId="11" xfId="5" applyFont="1" applyFill="1" applyBorder="1" applyAlignment="1">
      <alignment horizontal="center" vertical="center"/>
    </xf>
    <xf numFmtId="0" fontId="20" fillId="0" borderId="11" xfId="0" applyFont="1" applyBorder="1" applyAlignment="1">
      <alignment horizontal="left"/>
    </xf>
    <xf numFmtId="165" fontId="26" fillId="3" borderId="11" xfId="5" applyFont="1" applyFill="1" applyBorder="1"/>
    <xf numFmtId="0" fontId="20" fillId="0" borderId="0" xfId="0" applyFont="1" applyAlignment="1">
      <alignment horizontal="left"/>
    </xf>
    <xf numFmtId="0" fontId="19" fillId="0" borderId="11" xfId="0" applyFont="1" applyBorder="1"/>
    <xf numFmtId="3" fontId="19" fillId="0" borderId="11" xfId="0" applyNumberFormat="1" applyFont="1" applyBorder="1"/>
    <xf numFmtId="0" fontId="26" fillId="3" borderId="11" xfId="0" applyFont="1" applyFill="1" applyBorder="1"/>
    <xf numFmtId="3" fontId="26" fillId="3" borderId="11" xfId="0" applyNumberFormat="1" applyFont="1" applyFill="1" applyBorder="1"/>
    <xf numFmtId="41" fontId="26" fillId="3" borderId="11" xfId="11" applyFont="1" applyFill="1" applyBorder="1"/>
    <xf numFmtId="9" fontId="20" fillId="0" borderId="0" xfId="2" applyFont="1"/>
    <xf numFmtId="9" fontId="26" fillId="3" borderId="11" xfId="2" applyFont="1" applyFill="1" applyBorder="1" applyAlignment="1">
      <alignment horizontal="center" vertical="center"/>
    </xf>
    <xf numFmtId="9" fontId="20" fillId="0" borderId="11" xfId="2" applyFont="1" applyBorder="1"/>
    <xf numFmtId="9" fontId="26" fillId="3" borderId="11" xfId="2" applyFont="1" applyFill="1" applyBorder="1"/>
    <xf numFmtId="165" fontId="31" fillId="0" borderId="11" xfId="5" applyFont="1" applyBorder="1"/>
    <xf numFmtId="41" fontId="20" fillId="0" borderId="11" xfId="0" applyNumberFormat="1" applyFont="1" applyBorder="1"/>
    <xf numFmtId="0" fontId="19" fillId="0" borderId="0" xfId="66" applyFont="1"/>
    <xf numFmtId="0" fontId="24" fillId="0" borderId="0" xfId="66" applyFont="1"/>
    <xf numFmtId="41" fontId="19" fillId="0" borderId="0" xfId="12" applyFont="1"/>
    <xf numFmtId="0" fontId="26" fillId="3" borderId="11" xfId="66" applyFont="1" applyFill="1" applyBorder="1" applyAlignment="1">
      <alignment horizontal="center"/>
    </xf>
    <xf numFmtId="41" fontId="26" fillId="3" borderId="11" xfId="12" applyFont="1" applyFill="1" applyBorder="1" applyAlignment="1">
      <alignment horizontal="center"/>
    </xf>
    <xf numFmtId="0" fontId="26" fillId="31" borderId="11" xfId="66" applyFont="1" applyFill="1" applyBorder="1"/>
    <xf numFmtId="41" fontId="26" fillId="31" borderId="11" xfId="12" applyFont="1" applyFill="1" applyBorder="1"/>
    <xf numFmtId="0" fontId="26" fillId="32" borderId="11" xfId="66" applyFont="1" applyFill="1" applyBorder="1"/>
    <xf numFmtId="41" fontId="26" fillId="32" borderId="11" xfId="12" applyFont="1" applyFill="1" applyBorder="1"/>
    <xf numFmtId="0" fontId="23" fillId="33" borderId="11" xfId="66" applyFont="1" applyFill="1" applyBorder="1"/>
    <xf numFmtId="41" fontId="23" fillId="33" borderId="11" xfId="12" applyFont="1" applyFill="1" applyBorder="1"/>
    <xf numFmtId="0" fontId="23" fillId="15" borderId="11" xfId="66" applyFont="1" applyFill="1" applyBorder="1"/>
    <xf numFmtId="41" fontId="23" fillId="15" borderId="11" xfId="12" applyFont="1" applyFill="1" applyBorder="1"/>
    <xf numFmtId="0" fontId="22" fillId="0" borderId="11" xfId="66" applyFont="1" applyBorder="1"/>
    <xf numFmtId="41" fontId="22" fillId="0" borderId="11" xfId="12" applyFont="1" applyBorder="1"/>
    <xf numFmtId="41" fontId="22" fillId="0" borderId="11" xfId="12" applyFont="1" applyFill="1" applyBorder="1"/>
    <xf numFmtId="41" fontId="22" fillId="9" borderId="11" xfId="12" applyFont="1" applyFill="1" applyBorder="1"/>
    <xf numFmtId="41" fontId="19" fillId="0" borderId="0" xfId="66" applyNumberFormat="1" applyFont="1"/>
    <xf numFmtId="0" fontId="22" fillId="34" borderId="11" xfId="66" applyFont="1" applyFill="1" applyBorder="1"/>
    <xf numFmtId="41" fontId="22" fillId="34" borderId="11" xfId="12" applyFont="1" applyFill="1" applyBorder="1"/>
    <xf numFmtId="0" fontId="25" fillId="0" borderId="11" xfId="66" applyFont="1" applyBorder="1"/>
    <xf numFmtId="41" fontId="25" fillId="0" borderId="11" xfId="12" applyFont="1" applyBorder="1"/>
    <xf numFmtId="41" fontId="25" fillId="0" borderId="0" xfId="12" applyFont="1"/>
    <xf numFmtId="165" fontId="19" fillId="0" borderId="0" xfId="66" applyNumberFormat="1" applyFont="1"/>
    <xf numFmtId="0" fontId="22" fillId="0" borderId="11" xfId="66" applyFont="1" applyBorder="1" applyAlignment="1">
      <alignment horizontal="left"/>
    </xf>
    <xf numFmtId="0" fontId="25" fillId="15" borderId="11" xfId="66" applyFont="1" applyFill="1" applyBorder="1"/>
    <xf numFmtId="41" fontId="25" fillId="15" borderId="11" xfId="12" applyFont="1" applyFill="1" applyBorder="1"/>
    <xf numFmtId="0" fontId="41" fillId="0" borderId="0" xfId="13" applyFont="1"/>
    <xf numFmtId="0" fontId="41" fillId="0" borderId="0" xfId="13" applyFont="1" applyAlignment="1">
      <alignment horizontal="center"/>
    </xf>
    <xf numFmtId="174" fontId="41" fillId="0" borderId="0" xfId="13" applyNumberFormat="1" applyFont="1"/>
    <xf numFmtId="0" fontId="43" fillId="0" borderId="0" xfId="13" applyFont="1"/>
    <xf numFmtId="0" fontId="43" fillId="0" borderId="0" xfId="13" applyFont="1" applyAlignment="1">
      <alignment horizontal="left"/>
    </xf>
    <xf numFmtId="0" fontId="43" fillId="0" borderId="0" xfId="13" applyFont="1" applyAlignment="1">
      <alignment horizontal="center"/>
    </xf>
    <xf numFmtId="174" fontId="43" fillId="0" borderId="0" xfId="13" applyNumberFormat="1" applyFont="1" applyAlignment="1">
      <alignment horizontal="center"/>
    </xf>
    <xf numFmtId="0" fontId="43" fillId="0" borderId="0" xfId="13" applyFont="1" applyAlignment="1">
      <alignment horizontal="left" indent="1"/>
    </xf>
    <xf numFmtId="174" fontId="43" fillId="0" borderId="0" xfId="13" applyNumberFormat="1" applyFont="1"/>
    <xf numFmtId="174" fontId="43" fillId="6" borderId="0" xfId="13" applyNumberFormat="1" applyFont="1" applyFill="1" applyAlignment="1">
      <alignment horizontal="center"/>
    </xf>
    <xf numFmtId="173" fontId="43" fillId="0" borderId="0" xfId="13" applyNumberFormat="1" applyFont="1"/>
    <xf numFmtId="171" fontId="43" fillId="0" borderId="0" xfId="2" applyNumberFormat="1" applyFont="1" applyBorder="1"/>
    <xf numFmtId="0" fontId="41" fillId="6" borderId="0" xfId="14" applyNumberFormat="1" applyFont="1" applyFill="1" applyBorder="1" applyAlignment="1">
      <alignment horizontal="left" indent="2"/>
    </xf>
    <xf numFmtId="174" fontId="41" fillId="6" borderId="0" xfId="13" applyNumberFormat="1" applyFont="1" applyFill="1" applyAlignment="1">
      <alignment horizontal="center"/>
    </xf>
    <xf numFmtId="174" fontId="41" fillId="6" borderId="0" xfId="13" applyNumberFormat="1" applyFont="1" applyFill="1" applyAlignment="1">
      <alignment horizontal="left"/>
    </xf>
    <xf numFmtId="173" fontId="41" fillId="6" borderId="0" xfId="14" applyNumberFormat="1" applyFont="1" applyFill="1"/>
    <xf numFmtId="171" fontId="41" fillId="6" borderId="0" xfId="2" applyNumberFormat="1" applyFont="1" applyFill="1" applyBorder="1"/>
    <xf numFmtId="174" fontId="41" fillId="6" borderId="0" xfId="14" applyNumberFormat="1" applyFont="1" applyFill="1"/>
    <xf numFmtId="0" fontId="41" fillId="6" borderId="0" xfId="13" applyFont="1" applyFill="1" applyAlignment="1">
      <alignment horizontal="left" indent="2"/>
    </xf>
    <xf numFmtId="174" fontId="41" fillId="6" borderId="0" xfId="14" applyNumberFormat="1" applyFont="1" applyFill="1" applyAlignment="1">
      <alignment horizontal="right"/>
    </xf>
    <xf numFmtId="171" fontId="41" fillId="6" borderId="0" xfId="2" applyNumberFormat="1" applyFont="1" applyFill="1" applyAlignment="1">
      <alignment horizontal="right"/>
    </xf>
    <xf numFmtId="173" fontId="43" fillId="0" borderId="1" xfId="14" applyNumberFormat="1" applyFont="1" applyFill="1" applyBorder="1"/>
    <xf numFmtId="171" fontId="43" fillId="0" borderId="0" xfId="2" applyNumberFormat="1" applyFont="1" applyFill="1" applyBorder="1"/>
    <xf numFmtId="174" fontId="43" fillId="0" borderId="1" xfId="14" applyNumberFormat="1" applyFont="1" applyFill="1" applyBorder="1"/>
    <xf numFmtId="173" fontId="41" fillId="0" borderId="0" xfId="14" applyNumberFormat="1" applyFont="1" applyFill="1"/>
    <xf numFmtId="171" fontId="41" fillId="0" borderId="0" xfId="2" applyNumberFormat="1" applyFont="1" applyFill="1" applyBorder="1"/>
    <xf numFmtId="173" fontId="20" fillId="0" borderId="0" xfId="14" applyNumberFormat="1" applyFont="1" applyFill="1"/>
    <xf numFmtId="174" fontId="20" fillId="0" borderId="0" xfId="14" applyNumberFormat="1" applyFont="1" applyFill="1"/>
    <xf numFmtId="173" fontId="43" fillId="0" borderId="0" xfId="14" applyNumberFormat="1" applyFont="1" applyFill="1"/>
    <xf numFmtId="174" fontId="43" fillId="0" borderId="0" xfId="14" applyNumberFormat="1" applyFont="1" applyFill="1"/>
    <xf numFmtId="1" fontId="43" fillId="0" borderId="0" xfId="13" applyNumberFormat="1" applyFont="1" applyAlignment="1">
      <alignment horizontal="left" indent="1"/>
    </xf>
    <xf numFmtId="1" fontId="41" fillId="6" borderId="0" xfId="13" applyNumberFormat="1" applyFont="1" applyFill="1" applyAlignment="1">
      <alignment horizontal="left" indent="2"/>
    </xf>
    <xf numFmtId="1" fontId="41" fillId="6" borderId="0" xfId="14" applyNumberFormat="1" applyFont="1" applyFill="1" applyBorder="1" applyAlignment="1">
      <alignment horizontal="left" indent="2"/>
    </xf>
    <xf numFmtId="173" fontId="43" fillId="0" borderId="2" xfId="14" applyNumberFormat="1" applyFont="1" applyFill="1" applyBorder="1"/>
    <xf numFmtId="174" fontId="43" fillId="0" borderId="2" xfId="14" applyNumberFormat="1" applyFont="1" applyFill="1" applyBorder="1"/>
    <xf numFmtId="173" fontId="41" fillId="0" borderId="0" xfId="13" applyNumberFormat="1" applyFont="1"/>
    <xf numFmtId="173" fontId="20" fillId="0" borderId="0" xfId="14" applyNumberFormat="1" applyFont="1"/>
    <xf numFmtId="174" fontId="20" fillId="0" borderId="0" xfId="14" applyNumberFormat="1" applyFont="1"/>
    <xf numFmtId="0" fontId="20" fillId="0" borderId="0" xfId="0" applyFont="1" applyAlignment="1">
      <alignment horizontal="center" vertical="center"/>
    </xf>
    <xf numFmtId="9" fontId="20" fillId="0" borderId="11" xfId="2" applyFont="1" applyBorder="1" applyAlignment="1">
      <alignment horizontal="center" vertical="center"/>
    </xf>
    <xf numFmtId="0" fontId="26" fillId="3" borderId="0" xfId="0" applyFont="1" applyFill="1" applyAlignment="1">
      <alignment horizontal="center" vertical="center"/>
    </xf>
    <xf numFmtId="165" fontId="26" fillId="3" borderId="0" xfId="5" applyFont="1" applyFill="1" applyAlignment="1">
      <alignment horizontal="center" vertical="center"/>
    </xf>
    <xf numFmtId="0" fontId="21" fillId="0" borderId="0" xfId="0" applyFont="1" applyAlignment="1">
      <alignment horizontal="left"/>
    </xf>
    <xf numFmtId="0" fontId="20" fillId="0" borderId="0" xfId="3" applyFont="1" applyAlignment="1">
      <alignment horizontal="left"/>
    </xf>
    <xf numFmtId="0" fontId="21" fillId="34" borderId="0" xfId="0" applyFont="1" applyFill="1" applyAlignment="1">
      <alignment horizontal="left"/>
    </xf>
    <xf numFmtId="165" fontId="21" fillId="34" borderId="0" xfId="5" applyFont="1" applyFill="1"/>
    <xf numFmtId="0" fontId="21" fillId="35" borderId="11" xfId="0" applyFont="1" applyFill="1" applyBorder="1" applyAlignment="1">
      <alignment horizontal="left"/>
    </xf>
    <xf numFmtId="165" fontId="21" fillId="35" borderId="11" xfId="5" applyFont="1" applyFill="1" applyBorder="1"/>
    <xf numFmtId="0" fontId="26" fillId="36" borderId="11" xfId="0" applyFont="1" applyFill="1" applyBorder="1" applyAlignment="1">
      <alignment horizontal="left"/>
    </xf>
    <xf numFmtId="165" fontId="26" fillId="36" borderId="11" xfId="5" applyFont="1" applyFill="1" applyBorder="1"/>
    <xf numFmtId="165" fontId="19" fillId="0" borderId="11" xfId="5" applyFont="1" applyFill="1" applyBorder="1"/>
    <xf numFmtId="165" fontId="20" fillId="0" borderId="11" xfId="5" applyFont="1" applyBorder="1" applyAlignment="1">
      <alignment horizontal="center" vertical="center"/>
    </xf>
    <xf numFmtId="0" fontId="44" fillId="14" borderId="11" xfId="0" applyFont="1" applyFill="1" applyBorder="1"/>
    <xf numFmtId="165" fontId="44" fillId="14" borderId="11" xfId="5" applyFont="1" applyFill="1" applyBorder="1"/>
    <xf numFmtId="3" fontId="44" fillId="14" borderId="11" xfId="0" applyNumberFormat="1" applyFont="1" applyFill="1" applyBorder="1" applyAlignment="1">
      <alignment horizontal="center" vertical="center"/>
    </xf>
    <xf numFmtId="3" fontId="21" fillId="14" borderId="11" xfId="0" applyNumberFormat="1" applyFont="1" applyFill="1" applyBorder="1" applyAlignment="1">
      <alignment horizontal="center" vertical="center"/>
    </xf>
    <xf numFmtId="3" fontId="26" fillId="3" borderId="11" xfId="0" applyNumberFormat="1" applyFont="1" applyFill="1" applyBorder="1" applyAlignment="1">
      <alignment horizontal="center" vertical="center"/>
    </xf>
    <xf numFmtId="0" fontId="26" fillId="36" borderId="11" xfId="0" applyFont="1" applyFill="1" applyBorder="1" applyAlignment="1">
      <alignment horizontal="center"/>
    </xf>
    <xf numFmtId="9" fontId="26" fillId="36" borderId="11" xfId="2" applyFont="1" applyFill="1" applyBorder="1" applyAlignment="1">
      <alignment horizontal="center"/>
    </xf>
    <xf numFmtId="0" fontId="20" fillId="6" borderId="0" xfId="0" applyFont="1" applyFill="1"/>
    <xf numFmtId="174" fontId="21" fillId="35" borderId="11" xfId="5" applyNumberFormat="1" applyFont="1" applyFill="1" applyBorder="1"/>
    <xf numFmtId="9" fontId="21" fillId="35" borderId="11" xfId="2" applyFont="1" applyFill="1" applyBorder="1" applyAlignment="1">
      <alignment vertical="center"/>
    </xf>
    <xf numFmtId="0" fontId="20" fillId="6" borderId="11" xfId="0" applyFont="1" applyFill="1" applyBorder="1" applyAlignment="1">
      <alignment horizontal="left" indent="1"/>
    </xf>
    <xf numFmtId="0" fontId="20" fillId="6" borderId="11" xfId="0" applyFont="1" applyFill="1" applyBorder="1" applyAlignment="1">
      <alignment horizontal="left"/>
    </xf>
    <xf numFmtId="174" fontId="20" fillId="6" borderId="11" xfId="5" applyNumberFormat="1" applyFont="1" applyFill="1" applyBorder="1"/>
    <xf numFmtId="9" fontId="21" fillId="6" borderId="11" xfId="2" applyFont="1" applyFill="1" applyBorder="1" applyAlignment="1">
      <alignment vertical="center"/>
    </xf>
    <xf numFmtId="0" fontId="30" fillId="6" borderId="0" xfId="0" applyFont="1" applyFill="1" applyAlignment="1">
      <alignment horizontal="left"/>
    </xf>
    <xf numFmtId="0" fontId="21" fillId="6" borderId="11" xfId="0" applyFont="1" applyFill="1" applyBorder="1" applyAlignment="1">
      <alignment horizontal="left"/>
    </xf>
    <xf numFmtId="174" fontId="21" fillId="6" borderId="11" xfId="5" applyNumberFormat="1" applyFont="1" applyFill="1" applyBorder="1"/>
    <xf numFmtId="9" fontId="21" fillId="6" borderId="0" xfId="2" applyFont="1" applyFill="1" applyBorder="1" applyAlignment="1">
      <alignment vertical="center"/>
    </xf>
    <xf numFmtId="0" fontId="20" fillId="6" borderId="11" xfId="0" applyFont="1" applyFill="1" applyBorder="1"/>
    <xf numFmtId="165" fontId="20" fillId="6" borderId="11" xfId="5" applyFont="1" applyFill="1" applyBorder="1"/>
    <xf numFmtId="9" fontId="20" fillId="6" borderId="11" xfId="2" applyFont="1" applyFill="1" applyBorder="1"/>
    <xf numFmtId="10" fontId="20" fillId="6" borderId="11" xfId="2" applyNumberFormat="1" applyFont="1" applyFill="1" applyBorder="1"/>
    <xf numFmtId="171" fontId="20" fillId="6" borderId="11" xfId="2" applyNumberFormat="1" applyFont="1" applyFill="1" applyBorder="1"/>
    <xf numFmtId="9" fontId="20" fillId="6" borderId="11" xfId="2" applyFont="1" applyFill="1" applyBorder="1" applyAlignment="1">
      <alignment vertical="center"/>
    </xf>
    <xf numFmtId="165" fontId="20" fillId="6" borderId="0" xfId="5" applyFont="1" applyFill="1"/>
    <xf numFmtId="9" fontId="20" fillId="6" borderId="0" xfId="2" applyFont="1" applyFill="1" applyAlignment="1">
      <alignment vertical="center"/>
    </xf>
    <xf numFmtId="0" fontId="26" fillId="10" borderId="0" xfId="0" applyFont="1" applyFill="1"/>
    <xf numFmtId="0" fontId="19" fillId="0" borderId="0" xfId="0" applyFont="1"/>
    <xf numFmtId="0" fontId="26" fillId="3" borderId="0" xfId="0" applyFont="1" applyFill="1"/>
    <xf numFmtId="3" fontId="26" fillId="3" borderId="0" xfId="0" applyNumberFormat="1" applyFont="1" applyFill="1"/>
    <xf numFmtId="3" fontId="19" fillId="0" borderId="0" xfId="0" applyNumberFormat="1" applyFont="1"/>
    <xf numFmtId="0" fontId="26" fillId="12" borderId="0" xfId="0" applyFont="1" applyFill="1"/>
    <xf numFmtId="3" fontId="26" fillId="12" borderId="0" xfId="0" applyNumberFormat="1" applyFont="1" applyFill="1"/>
    <xf numFmtId="0" fontId="21" fillId="13" borderId="0" xfId="0" applyFont="1" applyFill="1"/>
    <xf numFmtId="3" fontId="21" fillId="13" borderId="0" xfId="0" applyNumberFormat="1" applyFont="1" applyFill="1"/>
    <xf numFmtId="3" fontId="21" fillId="11" borderId="0" xfId="0" applyNumberFormat="1" applyFont="1" applyFill="1"/>
    <xf numFmtId="0" fontId="21" fillId="9" borderId="0" xfId="0" applyFont="1" applyFill="1"/>
    <xf numFmtId="0" fontId="19" fillId="9" borderId="0" xfId="0" applyFont="1" applyFill="1"/>
    <xf numFmtId="3" fontId="19" fillId="9" borderId="0" xfId="0" applyNumberFormat="1" applyFont="1" applyFill="1"/>
    <xf numFmtId="3" fontId="19" fillId="11" borderId="0" xfId="0" applyNumberFormat="1" applyFont="1" applyFill="1"/>
    <xf numFmtId="0" fontId="44" fillId="13" borderId="0" xfId="0" applyFont="1" applyFill="1"/>
    <xf numFmtId="3" fontId="44" fillId="11" borderId="0" xfId="0" applyNumberFormat="1" applyFont="1" applyFill="1"/>
    <xf numFmtId="3" fontId="44" fillId="13" borderId="0" xfId="0" applyNumberFormat="1" applyFont="1" applyFill="1"/>
    <xf numFmtId="0" fontId="45" fillId="0" borderId="0" xfId="0" applyFont="1"/>
    <xf numFmtId="3" fontId="45" fillId="0" borderId="0" xfId="0" applyNumberFormat="1" applyFont="1"/>
    <xf numFmtId="0" fontId="44" fillId="0" borderId="0" xfId="0" applyFont="1"/>
    <xf numFmtId="3" fontId="44" fillId="0" borderId="0" xfId="0" applyNumberFormat="1" applyFont="1"/>
    <xf numFmtId="0" fontId="47" fillId="0" borderId="0" xfId="0" applyFont="1" applyAlignment="1">
      <alignment horizontal="left"/>
    </xf>
    <xf numFmtId="0" fontId="47" fillId="0" borderId="0" xfId="0" applyFont="1"/>
    <xf numFmtId="0" fontId="49" fillId="0" borderId="0" xfId="0" applyFont="1" applyAlignment="1">
      <alignment horizontal="left"/>
    </xf>
    <xf numFmtId="0" fontId="46" fillId="0" borderId="0" xfId="0" applyFont="1" applyAlignment="1">
      <alignment horizontal="left"/>
    </xf>
    <xf numFmtId="0" fontId="21" fillId="16" borderId="1" xfId="0" applyFont="1" applyFill="1" applyBorder="1" applyAlignment="1">
      <alignment horizontal="left" vertical="center"/>
    </xf>
    <xf numFmtId="0" fontId="21" fillId="16" borderId="1" xfId="0" applyFont="1" applyFill="1" applyBorder="1" applyAlignment="1">
      <alignment horizontal="center" vertical="center"/>
    </xf>
    <xf numFmtId="0" fontId="21" fillId="16" borderId="1" xfId="0" applyFont="1" applyFill="1" applyBorder="1" applyAlignment="1">
      <alignment vertical="center"/>
    </xf>
    <xf numFmtId="3" fontId="21" fillId="16" borderId="1" xfId="0" applyNumberFormat="1" applyFont="1" applyFill="1" applyBorder="1" applyAlignment="1">
      <alignment vertical="center" wrapText="1"/>
    </xf>
    <xf numFmtId="171" fontId="21" fillId="16" borderId="1" xfId="2" applyNumberFormat="1" applyFont="1" applyFill="1" applyBorder="1" applyAlignment="1">
      <alignment vertical="center"/>
    </xf>
    <xf numFmtId="1" fontId="43" fillId="2" borderId="2" xfId="0" applyNumberFormat="1" applyFont="1" applyFill="1" applyBorder="1"/>
    <xf numFmtId="1" fontId="43" fillId="2" borderId="2" xfId="0" applyNumberFormat="1" applyFont="1" applyFill="1" applyBorder="1" applyAlignment="1">
      <alignment horizontal="center"/>
    </xf>
    <xf numFmtId="174" fontId="44" fillId="2" borderId="2" xfId="0" applyNumberFormat="1" applyFont="1" applyFill="1" applyBorder="1" applyAlignment="1">
      <alignment horizontal="center"/>
    </xf>
    <xf numFmtId="3" fontId="44" fillId="2" borderId="2" xfId="0" applyNumberFormat="1" applyFont="1" applyFill="1" applyBorder="1"/>
    <xf numFmtId="171" fontId="44" fillId="2" borderId="2" xfId="2" applyNumberFormat="1" applyFont="1" applyFill="1" applyBorder="1"/>
    <xf numFmtId="1" fontId="20" fillId="0" borderId="0" xfId="0" applyNumberFormat="1" applyFont="1"/>
    <xf numFmtId="1" fontId="20" fillId="0" borderId="0" xfId="0" applyNumberFormat="1" applyFont="1" applyAlignment="1">
      <alignment horizontal="center"/>
    </xf>
    <xf numFmtId="171" fontId="20" fillId="0" borderId="0" xfId="2" applyNumberFormat="1" applyFont="1" applyFill="1"/>
    <xf numFmtId="174" fontId="20" fillId="0" borderId="0" xfId="0" applyNumberFormat="1" applyFont="1"/>
    <xf numFmtId="174" fontId="20" fillId="0" borderId="0" xfId="2" applyNumberFormat="1" applyFont="1" applyFill="1"/>
    <xf numFmtId="0" fontId="26" fillId="3" borderId="1" xfId="0" applyFont="1" applyFill="1" applyBorder="1"/>
    <xf numFmtId="0" fontId="26" fillId="3" borderId="1" xfId="0" applyFont="1" applyFill="1" applyBorder="1" applyAlignment="1">
      <alignment horizontal="center"/>
    </xf>
    <xf numFmtId="3" fontId="26" fillId="3" borderId="1" xfId="0" applyNumberFormat="1" applyFont="1" applyFill="1" applyBorder="1"/>
    <xf numFmtId="171" fontId="26" fillId="3" borderId="1" xfId="2" applyNumberFormat="1" applyFont="1" applyFill="1" applyBorder="1"/>
    <xf numFmtId="169" fontId="20" fillId="0" borderId="0" xfId="1" applyFont="1" applyFill="1"/>
    <xf numFmtId="1" fontId="19" fillId="0" borderId="0" xfId="0" applyNumberFormat="1" applyFont="1"/>
    <xf numFmtId="1" fontId="19" fillId="0" borderId="0" xfId="0" applyNumberFormat="1" applyFont="1" applyAlignment="1">
      <alignment horizontal="center"/>
    </xf>
    <xf numFmtId="1" fontId="44" fillId="2" borderId="2" xfId="0" applyNumberFormat="1" applyFont="1" applyFill="1" applyBorder="1"/>
    <xf numFmtId="1" fontId="44" fillId="2" borderId="2" xfId="0" applyNumberFormat="1" applyFont="1" applyFill="1" applyBorder="1" applyAlignment="1">
      <alignment horizontal="center"/>
    </xf>
    <xf numFmtId="10" fontId="20" fillId="0" borderId="0" xfId="2" applyNumberFormat="1" applyFont="1" applyFill="1"/>
    <xf numFmtId="171" fontId="19" fillId="0" borderId="0" xfId="2" applyNumberFormat="1" applyFont="1" applyFill="1"/>
    <xf numFmtId="171" fontId="20" fillId="0" borderId="0" xfId="2" applyNumberFormat="1" applyFont="1" applyFill="1" applyBorder="1"/>
    <xf numFmtId="0" fontId="26" fillId="3" borderId="35" xfId="0" applyFont="1" applyFill="1" applyBorder="1" applyAlignment="1">
      <alignment horizontal="center"/>
    </xf>
    <xf numFmtId="174" fontId="26" fillId="3" borderId="2" xfId="0" applyNumberFormat="1" applyFont="1" applyFill="1" applyBorder="1" applyAlignment="1">
      <alignment horizontal="center"/>
    </xf>
    <xf numFmtId="1" fontId="44" fillId="0" borderId="1" xfId="0" applyNumberFormat="1" applyFont="1" applyBorder="1"/>
    <xf numFmtId="1" fontId="44" fillId="0" borderId="3" xfId="0" applyNumberFormat="1" applyFont="1" applyBorder="1" applyAlignment="1">
      <alignment horizontal="center"/>
    </xf>
    <xf numFmtId="1" fontId="44" fillId="0" borderId="3" xfId="0" applyNumberFormat="1" applyFont="1" applyBorder="1"/>
    <xf numFmtId="3" fontId="44" fillId="0" borderId="1" xfId="0" applyNumberFormat="1" applyFont="1" applyBorder="1"/>
    <xf numFmtId="171" fontId="44" fillId="0" borderId="1" xfId="2" applyNumberFormat="1" applyFont="1" applyFill="1" applyBorder="1"/>
    <xf numFmtId="0" fontId="20" fillId="0" borderId="0" xfId="0" applyFont="1" applyAlignment="1">
      <alignment horizontal="center"/>
    </xf>
    <xf numFmtId="0" fontId="21" fillId="0" borderId="0" xfId="0" applyFont="1"/>
    <xf numFmtId="0" fontId="21" fillId="0" borderId="0" xfId="0" applyFont="1" applyAlignment="1">
      <alignment horizontal="center"/>
    </xf>
    <xf numFmtId="171" fontId="20" fillId="0" borderId="0" xfId="0" applyNumberFormat="1" applyFont="1"/>
    <xf numFmtId="171" fontId="21" fillId="0" borderId="0" xfId="2" applyNumberFormat="1" applyFont="1" applyFill="1"/>
    <xf numFmtId="0" fontId="20" fillId="0" borderId="0" xfId="3" applyFont="1"/>
    <xf numFmtId="3" fontId="20" fillId="0" borderId="0" xfId="3" applyNumberFormat="1" applyFont="1"/>
    <xf numFmtId="0" fontId="50" fillId="0" borderId="0" xfId="3" applyFont="1" applyAlignment="1">
      <alignment horizontal="center" vertical="center"/>
    </xf>
    <xf numFmtId="0" fontId="21" fillId="0" borderId="0" xfId="3" applyFont="1" applyAlignment="1">
      <alignment horizontal="centerContinuous"/>
    </xf>
    <xf numFmtId="0" fontId="20" fillId="0" borderId="0" xfId="4" applyFont="1" applyAlignment="1">
      <alignment horizontal="centerContinuous"/>
    </xf>
    <xf numFmtId="0" fontId="46" fillId="0" borderId="0" xfId="4" applyFont="1" applyAlignment="1">
      <alignment horizontal="center"/>
    </xf>
    <xf numFmtId="0" fontId="20" fillId="0" borderId="0" xfId="4" applyFont="1"/>
    <xf numFmtId="0" fontId="52" fillId="0" borderId="12" xfId="4" applyFont="1" applyBorder="1"/>
    <xf numFmtId="3" fontId="52" fillId="0" borderId="10" xfId="4" applyNumberFormat="1" applyFont="1" applyBorder="1" applyAlignment="1">
      <alignment horizontal="right"/>
    </xf>
    <xf numFmtId="3" fontId="52" fillId="0" borderId="11" xfId="4" applyNumberFormat="1" applyFont="1" applyBorder="1"/>
    <xf numFmtId="3" fontId="52" fillId="0" borderId="9" xfId="4" applyNumberFormat="1" applyFont="1" applyBorder="1"/>
    <xf numFmtId="4" fontId="20" fillId="0" borderId="0" xfId="4" applyNumberFormat="1" applyFont="1"/>
    <xf numFmtId="0" fontId="46" fillId="0" borderId="4" xfId="4" applyFont="1" applyBorder="1" applyAlignment="1">
      <alignment horizontal="center"/>
    </xf>
    <xf numFmtId="3" fontId="46" fillId="0" borderId="4" xfId="4" applyNumberFormat="1" applyFont="1" applyBorder="1" applyAlignment="1">
      <alignment horizontal="center"/>
    </xf>
    <xf numFmtId="0" fontId="21" fillId="0" borderId="0" xfId="3" applyFont="1"/>
    <xf numFmtId="0" fontId="51" fillId="0" borderId="0" xfId="0" applyFont="1"/>
    <xf numFmtId="3" fontId="21" fillId="0" borderId="0" xfId="3" applyNumberFormat="1" applyFont="1"/>
    <xf numFmtId="0" fontId="19" fillId="0" borderId="0" xfId="3" applyFont="1"/>
    <xf numFmtId="0" fontId="30" fillId="0" borderId="0" xfId="3" applyFont="1"/>
    <xf numFmtId="0" fontId="54" fillId="0" borderId="0" xfId="3" applyFont="1" applyAlignment="1">
      <alignment horizontal="left"/>
    </xf>
    <xf numFmtId="3" fontId="54" fillId="0" borderId="0" xfId="3" applyNumberFormat="1" applyFont="1" applyAlignment="1">
      <alignment horizontal="left"/>
    </xf>
    <xf numFmtId="0" fontId="55" fillId="0" borderId="0" xfId="3" applyFont="1" applyAlignment="1">
      <alignment horizontal="left"/>
    </xf>
    <xf numFmtId="3" fontId="19" fillId="0" borderId="0" xfId="3" applyNumberFormat="1" applyFont="1"/>
    <xf numFmtId="0" fontId="19" fillId="0" borderId="0" xfId="3" applyFont="1" applyAlignment="1">
      <alignment horizontal="left"/>
    </xf>
    <xf numFmtId="3" fontId="19" fillId="0" borderId="0" xfId="3" applyNumberFormat="1" applyFont="1" applyAlignment="1">
      <alignment horizontal="right"/>
    </xf>
    <xf numFmtId="0" fontId="56" fillId="0" borderId="0" xfId="3" applyFont="1" applyAlignment="1">
      <alignment horizontal="left"/>
    </xf>
    <xf numFmtId="3" fontId="56" fillId="0" borderId="0" xfId="3" applyNumberFormat="1" applyFont="1" applyAlignment="1">
      <alignment horizontal="right"/>
    </xf>
    <xf numFmtId="171" fontId="20" fillId="0" borderId="0" xfId="2" applyNumberFormat="1" applyFont="1" applyBorder="1"/>
    <xf numFmtId="0" fontId="44" fillId="0" borderId="0" xfId="3" applyFont="1"/>
    <xf numFmtId="0" fontId="52" fillId="0" borderId="0" xfId="0" applyFont="1"/>
    <xf numFmtId="0" fontId="51" fillId="0" borderId="0" xfId="0" applyFont="1" applyAlignment="1">
      <alignment horizontal="left"/>
    </xf>
    <xf numFmtId="0" fontId="51" fillId="0" borderId="0" xfId="1" applyNumberFormat="1" applyFont="1" applyFill="1" applyBorder="1" applyAlignment="1">
      <alignment horizontal="center"/>
    </xf>
    <xf numFmtId="1" fontId="51" fillId="0" borderId="0" xfId="1" applyNumberFormat="1" applyFont="1" applyFill="1" applyBorder="1" applyAlignment="1">
      <alignment horizontal="center"/>
    </xf>
    <xf numFmtId="0" fontId="51" fillId="2" borderId="2" xfId="0" applyFont="1" applyFill="1" applyBorder="1"/>
    <xf numFmtId="3" fontId="51" fillId="2" borderId="2" xfId="1" applyNumberFormat="1" applyFont="1" applyFill="1" applyBorder="1" applyAlignment="1">
      <alignment horizontal="center"/>
    </xf>
    <xf numFmtId="0" fontId="51" fillId="2" borderId="2" xfId="1" applyNumberFormat="1" applyFont="1" applyFill="1" applyBorder="1" applyAlignment="1">
      <alignment horizontal="center"/>
    </xf>
    <xf numFmtId="3" fontId="51" fillId="2" borderId="2" xfId="1" applyNumberFormat="1" applyFont="1" applyFill="1" applyBorder="1" applyAlignment="1">
      <alignment horizontal="right"/>
    </xf>
    <xf numFmtId="171" fontId="51" fillId="2" borderId="2" xfId="2" applyNumberFormat="1" applyFont="1" applyFill="1" applyBorder="1" applyAlignment="1">
      <alignment horizontal="right"/>
    </xf>
    <xf numFmtId="171" fontId="51" fillId="2" borderId="2" xfId="2" applyNumberFormat="1" applyFont="1" applyFill="1" applyBorder="1" applyAlignment="1">
      <alignment horizontal="center" vertical="center"/>
    </xf>
    <xf numFmtId="0" fontId="52" fillId="6" borderId="0" xfId="0" applyFont="1" applyFill="1"/>
    <xf numFmtId="3" fontId="52" fillId="6" borderId="0" xfId="1" applyNumberFormat="1" applyFont="1" applyFill="1" applyBorder="1" applyAlignment="1">
      <alignment horizontal="center"/>
    </xf>
    <xf numFmtId="0" fontId="52" fillId="6" borderId="0" xfId="1" applyNumberFormat="1" applyFont="1" applyFill="1" applyBorder="1" applyAlignment="1">
      <alignment horizontal="center"/>
    </xf>
    <xf numFmtId="3" fontId="52" fillId="6" borderId="0" xfId="1" applyNumberFormat="1" applyFont="1" applyFill="1" applyBorder="1"/>
    <xf numFmtId="171" fontId="52" fillId="6" borderId="0" xfId="2" applyNumberFormat="1" applyFont="1" applyFill="1" applyBorder="1"/>
    <xf numFmtId="171" fontId="52" fillId="6" borderId="0" xfId="2" applyNumberFormat="1" applyFont="1" applyFill="1" applyBorder="1" applyAlignment="1">
      <alignment horizontal="center" vertical="center"/>
    </xf>
    <xf numFmtId="3" fontId="52" fillId="0" borderId="0" xfId="1" applyNumberFormat="1" applyFont="1" applyFill="1" applyBorder="1" applyAlignment="1">
      <alignment horizontal="center"/>
    </xf>
    <xf numFmtId="0" fontId="52" fillId="0" borderId="0" xfId="1" applyNumberFormat="1" applyFont="1" applyFill="1" applyBorder="1" applyAlignment="1">
      <alignment horizontal="center"/>
    </xf>
    <xf numFmtId="3" fontId="52" fillId="0" borderId="0" xfId="1" applyNumberFormat="1" applyFont="1" applyFill="1" applyBorder="1"/>
    <xf numFmtId="171" fontId="52" fillId="0" borderId="0" xfId="2" applyNumberFormat="1" applyFont="1" applyFill="1" applyBorder="1"/>
    <xf numFmtId="171" fontId="52" fillId="0" borderId="0" xfId="2" applyNumberFormat="1" applyFont="1" applyFill="1" applyBorder="1" applyAlignment="1">
      <alignment horizontal="center" vertical="center"/>
    </xf>
    <xf numFmtId="1" fontId="52" fillId="0" borderId="0" xfId="0" applyNumberFormat="1" applyFont="1"/>
    <xf numFmtId="3" fontId="52" fillId="0" borderId="0" xfId="0" applyNumberFormat="1" applyFont="1"/>
    <xf numFmtId="171" fontId="52" fillId="0" borderId="0" xfId="0" applyNumberFormat="1" applyFont="1" applyAlignment="1">
      <alignment horizontal="center" vertical="center"/>
    </xf>
    <xf numFmtId="9" fontId="52" fillId="0" borderId="0" xfId="2" applyFont="1" applyFill="1"/>
    <xf numFmtId="10" fontId="52" fillId="0" borderId="0" xfId="2" applyNumberFormat="1" applyFont="1" applyFill="1"/>
    <xf numFmtId="0" fontId="52" fillId="0" borderId="0" xfId="0" applyFont="1" applyAlignment="1">
      <alignment horizontal="center"/>
    </xf>
    <xf numFmtId="171" fontId="52" fillId="0" borderId="0" xfId="0" applyNumberFormat="1" applyFont="1"/>
    <xf numFmtId="3" fontId="51" fillId="6" borderId="0" xfId="1" applyNumberFormat="1" applyFont="1" applyFill="1" applyBorder="1" applyAlignment="1">
      <alignment horizontal="center"/>
    </xf>
    <xf numFmtId="0" fontId="51" fillId="6" borderId="0" xfId="1" applyNumberFormat="1" applyFont="1" applyFill="1" applyBorder="1" applyAlignment="1">
      <alignment horizontal="center"/>
    </xf>
    <xf numFmtId="10" fontId="52" fillId="6" borderId="0" xfId="2" applyNumberFormat="1" applyFont="1" applyFill="1"/>
    <xf numFmtId="165" fontId="52" fillId="6" borderId="0" xfId="5" applyFont="1" applyFill="1"/>
    <xf numFmtId="3" fontId="52" fillId="6" borderId="0" xfId="0" applyNumberFormat="1" applyFont="1" applyFill="1"/>
    <xf numFmtId="3" fontId="51" fillId="0" borderId="0" xfId="1" applyNumberFormat="1" applyFont="1" applyFill="1" applyBorder="1"/>
    <xf numFmtId="41" fontId="52" fillId="0" borderId="0" xfId="0" applyNumberFormat="1" applyFont="1"/>
    <xf numFmtId="0" fontId="51" fillId="0" borderId="1" xfId="0" applyFont="1" applyBorder="1"/>
    <xf numFmtId="3" fontId="51" fillId="0" borderId="1" xfId="1" applyNumberFormat="1" applyFont="1" applyFill="1" applyBorder="1" applyAlignment="1">
      <alignment horizontal="center"/>
    </xf>
    <xf numFmtId="0" fontId="51" fillId="0" borderId="1" xfId="1" applyNumberFormat="1" applyFont="1" applyFill="1" applyBorder="1" applyAlignment="1">
      <alignment horizontal="center"/>
    </xf>
    <xf numFmtId="3" fontId="51" fillId="0" borderId="1" xfId="1" applyNumberFormat="1" applyFont="1" applyFill="1" applyBorder="1"/>
    <xf numFmtId="171" fontId="51" fillId="0" borderId="1" xfId="2" applyNumberFormat="1" applyFont="1" applyFill="1" applyBorder="1"/>
    <xf numFmtId="171" fontId="51" fillId="0" borderId="1" xfId="2" applyNumberFormat="1" applyFont="1" applyFill="1" applyBorder="1" applyAlignment="1">
      <alignment horizontal="center" vertical="center"/>
    </xf>
    <xf numFmtId="0" fontId="24" fillId="0" borderId="0" xfId="0" applyFont="1"/>
    <xf numFmtId="165" fontId="52" fillId="0" borderId="0" xfId="5" applyFont="1" applyFill="1"/>
    <xf numFmtId="41" fontId="20" fillId="0" borderId="0" xfId="12" applyFont="1"/>
    <xf numFmtId="0" fontId="57" fillId="0" borderId="0" xfId="0" applyFont="1"/>
    <xf numFmtId="0" fontId="26" fillId="3" borderId="11" xfId="0" applyFont="1" applyFill="1" applyBorder="1" applyAlignment="1">
      <alignment horizontal="center"/>
    </xf>
    <xf numFmtId="165" fontId="20" fillId="0" borderId="0" xfId="0" applyNumberFormat="1" applyFont="1"/>
    <xf numFmtId="41" fontId="20" fillId="0" borderId="0" xfId="0" applyNumberFormat="1" applyFont="1"/>
    <xf numFmtId="0" fontId="26" fillId="36" borderId="11" xfId="0" applyFont="1" applyFill="1" applyBorder="1" applyAlignment="1">
      <alignment horizontal="center" vertical="center"/>
    </xf>
    <xf numFmtId="0" fontId="30" fillId="36" borderId="0" xfId="0" applyFont="1" applyFill="1"/>
    <xf numFmtId="165" fontId="26" fillId="36" borderId="0" xfId="0" applyNumberFormat="1" applyFont="1" applyFill="1"/>
    <xf numFmtId="0" fontId="44" fillId="35" borderId="11" xfId="0" applyFont="1" applyFill="1" applyBorder="1"/>
    <xf numFmtId="165" fontId="44" fillId="35" borderId="11" xfId="5" applyFont="1" applyFill="1" applyBorder="1"/>
    <xf numFmtId="165" fontId="44" fillId="35" borderId="11" xfId="0" applyNumberFormat="1" applyFont="1" applyFill="1" applyBorder="1"/>
    <xf numFmtId="0" fontId="53" fillId="36" borderId="11" xfId="0" applyFont="1" applyFill="1" applyBorder="1" applyAlignment="1">
      <alignment horizontal="center" vertical="center"/>
    </xf>
    <xf numFmtId="0" fontId="53" fillId="36" borderId="11" xfId="0" applyFont="1" applyFill="1" applyBorder="1" applyAlignment="1">
      <alignment horizontal="center" vertical="center" wrapText="1"/>
    </xf>
    <xf numFmtId="1" fontId="44" fillId="2" borderId="11" xfId="0" applyNumberFormat="1" applyFont="1" applyFill="1" applyBorder="1"/>
    <xf numFmtId="3" fontId="44" fillId="2" borderId="11" xfId="0" applyNumberFormat="1" applyFont="1" applyFill="1" applyBorder="1"/>
    <xf numFmtId="1" fontId="20" fillId="35" borderId="11" xfId="0" applyNumberFormat="1" applyFont="1" applyFill="1" applyBorder="1"/>
    <xf numFmtId="3" fontId="19" fillId="35" borderId="11" xfId="0" applyNumberFormat="1" applyFont="1" applyFill="1" applyBorder="1"/>
    <xf numFmtId="3" fontId="44" fillId="35" borderId="11" xfId="0" applyNumberFormat="1" applyFont="1" applyFill="1" applyBorder="1"/>
    <xf numFmtId="1" fontId="20" fillId="0" borderId="11" xfId="0" applyNumberFormat="1" applyFont="1" applyBorder="1"/>
    <xf numFmtId="1" fontId="21" fillId="35" borderId="11" xfId="0" applyNumberFormat="1" applyFont="1" applyFill="1" applyBorder="1"/>
    <xf numFmtId="0" fontId="21" fillId="0" borderId="11" xfId="0" applyFont="1" applyBorder="1" applyAlignment="1">
      <alignment horizontal="center" vertical="center"/>
    </xf>
    <xf numFmtId="0" fontId="20" fillId="0" borderId="11" xfId="0" applyFont="1" applyBorder="1" applyAlignment="1">
      <alignment vertical="center"/>
    </xf>
    <xf numFmtId="0" fontId="58" fillId="0" borderId="11" xfId="0" applyFont="1" applyBorder="1" applyAlignment="1">
      <alignment vertical="center"/>
    </xf>
    <xf numFmtId="3" fontId="19" fillId="0" borderId="11" xfId="68" applyNumberFormat="1" applyFont="1" applyBorder="1" applyAlignment="1">
      <alignment horizontal="left" vertical="center"/>
    </xf>
    <xf numFmtId="0" fontId="19" fillId="0" borderId="11" xfId="68" applyFont="1" applyBorder="1" applyAlignment="1">
      <alignment horizontal="center" vertical="center"/>
    </xf>
    <xf numFmtId="179" fontId="19" fillId="0" borderId="11" xfId="70" applyNumberFormat="1" applyFont="1" applyFill="1" applyBorder="1" applyAlignment="1">
      <alignment horizontal="center" vertical="center"/>
    </xf>
    <xf numFmtId="179" fontId="19" fillId="0" borderId="11" xfId="70" applyNumberFormat="1" applyFont="1" applyFill="1" applyBorder="1" applyAlignment="1">
      <alignment horizontal="left" vertical="center"/>
    </xf>
    <xf numFmtId="1" fontId="19" fillId="0" borderId="11" xfId="68" applyNumberFormat="1" applyFont="1" applyBorder="1" applyAlignment="1">
      <alignment horizontal="center" vertical="center"/>
    </xf>
    <xf numFmtId="0" fontId="19" fillId="0" borderId="11" xfId="68" applyFont="1" applyBorder="1" applyAlignment="1">
      <alignment vertical="center"/>
    </xf>
    <xf numFmtId="3" fontId="19" fillId="0" borderId="11" xfId="68" applyNumberFormat="1" applyFont="1" applyBorder="1" applyAlignment="1">
      <alignment horizontal="center" vertical="center"/>
    </xf>
    <xf numFmtId="180" fontId="19" fillId="0" borderId="11" xfId="68" applyNumberFormat="1" applyFont="1" applyBorder="1" applyAlignment="1">
      <alignment horizontal="center" vertical="center"/>
    </xf>
    <xf numFmtId="0" fontId="19" fillId="0" borderId="11" xfId="68" applyFont="1" applyBorder="1" applyAlignment="1">
      <alignment horizontal="left" vertical="center"/>
    </xf>
    <xf numFmtId="0" fontId="19" fillId="0" borderId="0" xfId="68" applyFont="1" applyAlignment="1">
      <alignment vertical="center"/>
    </xf>
    <xf numFmtId="14" fontId="19" fillId="0" borderId="11" xfId="68" applyNumberFormat="1" applyFont="1" applyBorder="1" applyAlignment="1">
      <alignment horizontal="center" vertical="center"/>
    </xf>
    <xf numFmtId="179" fontId="19" fillId="0" borderId="0" xfId="70" applyNumberFormat="1" applyFont="1" applyFill="1" applyAlignment="1">
      <alignment horizontal="center" vertical="center"/>
    </xf>
    <xf numFmtId="3" fontId="19" fillId="0" borderId="0" xfId="68" applyNumberFormat="1" applyFont="1" applyAlignment="1">
      <alignment horizontal="center" vertical="center"/>
    </xf>
    <xf numFmtId="3" fontId="44" fillId="0" borderId="0" xfId="68" applyNumberFormat="1" applyFont="1" applyAlignment="1">
      <alignment horizontal="center" vertical="center"/>
    </xf>
    <xf numFmtId="0" fontId="19" fillId="0" borderId="11" xfId="70" applyFont="1" applyFill="1" applyBorder="1" applyAlignment="1">
      <alignment horizontal="center" vertical="center"/>
    </xf>
    <xf numFmtId="0" fontId="19" fillId="0" borderId="11" xfId="70" applyFont="1" applyFill="1" applyBorder="1" applyAlignment="1">
      <alignment vertical="center"/>
    </xf>
    <xf numFmtId="179" fontId="19" fillId="0" borderId="11" xfId="69" applyNumberFormat="1" applyFont="1" applyFill="1" applyBorder="1" applyAlignment="1">
      <alignment horizontal="left" vertical="center"/>
    </xf>
    <xf numFmtId="14" fontId="19" fillId="0" borderId="11" xfId="68" applyNumberFormat="1" applyFont="1" applyBorder="1" applyAlignment="1">
      <alignment horizontal="left" vertical="center"/>
    </xf>
    <xf numFmtId="179" fontId="19" fillId="0" borderId="11" xfId="70" applyNumberFormat="1" applyFont="1" applyFill="1" applyBorder="1" applyAlignment="1">
      <alignment vertical="center"/>
    </xf>
    <xf numFmtId="1" fontId="19" fillId="0" borderId="11" xfId="69" applyNumberFormat="1" applyFont="1" applyFill="1" applyBorder="1" applyAlignment="1">
      <alignment horizontal="center" vertical="center"/>
    </xf>
    <xf numFmtId="1" fontId="19" fillId="0" borderId="11" xfId="69" applyNumberFormat="1" applyFont="1" applyFill="1" applyBorder="1" applyAlignment="1">
      <alignment vertical="center"/>
    </xf>
    <xf numFmtId="174" fontId="19" fillId="0" borderId="0" xfId="69" applyNumberFormat="1" applyFont="1" applyFill="1" applyAlignment="1">
      <alignment vertical="center"/>
    </xf>
    <xf numFmtId="179" fontId="19" fillId="0" borderId="0" xfId="68" applyNumberFormat="1" applyFont="1" applyAlignment="1">
      <alignment vertical="center"/>
    </xf>
    <xf numFmtId="174" fontId="19" fillId="0" borderId="0" xfId="68" applyNumberFormat="1" applyFont="1" applyAlignment="1">
      <alignment vertical="center"/>
    </xf>
    <xf numFmtId="168" fontId="19" fillId="0" borderId="0" xfId="69" applyFont="1" applyFill="1" applyAlignment="1">
      <alignment vertical="center"/>
    </xf>
    <xf numFmtId="168" fontId="19" fillId="0" borderId="0" xfId="68" applyNumberFormat="1" applyFont="1" applyAlignment="1">
      <alignment vertical="center"/>
    </xf>
    <xf numFmtId="174" fontId="19" fillId="0" borderId="11" xfId="69" applyNumberFormat="1" applyFont="1" applyFill="1" applyBorder="1" applyAlignment="1">
      <alignment horizontal="center" vertical="center"/>
    </xf>
    <xf numFmtId="0" fontId="19" fillId="0" borderId="11" xfId="70" applyFont="1" applyFill="1" applyBorder="1" applyAlignment="1">
      <alignment horizontal="left" vertical="center"/>
    </xf>
    <xf numFmtId="179" fontId="44" fillId="0" borderId="0" xfId="70" applyNumberFormat="1" applyFont="1" applyFill="1" applyAlignment="1">
      <alignment horizontal="center" vertical="center"/>
    </xf>
    <xf numFmtId="179" fontId="59" fillId="0" borderId="0" xfId="70" applyNumberFormat="1" applyFont="1" applyFill="1" applyAlignment="1">
      <alignment horizontal="center" vertical="center" wrapText="1"/>
    </xf>
    <xf numFmtId="3" fontId="59" fillId="0" borderId="0" xfId="68" applyNumberFormat="1" applyFont="1" applyAlignment="1">
      <alignment horizontal="center" vertical="center" wrapText="1"/>
    </xf>
    <xf numFmtId="3" fontId="60" fillId="36" borderId="39" xfId="68" applyNumberFormat="1" applyFont="1" applyFill="1" applyBorder="1" applyAlignment="1">
      <alignment horizontal="center" vertical="center" wrapText="1"/>
    </xf>
    <xf numFmtId="0" fontId="60" fillId="36" borderId="38" xfId="68" applyFont="1" applyFill="1" applyBorder="1" applyAlignment="1">
      <alignment horizontal="center" vertical="center" wrapText="1"/>
    </xf>
    <xf numFmtId="0" fontId="60" fillId="36" borderId="38" xfId="68" applyFont="1" applyFill="1" applyBorder="1" applyAlignment="1">
      <alignment vertical="center" wrapText="1"/>
    </xf>
    <xf numFmtId="179" fontId="60" fillId="36" borderId="38" xfId="70" applyNumberFormat="1" applyFont="1" applyFill="1" applyBorder="1" applyAlignment="1">
      <alignment horizontal="center" vertical="center" wrapText="1"/>
    </xf>
    <xf numFmtId="3" fontId="60" fillId="36" borderId="38" xfId="68" applyNumberFormat="1" applyFont="1" applyFill="1" applyBorder="1" applyAlignment="1">
      <alignment horizontal="left" vertical="center" wrapText="1"/>
    </xf>
    <xf numFmtId="14" fontId="60" fillId="36" borderId="38" xfId="68" applyNumberFormat="1" applyFont="1" applyFill="1" applyBorder="1" applyAlignment="1">
      <alignment horizontal="center" vertical="center" wrapText="1"/>
    </xf>
    <xf numFmtId="3" fontId="60" fillId="36" borderId="38" xfId="68" applyNumberFormat="1" applyFont="1" applyFill="1" applyBorder="1" applyAlignment="1">
      <alignment horizontal="center" vertical="center" wrapText="1"/>
    </xf>
    <xf numFmtId="179" fontId="60" fillId="36" borderId="38" xfId="70" applyNumberFormat="1" applyFont="1" applyFill="1" applyBorder="1" applyAlignment="1">
      <alignment horizontal="left" vertical="center" wrapText="1"/>
    </xf>
    <xf numFmtId="179" fontId="60" fillId="36" borderId="37" xfId="70" applyNumberFormat="1" applyFont="1" applyFill="1" applyBorder="1" applyAlignment="1">
      <alignment horizontal="center" vertical="center" wrapText="1"/>
    </xf>
    <xf numFmtId="174" fontId="60" fillId="36" borderId="36" xfId="69" applyNumberFormat="1" applyFont="1" applyFill="1" applyBorder="1" applyAlignment="1">
      <alignment horizontal="center" vertical="center" wrapText="1"/>
    </xf>
    <xf numFmtId="179" fontId="60" fillId="36" borderId="36" xfId="70" applyNumberFormat="1" applyFont="1" applyFill="1" applyBorder="1" applyAlignment="1">
      <alignment horizontal="center" vertical="center" wrapText="1"/>
    </xf>
    <xf numFmtId="179" fontId="60" fillId="36" borderId="33" xfId="70" applyNumberFormat="1" applyFont="1" applyFill="1" applyBorder="1" applyAlignment="1">
      <alignment horizontal="center" vertical="center" wrapText="1"/>
    </xf>
    <xf numFmtId="3" fontId="26" fillId="36" borderId="11" xfId="68" applyNumberFormat="1" applyFont="1" applyFill="1" applyBorder="1" applyAlignment="1">
      <alignment horizontal="left" vertical="center"/>
    </xf>
    <xf numFmtId="1" fontId="26" fillId="36" borderId="11" xfId="69" applyNumberFormat="1" applyFont="1" applyFill="1" applyBorder="1" applyAlignment="1">
      <alignment horizontal="center" vertical="center"/>
    </xf>
    <xf numFmtId="1" fontId="26" fillId="36" borderId="11" xfId="69" applyNumberFormat="1" applyFont="1" applyFill="1" applyBorder="1" applyAlignment="1">
      <alignment vertical="center"/>
    </xf>
    <xf numFmtId="179" fontId="26" fillId="36" borderId="11" xfId="70" applyNumberFormat="1" applyFont="1" applyFill="1" applyBorder="1" applyAlignment="1">
      <alignment horizontal="center" vertical="center"/>
    </xf>
    <xf numFmtId="14" fontId="26" fillId="36" borderId="11" xfId="68" applyNumberFormat="1" applyFont="1" applyFill="1" applyBorder="1" applyAlignment="1">
      <alignment horizontal="center" vertical="center"/>
    </xf>
    <xf numFmtId="14" fontId="26" fillId="36" borderId="11" xfId="68" applyNumberFormat="1" applyFont="1" applyFill="1" applyBorder="1" applyAlignment="1">
      <alignment horizontal="left" vertical="center"/>
    </xf>
    <xf numFmtId="3" fontId="26" fillId="36" borderId="11" xfId="68" applyNumberFormat="1" applyFont="1" applyFill="1" applyBorder="1" applyAlignment="1">
      <alignment horizontal="center" vertical="center"/>
    </xf>
    <xf numFmtId="179" fontId="26" fillId="36" borderId="11" xfId="70" applyNumberFormat="1" applyFont="1" applyFill="1" applyBorder="1" applyAlignment="1">
      <alignment horizontal="left" vertical="center"/>
    </xf>
    <xf numFmtId="174" fontId="26" fillId="36" borderId="11" xfId="69" applyNumberFormat="1" applyFont="1" applyFill="1" applyBorder="1" applyAlignment="1">
      <alignment horizontal="center" vertical="center"/>
    </xf>
    <xf numFmtId="165" fontId="26" fillId="36" borderId="11" xfId="5" applyFont="1" applyFill="1" applyBorder="1" applyAlignment="1">
      <alignment horizontal="center" vertical="center"/>
    </xf>
    <xf numFmtId="0" fontId="26" fillId="36" borderId="11" xfId="0" applyFont="1" applyFill="1" applyBorder="1"/>
    <xf numFmtId="9" fontId="30" fillId="36" borderId="11" xfId="2" applyFont="1" applyFill="1" applyBorder="1" applyAlignment="1">
      <alignment horizontal="center" vertical="center"/>
    </xf>
    <xf numFmtId="41" fontId="26" fillId="36" borderId="11" xfId="12" applyFont="1" applyFill="1" applyBorder="1" applyAlignment="1">
      <alignment horizontal="center" vertical="center"/>
    </xf>
    <xf numFmtId="41" fontId="20" fillId="0" borderId="11" xfId="12" applyFont="1" applyBorder="1"/>
    <xf numFmtId="41" fontId="26" fillId="36" borderId="11" xfId="12" applyFont="1" applyFill="1" applyBorder="1"/>
    <xf numFmtId="0" fontId="51" fillId="0" borderId="0" xfId="0" applyFont="1" applyAlignment="1">
      <alignment horizontal="center"/>
    </xf>
    <xf numFmtId="0" fontId="32" fillId="36" borderId="0" xfId="0" applyFont="1" applyFill="1" applyAlignment="1">
      <alignment horizontal="center"/>
    </xf>
    <xf numFmtId="0" fontId="32" fillId="36" borderId="0" xfId="1" applyNumberFormat="1" applyFont="1" applyFill="1" applyBorder="1" applyAlignment="1">
      <alignment horizontal="center"/>
    </xf>
    <xf numFmtId="1" fontId="32" fillId="36" borderId="0" xfId="1" applyNumberFormat="1" applyFont="1" applyFill="1" applyBorder="1" applyAlignment="1">
      <alignment horizontal="center"/>
    </xf>
    <xf numFmtId="1" fontId="32" fillId="36" borderId="2" xfId="0" applyNumberFormat="1" applyFont="1" applyFill="1" applyBorder="1"/>
    <xf numFmtId="3" fontId="32" fillId="36" borderId="2" xfId="1" applyNumberFormat="1" applyFont="1" applyFill="1" applyBorder="1" applyAlignment="1">
      <alignment horizontal="center"/>
    </xf>
    <xf numFmtId="0" fontId="32" fillId="36" borderId="2" xfId="1" applyNumberFormat="1" applyFont="1" applyFill="1" applyBorder="1" applyAlignment="1">
      <alignment horizontal="center"/>
    </xf>
    <xf numFmtId="3" fontId="32" fillId="36" borderId="2" xfId="1" applyNumberFormat="1" applyFont="1" applyFill="1" applyBorder="1"/>
    <xf numFmtId="171" fontId="32" fillId="36" borderId="2" xfId="2" applyNumberFormat="1" applyFont="1" applyFill="1" applyBorder="1"/>
    <xf numFmtId="171" fontId="32" fillId="36" borderId="2" xfId="2" applyNumberFormat="1" applyFont="1" applyFill="1" applyBorder="1" applyAlignment="1">
      <alignment horizontal="center" vertical="center"/>
    </xf>
    <xf numFmtId="0" fontId="32" fillId="36" borderId="2" xfId="0" applyFont="1" applyFill="1" applyBorder="1"/>
    <xf numFmtId="174" fontId="51" fillId="0" borderId="0" xfId="1" applyNumberFormat="1" applyFont="1" applyFill="1" applyBorder="1" applyAlignment="1">
      <alignment horizontal="center" vertical="center"/>
    </xf>
    <xf numFmtId="170" fontId="32" fillId="36" borderId="0" xfId="1" applyNumberFormat="1" applyFont="1" applyFill="1" applyBorder="1" applyAlignment="1">
      <alignment horizontal="right"/>
    </xf>
    <xf numFmtId="167" fontId="51" fillId="2" borderId="2" xfId="1" applyNumberFormat="1" applyFont="1" applyFill="1" applyBorder="1" applyAlignment="1">
      <alignment horizontal="center"/>
    </xf>
    <xf numFmtId="174" fontId="32" fillId="36" borderId="2" xfId="1" applyNumberFormat="1" applyFont="1" applyFill="1" applyBorder="1" applyAlignment="1">
      <alignment horizontal="center"/>
    </xf>
    <xf numFmtId="167" fontId="32" fillId="36" borderId="2" xfId="1" applyNumberFormat="1" applyFont="1" applyFill="1" applyBorder="1" applyAlignment="1">
      <alignment horizontal="center"/>
    </xf>
    <xf numFmtId="0" fontId="21" fillId="0" borderId="0" xfId="3" applyFont="1" applyAlignment="1">
      <alignment horizontal="left"/>
    </xf>
    <xf numFmtId="0" fontId="50" fillId="0" borderId="0" xfId="3" applyFont="1" applyAlignment="1">
      <alignment horizontal="left"/>
    </xf>
    <xf numFmtId="0" fontId="50" fillId="0" borderId="0" xfId="3" applyFont="1" applyAlignment="1">
      <alignment horizontal="center"/>
    </xf>
    <xf numFmtId="167" fontId="54" fillId="0" borderId="0" xfId="3" applyNumberFormat="1" applyFont="1" applyAlignment="1">
      <alignment horizontal="right"/>
    </xf>
    <xf numFmtId="167" fontId="55" fillId="0" borderId="3" xfId="3" applyNumberFormat="1" applyFont="1" applyBorder="1" applyAlignment="1">
      <alignment horizontal="right"/>
    </xf>
    <xf numFmtId="167" fontId="55" fillId="0" borderId="0" xfId="3" applyNumberFormat="1" applyFont="1" applyAlignment="1">
      <alignment horizontal="right"/>
    </xf>
    <xf numFmtId="167" fontId="54" fillId="0" borderId="18" xfId="3" applyNumberFormat="1" applyFont="1" applyBorder="1" applyAlignment="1">
      <alignment horizontal="right"/>
    </xf>
    <xf numFmtId="167" fontId="55" fillId="0" borderId="18" xfId="3" applyNumberFormat="1" applyFont="1" applyBorder="1" applyAlignment="1">
      <alignment horizontal="right"/>
    </xf>
    <xf numFmtId="0" fontId="32" fillId="36" borderId="16" xfId="4" applyFont="1" applyFill="1" applyBorder="1" applyAlignment="1">
      <alignment horizontal="center" vertical="center"/>
    </xf>
    <xf numFmtId="0" fontId="32" fillId="36" borderId="14" xfId="4" applyFont="1" applyFill="1" applyBorder="1" applyAlignment="1">
      <alignment horizontal="center" vertical="center" wrapText="1"/>
    </xf>
    <xf numFmtId="0" fontId="32" fillId="36" borderId="15" xfId="4" applyFont="1" applyFill="1" applyBorder="1" applyAlignment="1">
      <alignment horizontal="center" vertical="center"/>
    </xf>
    <xf numFmtId="0" fontId="32" fillId="36" borderId="14" xfId="4" applyFont="1" applyFill="1" applyBorder="1" applyAlignment="1">
      <alignment horizontal="center" vertical="center"/>
    </xf>
    <xf numFmtId="14" fontId="32" fillId="36" borderId="14" xfId="4" applyNumberFormat="1" applyFont="1" applyFill="1" applyBorder="1" applyAlignment="1">
      <alignment horizontal="center" vertical="center" wrapText="1"/>
    </xf>
    <xf numFmtId="14" fontId="32" fillId="36" borderId="13" xfId="4" applyNumberFormat="1" applyFont="1" applyFill="1" applyBorder="1" applyAlignment="1">
      <alignment horizontal="center" vertical="center" wrapText="1"/>
    </xf>
    <xf numFmtId="0" fontId="32" fillId="36" borderId="8" xfId="4" applyFont="1" applyFill="1" applyBorder="1"/>
    <xf numFmtId="3" fontId="32" fillId="36" borderId="6" xfId="4" applyNumberFormat="1" applyFont="1" applyFill="1" applyBorder="1" applyAlignment="1">
      <alignment horizontal="right"/>
    </xf>
    <xf numFmtId="3" fontId="32" fillId="36" borderId="5" xfId="4" applyNumberFormat="1" applyFont="1" applyFill="1" applyBorder="1"/>
    <xf numFmtId="3" fontId="32" fillId="36" borderId="7" xfId="4" applyNumberFormat="1" applyFont="1" applyFill="1" applyBorder="1"/>
    <xf numFmtId="0" fontId="52" fillId="0" borderId="3" xfId="3" applyFont="1" applyBorder="1" applyAlignment="1">
      <alignment horizontal="center"/>
    </xf>
    <xf numFmtId="181" fontId="20" fillId="0" borderId="11" xfId="5" applyNumberFormat="1" applyFont="1" applyBorder="1" applyAlignment="1">
      <alignment horizontal="center" vertical="center"/>
    </xf>
    <xf numFmtId="0" fontId="46" fillId="35" borderId="11" xfId="0" applyFont="1" applyFill="1" applyBorder="1" applyAlignment="1">
      <alignment horizontal="left"/>
    </xf>
    <xf numFmtId="0" fontId="49" fillId="0" borderId="11" xfId="0" applyFont="1" applyBorder="1" applyAlignment="1">
      <alignment horizontal="left"/>
    </xf>
    <xf numFmtId="165" fontId="49" fillId="0" borderId="11" xfId="5" applyFont="1" applyFill="1" applyBorder="1"/>
    <xf numFmtId="0" fontId="62" fillId="0" borderId="0" xfId="0" applyFont="1"/>
    <xf numFmtId="0" fontId="63" fillId="0" borderId="0" xfId="0" applyFont="1" applyAlignment="1">
      <alignment horizontal="right"/>
    </xf>
    <xf numFmtId="0" fontId="64" fillId="0" borderId="0" xfId="0" applyFont="1" applyAlignment="1">
      <alignment horizontal="center"/>
    </xf>
    <xf numFmtId="3" fontId="65" fillId="0" borderId="0" xfId="1" applyNumberFormat="1" applyFont="1" applyFill="1"/>
    <xf numFmtId="0" fontId="67" fillId="37" borderId="0" xfId="0" applyFont="1" applyFill="1"/>
    <xf numFmtId="0" fontId="68" fillId="0" borderId="11" xfId="0" applyFont="1" applyBorder="1"/>
    <xf numFmtId="174" fontId="69" fillId="0" borderId="11" xfId="1" applyNumberFormat="1" applyFont="1" applyFill="1" applyBorder="1"/>
    <xf numFmtId="174" fontId="69" fillId="0" borderId="11" xfId="1" applyNumberFormat="1" applyFont="1" applyBorder="1"/>
    <xf numFmtId="0" fontId="69" fillId="0" borderId="0" xfId="0" applyFont="1"/>
    <xf numFmtId="174" fontId="69" fillId="0" borderId="0" xfId="0" applyNumberFormat="1" applyFont="1"/>
    <xf numFmtId="174" fontId="69" fillId="0" borderId="0" xfId="1" applyNumberFormat="1" applyFont="1" applyFill="1" applyBorder="1"/>
    <xf numFmtId="174" fontId="62" fillId="0" borderId="0" xfId="0" applyNumberFormat="1" applyFont="1"/>
    <xf numFmtId="3" fontId="62" fillId="0" borderId="0" xfId="0" applyNumberFormat="1" applyFont="1"/>
    <xf numFmtId="3" fontId="70" fillId="0" borderId="0" xfId="1" applyNumberFormat="1" applyFont="1" applyFill="1"/>
    <xf numFmtId="0" fontId="66" fillId="38" borderId="11" xfId="0" applyFont="1" applyFill="1" applyBorder="1" applyAlignment="1">
      <alignment horizontal="center" vertical="center"/>
    </xf>
    <xf numFmtId="0" fontId="66" fillId="38" borderId="11" xfId="0" applyFont="1" applyFill="1" applyBorder="1" applyAlignment="1">
      <alignment horizontal="center" vertical="center" wrapText="1"/>
    </xf>
    <xf numFmtId="165" fontId="46" fillId="35" borderId="11" xfId="5" applyFont="1" applyFill="1" applyBorder="1" applyAlignment="1">
      <alignment horizontal="center"/>
    </xf>
    <xf numFmtId="0" fontId="71" fillId="0" borderId="0" xfId="0" applyFont="1"/>
    <xf numFmtId="0" fontId="72" fillId="0" borderId="0" xfId="0" applyFont="1"/>
    <xf numFmtId="3" fontId="0" fillId="0" borderId="0" xfId="0" applyNumberFormat="1"/>
    <xf numFmtId="0" fontId="6" fillId="0" borderId="11" xfId="0" applyFont="1" applyBorder="1"/>
    <xf numFmtId="0" fontId="0" fillId="0" borderId="11" xfId="0" applyBorder="1"/>
    <xf numFmtId="3" fontId="0" fillId="0" borderId="11" xfId="0" applyNumberFormat="1" applyBorder="1"/>
    <xf numFmtId="3" fontId="73" fillId="0" borderId="11" xfId="0" applyNumberFormat="1" applyFont="1" applyBorder="1"/>
    <xf numFmtId="0" fontId="5" fillId="39" borderId="11" xfId="0" applyFont="1" applyFill="1" applyBorder="1"/>
    <xf numFmtId="3" fontId="5" fillId="39" borderId="11" xfId="0" applyNumberFormat="1" applyFont="1" applyFill="1" applyBorder="1"/>
    <xf numFmtId="0" fontId="6" fillId="39" borderId="11" xfId="0" applyFont="1" applyFill="1" applyBorder="1"/>
    <xf numFmtId="3" fontId="0" fillId="39" borderId="11" xfId="0" applyNumberFormat="1" applyFill="1" applyBorder="1"/>
    <xf numFmtId="0" fontId="0" fillId="39" borderId="11" xfId="0" applyFill="1" applyBorder="1"/>
    <xf numFmtId="0" fontId="5" fillId="39" borderId="11" xfId="0" applyFont="1" applyFill="1" applyBorder="1" applyAlignment="1">
      <alignment horizontal="center"/>
    </xf>
    <xf numFmtId="179" fontId="68" fillId="0" borderId="11" xfId="1" applyNumberFormat="1" applyFont="1" applyFill="1" applyBorder="1"/>
    <xf numFmtId="179" fontId="69" fillId="0" borderId="11" xfId="1" applyNumberFormat="1" applyFont="1" applyFill="1" applyBorder="1"/>
    <xf numFmtId="179" fontId="71" fillId="0" borderId="0" xfId="0" applyNumberFormat="1" applyFont="1"/>
    <xf numFmtId="174" fontId="71" fillId="0" borderId="0" xfId="0" applyNumberFormat="1" applyFont="1"/>
    <xf numFmtId="3" fontId="71" fillId="0" borderId="0" xfId="0" applyNumberFormat="1" applyFont="1"/>
    <xf numFmtId="3" fontId="74" fillId="0" borderId="0" xfId="1" applyNumberFormat="1" applyFont="1" applyFill="1"/>
    <xf numFmtId="174" fontId="71" fillId="0" borderId="0" xfId="1" applyNumberFormat="1" applyFont="1" applyFill="1" applyBorder="1"/>
    <xf numFmtId="0" fontId="75" fillId="0" borderId="0" xfId="0" applyFont="1"/>
    <xf numFmtId="174" fontId="14" fillId="5" borderId="0" xfId="9" applyNumberFormat="1" applyFont="1" applyFill="1" applyBorder="1" applyAlignment="1" applyProtection="1">
      <alignment horizontal="center" vertical="center" wrapText="1"/>
    </xf>
    <xf numFmtId="174" fontId="14" fillId="5" borderId="23" xfId="9" applyNumberFormat="1" applyFont="1" applyFill="1" applyBorder="1" applyAlignment="1" applyProtection="1">
      <alignment horizontal="center" vertical="center" wrapText="1"/>
    </xf>
    <xf numFmtId="0" fontId="16" fillId="0" borderId="26" xfId="6" applyFont="1" applyBorder="1" applyAlignment="1">
      <alignment horizontal="center" vertical="center" wrapText="1"/>
    </xf>
    <xf numFmtId="0" fontId="16" fillId="0" borderId="25" xfId="6" applyFont="1" applyBorder="1" applyAlignment="1">
      <alignment horizontal="center" vertical="center" wrapText="1"/>
    </xf>
    <xf numFmtId="0" fontId="16" fillId="0" borderId="24" xfId="6" applyFont="1" applyBorder="1" applyAlignment="1">
      <alignment horizontal="center" vertical="center" wrapText="1"/>
    </xf>
    <xf numFmtId="174" fontId="14" fillId="5" borderId="32" xfId="9" applyNumberFormat="1" applyFont="1" applyFill="1" applyBorder="1" applyAlignment="1" applyProtection="1">
      <alignment horizontal="center" vertical="center" wrapText="1"/>
    </xf>
    <xf numFmtId="0" fontId="41" fillId="0" borderId="0" xfId="13" applyFont="1" applyAlignment="1">
      <alignment horizontal="center"/>
    </xf>
    <xf numFmtId="0" fontId="61" fillId="0" borderId="0" xfId="13" applyFont="1" applyAlignment="1">
      <alignment horizontal="center" vertical="center"/>
    </xf>
    <xf numFmtId="0" fontId="61" fillId="0" borderId="0" xfId="13" applyFont="1" applyAlignment="1">
      <alignment horizontal="center"/>
    </xf>
    <xf numFmtId="0" fontId="42" fillId="0" borderId="0" xfId="13" applyFont="1" applyAlignment="1">
      <alignment horizontal="center"/>
    </xf>
    <xf numFmtId="0" fontId="19" fillId="0" borderId="3" xfId="13" applyFont="1" applyBorder="1" applyAlignment="1">
      <alignment horizontal="center"/>
    </xf>
    <xf numFmtId="0" fontId="51" fillId="0" borderId="0" xfId="0" applyFont="1" applyAlignment="1">
      <alignment horizontal="center"/>
    </xf>
    <xf numFmtId="0" fontId="50" fillId="0" borderId="18" xfId="3" applyFont="1" applyBorder="1" applyAlignment="1">
      <alignment horizontal="center"/>
    </xf>
    <xf numFmtId="0" fontId="52" fillId="0" borderId="0" xfId="0" applyFont="1" applyAlignment="1">
      <alignment horizontal="center"/>
    </xf>
    <xf numFmtId="0" fontId="52" fillId="0" borderId="3" xfId="0" applyFont="1" applyBorder="1" applyAlignment="1">
      <alignment horizontal="center"/>
    </xf>
    <xf numFmtId="0" fontId="46" fillId="0" borderId="0" xfId="0" applyFont="1" applyAlignment="1">
      <alignment horizontal="left" vertical="center"/>
    </xf>
    <xf numFmtId="0" fontId="48" fillId="0" borderId="0" xfId="0" applyFont="1" applyAlignment="1">
      <alignment horizontal="left"/>
    </xf>
    <xf numFmtId="0" fontId="26" fillId="17" borderId="0" xfId="0" applyFont="1" applyFill="1" applyAlignment="1">
      <alignment horizontal="center" vertical="center"/>
    </xf>
    <xf numFmtId="0" fontId="26" fillId="17" borderId="18" xfId="0" applyFont="1" applyFill="1" applyBorder="1" applyAlignment="1">
      <alignment horizontal="center" vertical="center"/>
    </xf>
    <xf numFmtId="3" fontId="26" fillId="17" borderId="0" xfId="0" applyNumberFormat="1" applyFont="1" applyFill="1" applyAlignment="1">
      <alignment horizontal="center" vertical="center" wrapText="1"/>
    </xf>
    <xf numFmtId="171" fontId="26" fillId="17" borderId="0" xfId="2" applyNumberFormat="1" applyFont="1" applyFill="1" applyBorder="1" applyAlignment="1">
      <alignment horizontal="center" vertical="center"/>
    </xf>
    <xf numFmtId="0" fontId="52" fillId="0" borderId="0" xfId="3" applyFont="1" applyAlignment="1">
      <alignment horizontal="center"/>
    </xf>
    <xf numFmtId="0" fontId="52" fillId="0" borderId="0" xfId="3" applyFont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40" xfId="0" applyFont="1" applyBorder="1" applyAlignment="1">
      <alignment horizontal="center" vertical="center"/>
    </xf>
    <xf numFmtId="0" fontId="20" fillId="0" borderId="10" xfId="0" applyFont="1" applyBorder="1" applyAlignment="1">
      <alignment horizontal="left" vertical="center"/>
    </xf>
    <xf numFmtId="0" fontId="20" fillId="0" borderId="2" xfId="0" applyFont="1" applyBorder="1" applyAlignment="1">
      <alignment horizontal="left" vertical="center"/>
    </xf>
    <xf numFmtId="0" fontId="20" fillId="0" borderId="40" xfId="0" applyFont="1" applyBorder="1" applyAlignment="1">
      <alignment horizontal="left" vertical="center"/>
    </xf>
    <xf numFmtId="0" fontId="20" fillId="0" borderId="11" xfId="0" applyFont="1" applyBorder="1" applyAlignment="1">
      <alignment vertical="center"/>
    </xf>
  </cellXfs>
  <cellStyles count="71">
    <cellStyle name="(4) STM-1 (LECT)_x000d__x000d_PL-4579-M-039-99_x000d__x000d_FALTA APE" xfId="15" xr:uid="{00000000-0005-0000-0000-000000000000}"/>
    <cellStyle name="=C:\WINNT\SYSTEM32\COMMAND.COM" xfId="16" xr:uid="{00000000-0005-0000-0000-000001000000}"/>
    <cellStyle name="nfasis1" xfId="17" xr:uid="{00000000-0005-0000-0000-000002000000}"/>
    <cellStyle name="nfasis2" xfId="18" xr:uid="{00000000-0005-0000-0000-000003000000}"/>
    <cellStyle name="nfasis3" xfId="19" xr:uid="{00000000-0005-0000-0000-000004000000}"/>
    <cellStyle name="nfasis4" xfId="20" xr:uid="{00000000-0005-0000-0000-000005000000}"/>
    <cellStyle name="nfasis5" xfId="21" xr:uid="{00000000-0005-0000-0000-000006000000}"/>
    <cellStyle name="nfasis6" xfId="22" xr:uid="{00000000-0005-0000-0000-000007000000}"/>
    <cellStyle name="20% - nfasis1" xfId="23" xr:uid="{00000000-0005-0000-0000-000008000000}"/>
    <cellStyle name="20% - nfasis2" xfId="24" xr:uid="{00000000-0005-0000-0000-000009000000}"/>
    <cellStyle name="20% - nfasis3" xfId="25" xr:uid="{00000000-0005-0000-0000-00000A000000}"/>
    <cellStyle name="20% - nfasis4" xfId="26" xr:uid="{00000000-0005-0000-0000-00000B000000}"/>
    <cellStyle name="20% - nfasis5" xfId="27" xr:uid="{00000000-0005-0000-0000-00000C000000}"/>
    <cellStyle name="20% - nfasis6" xfId="28" xr:uid="{00000000-0005-0000-0000-00000D000000}"/>
    <cellStyle name="40% - nfasis1" xfId="29" xr:uid="{00000000-0005-0000-0000-00000E000000}"/>
    <cellStyle name="40% - nfasis2" xfId="30" xr:uid="{00000000-0005-0000-0000-00000F000000}"/>
    <cellStyle name="40% - nfasis3" xfId="31" xr:uid="{00000000-0005-0000-0000-000010000000}"/>
    <cellStyle name="40% - nfasis4" xfId="32" xr:uid="{00000000-0005-0000-0000-000011000000}"/>
    <cellStyle name="40% - nfasis5" xfId="33" xr:uid="{00000000-0005-0000-0000-000012000000}"/>
    <cellStyle name="40% - nfasis6" xfId="34" xr:uid="{00000000-0005-0000-0000-000013000000}"/>
    <cellStyle name="60% - nfasis1" xfId="35" xr:uid="{00000000-0005-0000-0000-000014000000}"/>
    <cellStyle name="60% - nfasis2" xfId="36" xr:uid="{00000000-0005-0000-0000-000015000000}"/>
    <cellStyle name="60% - nfasis3" xfId="37" xr:uid="{00000000-0005-0000-0000-000016000000}"/>
    <cellStyle name="60% - nfasis4" xfId="38" xr:uid="{00000000-0005-0000-0000-000017000000}"/>
    <cellStyle name="60% - nfasis5" xfId="39" xr:uid="{00000000-0005-0000-0000-000018000000}"/>
    <cellStyle name="60% - nfasis6" xfId="40" xr:uid="{00000000-0005-0000-0000-000019000000}"/>
    <cellStyle name="Centered Heading_Worksheet in J: MARKETING Templates D&amp;T Templates Noviembre 2002 Informe Modelo" xfId="41" xr:uid="{00000000-0005-0000-0000-00001A000000}"/>
    <cellStyle name="Comma 3" xfId="9" xr:uid="{00000000-0005-0000-0000-00001B000000}"/>
    <cellStyle name="Comma_Worksheet in J: MARKETING Templates D&amp;T Templates Noviembre 2002 Informe Modelo" xfId="42" xr:uid="{00000000-0005-0000-0000-00001C000000}"/>
    <cellStyle name="Currency_inicial" xfId="43" xr:uid="{00000000-0005-0000-0000-00001D000000}"/>
    <cellStyle name="Explicacin" xfId="44" xr:uid="{00000000-0005-0000-0000-00001E000000}"/>
    <cellStyle name="Heading No Underline_Worksheet in J: MARKETING Templates D&amp;T Templates Noviembre 2002 Informe Modelo" xfId="45" xr:uid="{00000000-0005-0000-0000-00001F000000}"/>
    <cellStyle name="Millares" xfId="1" builtinId="3"/>
    <cellStyle name="Millares [0]" xfId="12" builtinId="6"/>
    <cellStyle name="Millares [0] 2" xfId="11" xr:uid="{00000000-0005-0000-0000-000022000000}"/>
    <cellStyle name="Millares [0] 2 2" xfId="46" xr:uid="{00000000-0005-0000-0000-000023000000}"/>
    <cellStyle name="Millares [0] 3" xfId="47" xr:uid="{00000000-0005-0000-0000-000024000000}"/>
    <cellStyle name="Millares 2" xfId="8" xr:uid="{00000000-0005-0000-0000-000025000000}"/>
    <cellStyle name="Millares 2 2" xfId="70" xr:uid="{00000000-0005-0000-0000-000026000000}"/>
    <cellStyle name="Millares 3" xfId="48" xr:uid="{00000000-0005-0000-0000-000027000000}"/>
    <cellStyle name="Millares 3 2" xfId="14" xr:uid="{00000000-0005-0000-0000-000028000000}"/>
    <cellStyle name="Millares 4" xfId="49" xr:uid="{00000000-0005-0000-0000-000029000000}"/>
    <cellStyle name="Millares 5" xfId="50" xr:uid="{00000000-0005-0000-0000-00002A000000}"/>
    <cellStyle name="Millares 6" xfId="51" xr:uid="{00000000-0005-0000-0000-00002B000000}"/>
    <cellStyle name="Millares 7" xfId="52" xr:uid="{00000000-0005-0000-0000-00002C000000}"/>
    <cellStyle name="Millares 8" xfId="53" xr:uid="{00000000-0005-0000-0000-00002D000000}"/>
    <cellStyle name="Millares 9" xfId="69" xr:uid="{00000000-0005-0000-0000-00002E000000}"/>
    <cellStyle name="Moneda [0]" xfId="5" builtinId="7"/>
    <cellStyle name="Moneda [0] 2" xfId="67" xr:uid="{00000000-0005-0000-0000-000030000000}"/>
    <cellStyle name="Moneda 2" xfId="7" xr:uid="{00000000-0005-0000-0000-000031000000}"/>
    <cellStyle name="Normal" xfId="0" builtinId="0"/>
    <cellStyle name="Normal 10" xfId="68" xr:uid="{00000000-0005-0000-0000-000033000000}"/>
    <cellStyle name="Normal 2" xfId="3" xr:uid="{00000000-0005-0000-0000-000034000000}"/>
    <cellStyle name="Normal 2 2" xfId="54" xr:uid="{00000000-0005-0000-0000-000035000000}"/>
    <cellStyle name="Normal 2 2 2" xfId="55" xr:uid="{00000000-0005-0000-0000-000036000000}"/>
    <cellStyle name="Normal 3" xfId="4" xr:uid="{00000000-0005-0000-0000-000037000000}"/>
    <cellStyle name="Normal 3 2" xfId="56" xr:uid="{00000000-0005-0000-0000-000038000000}"/>
    <cellStyle name="Normal 3 3" xfId="57" xr:uid="{00000000-0005-0000-0000-000039000000}"/>
    <cellStyle name="Normal 3 4" xfId="13" xr:uid="{00000000-0005-0000-0000-00003A000000}"/>
    <cellStyle name="Normal 4" xfId="6" xr:uid="{00000000-0005-0000-0000-00003B000000}"/>
    <cellStyle name="Normal 5" xfId="58" xr:uid="{00000000-0005-0000-0000-00003C000000}"/>
    <cellStyle name="Normal 6" xfId="59" xr:uid="{00000000-0005-0000-0000-00003D000000}"/>
    <cellStyle name="Normal 7" xfId="60" xr:uid="{00000000-0005-0000-0000-00003E000000}"/>
    <cellStyle name="Normal 8" xfId="61" xr:uid="{00000000-0005-0000-0000-00003F000000}"/>
    <cellStyle name="Normal 9" xfId="66" xr:uid="{00000000-0005-0000-0000-000040000000}"/>
    <cellStyle name="Porcentaje" xfId="2" builtinId="5"/>
    <cellStyle name="Porcentaje 2" xfId="10" xr:uid="{00000000-0005-0000-0000-000042000000}"/>
    <cellStyle name="Porcentaje 2 2" xfId="62" xr:uid="{00000000-0005-0000-0000-000043000000}"/>
    <cellStyle name="Porcentual 2" xfId="63" xr:uid="{00000000-0005-0000-0000-000044000000}"/>
    <cellStyle name="Ttulo" xfId="64" xr:uid="{00000000-0005-0000-0000-000045000000}"/>
    <cellStyle name="Tab_3" xfId="65" xr:uid="{00000000-0005-0000-0000-000046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28575</xdr:colOff>
      <xdr:row>2</xdr:row>
      <xdr:rowOff>76200</xdr:rowOff>
    </xdr:from>
    <xdr:ext cx="0" cy="95250"/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4572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2</xdr:row>
      <xdr:rowOff>57150</xdr:rowOff>
    </xdr:from>
    <xdr:ext cx="0" cy="114300"/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381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38100</xdr:colOff>
      <xdr:row>2</xdr:row>
      <xdr:rowOff>47625</xdr:rowOff>
    </xdr:from>
    <xdr:ext cx="3951473" cy="695325"/>
    <xdr:pic>
      <xdr:nvPicPr>
        <xdr:cNvPr id="4" name="Picture 8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428625"/>
          <a:ext cx="3951473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28575</xdr:colOff>
      <xdr:row>2</xdr:row>
      <xdr:rowOff>76200</xdr:rowOff>
    </xdr:from>
    <xdr:ext cx="0" cy="95250"/>
    <xdr:pic>
      <xdr:nvPicPr>
        <xdr:cNvPr id="5" name="Picture 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4572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2</xdr:row>
      <xdr:rowOff>57150</xdr:rowOff>
    </xdr:from>
    <xdr:ext cx="0" cy="114300"/>
    <xdr:pic>
      <xdr:nvPicPr>
        <xdr:cNvPr id="6" name="Picture 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381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28575</xdr:colOff>
      <xdr:row>2</xdr:row>
      <xdr:rowOff>76200</xdr:rowOff>
    </xdr:from>
    <xdr:ext cx="0" cy="95250"/>
    <xdr:pic>
      <xdr:nvPicPr>
        <xdr:cNvPr id="7" name="Picture 2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4572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2</xdr:row>
      <xdr:rowOff>57150</xdr:rowOff>
    </xdr:from>
    <xdr:ext cx="0" cy="114300"/>
    <xdr:pic>
      <xdr:nvPicPr>
        <xdr:cNvPr id="8" name="Picture 2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381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28575</xdr:colOff>
      <xdr:row>2</xdr:row>
      <xdr:rowOff>76200</xdr:rowOff>
    </xdr:from>
    <xdr:ext cx="0" cy="95250"/>
    <xdr:pic>
      <xdr:nvPicPr>
        <xdr:cNvPr id="9" name="Picture 43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4572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2</xdr:row>
      <xdr:rowOff>57150</xdr:rowOff>
    </xdr:from>
    <xdr:ext cx="0" cy="114300"/>
    <xdr:pic>
      <xdr:nvPicPr>
        <xdr:cNvPr id="10" name="Picture 4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381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28575</xdr:colOff>
      <xdr:row>403</xdr:row>
      <xdr:rowOff>76200</xdr:rowOff>
    </xdr:from>
    <xdr:ext cx="0" cy="95250"/>
    <xdr:pic>
      <xdr:nvPicPr>
        <xdr:cNvPr id="11" name="Picture 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768477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403</xdr:row>
      <xdr:rowOff>57150</xdr:rowOff>
    </xdr:from>
    <xdr:ext cx="0" cy="114300"/>
    <xdr:pic>
      <xdr:nvPicPr>
        <xdr:cNvPr id="12" name="Picture 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768286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38100</xdr:colOff>
      <xdr:row>403</xdr:row>
      <xdr:rowOff>47625</xdr:rowOff>
    </xdr:from>
    <xdr:ext cx="3967163" cy="695325"/>
    <xdr:pic>
      <xdr:nvPicPr>
        <xdr:cNvPr id="13" name="Picture 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76819125"/>
          <a:ext cx="3967163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28575</xdr:colOff>
      <xdr:row>403</xdr:row>
      <xdr:rowOff>76200</xdr:rowOff>
    </xdr:from>
    <xdr:ext cx="0" cy="95250"/>
    <xdr:pic>
      <xdr:nvPicPr>
        <xdr:cNvPr id="14" name="Picture 6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768477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403</xdr:row>
      <xdr:rowOff>57150</xdr:rowOff>
    </xdr:from>
    <xdr:ext cx="0" cy="114300"/>
    <xdr:pic>
      <xdr:nvPicPr>
        <xdr:cNvPr id="15" name="Picture 7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768286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28575</xdr:colOff>
      <xdr:row>403</xdr:row>
      <xdr:rowOff>76200</xdr:rowOff>
    </xdr:from>
    <xdr:ext cx="0" cy="95250"/>
    <xdr:pic>
      <xdr:nvPicPr>
        <xdr:cNvPr id="16" name="Picture 26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768477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403</xdr:row>
      <xdr:rowOff>57150</xdr:rowOff>
    </xdr:from>
    <xdr:ext cx="0" cy="114300"/>
    <xdr:pic>
      <xdr:nvPicPr>
        <xdr:cNvPr id="17" name="Picture 27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768286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28575</xdr:colOff>
      <xdr:row>403</xdr:row>
      <xdr:rowOff>76200</xdr:rowOff>
    </xdr:from>
    <xdr:ext cx="0" cy="95250"/>
    <xdr:pic>
      <xdr:nvPicPr>
        <xdr:cNvPr id="18" name="Picture 4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768477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403</xdr:row>
      <xdr:rowOff>57150</xdr:rowOff>
    </xdr:from>
    <xdr:ext cx="0" cy="114300"/>
    <xdr:pic>
      <xdr:nvPicPr>
        <xdr:cNvPr id="19" name="Picture 4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768286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363807</xdr:colOff>
      <xdr:row>112</xdr:row>
      <xdr:rowOff>157641</xdr:rowOff>
    </xdr:from>
    <xdr:to>
      <xdr:col>2</xdr:col>
      <xdr:colOff>1927123</xdr:colOff>
      <xdr:row>116</xdr:row>
      <xdr:rowOff>6736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617807" y="22901224"/>
          <a:ext cx="1563316" cy="11720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-------------------------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Gerente General</a:t>
          </a:r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3</xdr:col>
      <xdr:colOff>3235</xdr:colOff>
      <xdr:row>112</xdr:row>
      <xdr:rowOff>153944</xdr:rowOff>
    </xdr:from>
    <xdr:to>
      <xdr:col>6</xdr:col>
      <xdr:colOff>205145</xdr:colOff>
      <xdr:row>113</xdr:row>
      <xdr:rowOff>526347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770902" y="22897527"/>
          <a:ext cx="2138660" cy="5840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------------------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Contador </a:t>
          </a:r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    </a:t>
          </a:r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7</xdr:col>
      <xdr:colOff>933899</xdr:colOff>
      <xdr:row>112</xdr:row>
      <xdr:rowOff>111630</xdr:rowOff>
    </xdr:from>
    <xdr:to>
      <xdr:col>10</xdr:col>
      <xdr:colOff>211667</xdr:colOff>
      <xdr:row>115</xdr:row>
      <xdr:rowOff>209477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7178066" y="22516547"/>
          <a:ext cx="2167018" cy="12090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----------------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Revisor Fiscal                            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T.P. ---------- – T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  (ver</a:t>
          </a:r>
          <a:r>
            <a:rPr lang="es-CO" sz="1100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dictamen adjunto)</a:t>
          </a:r>
          <a:endParaRPr lang="es-CO" sz="11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7</xdr:col>
      <xdr:colOff>750770</xdr:colOff>
      <xdr:row>112</xdr:row>
      <xdr:rowOff>125396</xdr:rowOff>
    </xdr:from>
    <xdr:to>
      <xdr:col>10</xdr:col>
      <xdr:colOff>264321</xdr:colOff>
      <xdr:row>112</xdr:row>
      <xdr:rowOff>125396</xdr:rowOff>
    </xdr:to>
    <xdr:cxnSp macro="">
      <xdr:nvCxnSpPr>
        <xdr:cNvPr id="7" name="6 Conector rect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CxnSpPr/>
      </xdr:nvCxnSpPr>
      <xdr:spPr>
        <a:xfrm>
          <a:off x="7728714" y="19831563"/>
          <a:ext cx="254744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119051</xdr:colOff>
      <xdr:row>112</xdr:row>
      <xdr:rowOff>136260</xdr:rowOff>
    </xdr:from>
    <xdr:to>
      <xdr:col>2</xdr:col>
      <xdr:colOff>2316800</xdr:colOff>
      <xdr:row>112</xdr:row>
      <xdr:rowOff>136260</xdr:rowOff>
    </xdr:to>
    <xdr:cxnSp macro="">
      <xdr:nvCxnSpPr>
        <xdr:cNvPr id="15" name="14 Conector recto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CxnSpPr/>
      </xdr:nvCxnSpPr>
      <xdr:spPr>
        <a:xfrm>
          <a:off x="373051" y="22879843"/>
          <a:ext cx="2197749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3442465</xdr:colOff>
      <xdr:row>112</xdr:row>
      <xdr:rowOff>135980</xdr:rowOff>
    </xdr:from>
    <xdr:to>
      <xdr:col>6</xdr:col>
      <xdr:colOff>394849</xdr:colOff>
      <xdr:row>112</xdr:row>
      <xdr:rowOff>135980</xdr:rowOff>
    </xdr:to>
    <xdr:cxnSp macro="">
      <xdr:nvCxnSpPr>
        <xdr:cNvPr id="8" name="7 Conector rect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/>
      </xdr:nvCxnSpPr>
      <xdr:spPr>
        <a:xfrm>
          <a:off x="3696465" y="22879563"/>
          <a:ext cx="2402801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50</xdr:row>
      <xdr:rowOff>32254</xdr:rowOff>
    </xdr:from>
    <xdr:to>
      <xdr:col>1</xdr:col>
      <xdr:colOff>791791</xdr:colOff>
      <xdr:row>53</xdr:row>
      <xdr:rowOff>85725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0" y="8757154"/>
          <a:ext cx="1563316" cy="5392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05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----------------------</a:t>
          </a:r>
        </a:p>
        <a:p>
          <a:pPr algn="ctr"/>
          <a:r>
            <a:rPr lang="es-CO" sz="105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Gerente General</a:t>
          </a:r>
          <a:endParaRPr lang="es-CO" sz="9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1209998</xdr:colOff>
      <xdr:row>50</xdr:row>
      <xdr:rowOff>59248</xdr:rowOff>
    </xdr:from>
    <xdr:to>
      <xdr:col>3</xdr:col>
      <xdr:colOff>424483</xdr:colOff>
      <xdr:row>53</xdr:row>
      <xdr:rowOff>157543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1981523" y="8784148"/>
          <a:ext cx="2138660" cy="5840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05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-------------------------</a:t>
          </a:r>
        </a:p>
        <a:p>
          <a:pPr algn="ctr"/>
          <a:r>
            <a:rPr lang="es-CO" sz="105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Contador </a:t>
          </a:r>
          <a:r>
            <a:rPr lang="es-CO" sz="105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    </a:t>
          </a:r>
          <a:endParaRPr lang="es-CO" sz="900">
            <a:latin typeface="Arial Narrow" pitchFamily="34" charset="0"/>
          </a:endParaRPr>
        </a:p>
      </xdr:txBody>
    </xdr:sp>
    <xdr:clientData/>
  </xdr:twoCellAnchor>
  <xdr:twoCellAnchor>
    <xdr:from>
      <xdr:col>3</xdr:col>
      <xdr:colOff>641007</xdr:colOff>
      <xdr:row>50</xdr:row>
      <xdr:rowOff>66675</xdr:rowOff>
    </xdr:from>
    <xdr:to>
      <xdr:col>7</xdr:col>
      <xdr:colOff>123825</xdr:colOff>
      <xdr:row>57</xdr:row>
      <xdr:rowOff>142297</xdr:rowOff>
    </xdr:to>
    <xdr:sp macro="" textlink="">
      <xdr:nvSpPr>
        <xdr:cNvPr id="7" name="6 CuadroTexto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4336707" y="8791575"/>
          <a:ext cx="2045043" cy="12090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05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----------------------</a:t>
          </a:r>
        </a:p>
        <a:p>
          <a:pPr algn="ctr"/>
          <a:r>
            <a:rPr lang="es-CO" sz="105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Revisor Fiscal                            </a:t>
          </a:r>
        </a:p>
        <a:p>
          <a:pPr algn="ctr"/>
          <a:r>
            <a:rPr lang="es-CO" sz="105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T.P-------– T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(ver</a:t>
          </a:r>
          <a:r>
            <a:rPr lang="es-CO" sz="1100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dictamen adjunto)</a:t>
          </a:r>
          <a:endParaRPr lang="es-CO" sz="1050">
            <a:effectLst/>
            <a:latin typeface="Arial Narrow" pitchFamily="34" charset="0"/>
          </a:endParaRPr>
        </a:p>
        <a:p>
          <a:pPr algn="ctr"/>
          <a:endParaRPr lang="es-CO" sz="105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05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  </a:t>
          </a:r>
        </a:p>
        <a:p>
          <a:endParaRPr lang="es-CO" sz="900"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76200</xdr:colOff>
      <xdr:row>50</xdr:row>
      <xdr:rowOff>66675</xdr:rowOff>
    </xdr:from>
    <xdr:to>
      <xdr:col>1</xdr:col>
      <xdr:colOff>866775</xdr:colOff>
      <xdr:row>50</xdr:row>
      <xdr:rowOff>66675</xdr:rowOff>
    </xdr:to>
    <xdr:cxnSp macro="">
      <xdr:nvCxnSpPr>
        <xdr:cNvPr id="11" name="10 Conector recto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CxnSpPr/>
      </xdr:nvCxnSpPr>
      <xdr:spPr>
        <a:xfrm>
          <a:off x="76200" y="8791575"/>
          <a:ext cx="156210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1543050</xdr:colOff>
      <xdr:row>50</xdr:row>
      <xdr:rowOff>66675</xdr:rowOff>
    </xdr:from>
    <xdr:to>
      <xdr:col>3</xdr:col>
      <xdr:colOff>180975</xdr:colOff>
      <xdr:row>50</xdr:row>
      <xdr:rowOff>66675</xdr:rowOff>
    </xdr:to>
    <xdr:cxnSp macro="">
      <xdr:nvCxnSpPr>
        <xdr:cNvPr id="12" name="11 Conector recto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CxnSpPr/>
      </xdr:nvCxnSpPr>
      <xdr:spPr>
        <a:xfrm>
          <a:off x="2314575" y="8791575"/>
          <a:ext cx="156210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47625</xdr:colOff>
      <xdr:row>50</xdr:row>
      <xdr:rowOff>76200</xdr:rowOff>
    </xdr:from>
    <xdr:to>
      <xdr:col>6</xdr:col>
      <xdr:colOff>666750</xdr:colOff>
      <xdr:row>50</xdr:row>
      <xdr:rowOff>76200</xdr:rowOff>
    </xdr:to>
    <xdr:cxnSp macro="">
      <xdr:nvCxnSpPr>
        <xdr:cNvPr id="13" name="12 Conector recto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CxnSpPr/>
      </xdr:nvCxnSpPr>
      <xdr:spPr>
        <a:xfrm>
          <a:off x="4543425" y="8801100"/>
          <a:ext cx="156210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306909</xdr:colOff>
      <xdr:row>56</xdr:row>
      <xdr:rowOff>141261</xdr:rowOff>
    </xdr:from>
    <xdr:to>
      <xdr:col>1</xdr:col>
      <xdr:colOff>1870225</xdr:colOff>
      <xdr:row>62</xdr:row>
      <xdr:rowOff>43273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 txBox="1"/>
      </xdr:nvSpPr>
      <xdr:spPr>
        <a:xfrm>
          <a:off x="402159" y="11592428"/>
          <a:ext cx="1563316" cy="11720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------------------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Gerente General</a:t>
          </a:r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2</xdr:col>
      <xdr:colOff>147424</xdr:colOff>
      <xdr:row>56</xdr:row>
      <xdr:rowOff>158730</xdr:rowOff>
    </xdr:from>
    <xdr:to>
      <xdr:col>5</xdr:col>
      <xdr:colOff>613917</xdr:colOff>
      <xdr:row>59</xdr:row>
      <xdr:rowOff>107800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 txBox="1"/>
      </xdr:nvSpPr>
      <xdr:spPr>
        <a:xfrm>
          <a:off x="3460007" y="11609897"/>
          <a:ext cx="2138660" cy="5840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---------------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Contador </a:t>
          </a:r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    </a:t>
          </a:r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6</xdr:col>
      <xdr:colOff>1025174</xdr:colOff>
      <xdr:row>56</xdr:row>
      <xdr:rowOff>137582</xdr:rowOff>
    </xdr:from>
    <xdr:to>
      <xdr:col>9</xdr:col>
      <xdr:colOff>504825</xdr:colOff>
      <xdr:row>62</xdr:row>
      <xdr:rowOff>76679</xdr:rowOff>
    </xdr:to>
    <xdr:sp macro="" textlink="">
      <xdr:nvSpPr>
        <xdr:cNvPr id="7" name="6 CuadroTexto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 txBox="1"/>
      </xdr:nvSpPr>
      <xdr:spPr>
        <a:xfrm>
          <a:off x="6549674" y="11891432"/>
          <a:ext cx="2041876" cy="11963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-------------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Revisor Fiscal                            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T.P. ----------- – T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----------------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(ver</a:t>
          </a:r>
          <a:r>
            <a:rPr lang="es-CO" sz="1100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dictamen adjunto)</a:t>
          </a:r>
          <a:endParaRPr lang="es-CO">
            <a:effectLst/>
            <a:latin typeface="Arial Narrow" pitchFamily="34" charset="0"/>
          </a:endParaRPr>
        </a:p>
        <a:p>
          <a:pPr algn="ctr"/>
          <a:endParaRPr lang="es-CO" sz="11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6</xdr:col>
      <xdr:colOff>938636</xdr:colOff>
      <xdr:row>56</xdr:row>
      <xdr:rowOff>95250</xdr:rowOff>
    </xdr:from>
    <xdr:to>
      <xdr:col>10</xdr:col>
      <xdr:colOff>28854</xdr:colOff>
      <xdr:row>56</xdr:row>
      <xdr:rowOff>95250</xdr:rowOff>
    </xdr:to>
    <xdr:cxnSp macro="">
      <xdr:nvCxnSpPr>
        <xdr:cNvPr id="11" name="10 Conector recto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CxnSpPr/>
      </xdr:nvCxnSpPr>
      <xdr:spPr>
        <a:xfrm>
          <a:off x="6643053" y="11546417"/>
          <a:ext cx="2402801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63496</xdr:colOff>
      <xdr:row>56</xdr:row>
      <xdr:rowOff>106114</xdr:rowOff>
    </xdr:from>
    <xdr:to>
      <xdr:col>1</xdr:col>
      <xdr:colOff>2261245</xdr:colOff>
      <xdr:row>56</xdr:row>
      <xdr:rowOff>106114</xdr:rowOff>
    </xdr:to>
    <xdr:cxnSp macro="">
      <xdr:nvCxnSpPr>
        <xdr:cNvPr id="12" name="11 Conector recto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CxnSpPr/>
      </xdr:nvCxnSpPr>
      <xdr:spPr>
        <a:xfrm>
          <a:off x="158746" y="11557281"/>
          <a:ext cx="2197749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31998</xdr:colOff>
      <xdr:row>56</xdr:row>
      <xdr:rowOff>105834</xdr:rowOff>
    </xdr:from>
    <xdr:to>
      <xdr:col>6</xdr:col>
      <xdr:colOff>42965</xdr:colOff>
      <xdr:row>56</xdr:row>
      <xdr:rowOff>105834</xdr:rowOff>
    </xdr:to>
    <xdr:cxnSp macro="">
      <xdr:nvCxnSpPr>
        <xdr:cNvPr id="13" name="12 Conector recto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CxnSpPr/>
      </xdr:nvCxnSpPr>
      <xdr:spPr>
        <a:xfrm>
          <a:off x="3344581" y="11557001"/>
          <a:ext cx="2402801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17</xdr:row>
      <xdr:rowOff>175129</xdr:rowOff>
    </xdr:from>
    <xdr:to>
      <xdr:col>1</xdr:col>
      <xdr:colOff>1677616</xdr:colOff>
      <xdr:row>20</xdr:row>
      <xdr:rowOff>161925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 txBox="1"/>
      </xdr:nvSpPr>
      <xdr:spPr>
        <a:xfrm>
          <a:off x="114300" y="3680329"/>
          <a:ext cx="1563316" cy="6154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----------------------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Gerente General</a:t>
          </a:r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2</xdr:col>
      <xdr:colOff>0</xdr:colOff>
      <xdr:row>17</xdr:row>
      <xdr:rowOff>164023</xdr:rowOff>
    </xdr:from>
    <xdr:to>
      <xdr:col>6</xdr:col>
      <xdr:colOff>161925</xdr:colOff>
      <xdr:row>20</xdr:row>
      <xdr:rowOff>113093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 txBox="1"/>
      </xdr:nvSpPr>
      <xdr:spPr>
        <a:xfrm>
          <a:off x="2266950" y="3535873"/>
          <a:ext cx="1228725" cy="5777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------------------------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Contador </a:t>
          </a:r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    </a:t>
          </a:r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6</xdr:col>
      <xdr:colOff>489665</xdr:colOff>
      <xdr:row>17</xdr:row>
      <xdr:rowOff>152400</xdr:rowOff>
    </xdr:from>
    <xdr:to>
      <xdr:col>9</xdr:col>
      <xdr:colOff>151387</xdr:colOff>
      <xdr:row>24</xdr:row>
      <xdr:rowOff>24822</xdr:rowOff>
    </xdr:to>
    <xdr:sp macro="" textlink="">
      <xdr:nvSpPr>
        <xdr:cNvPr id="7" name="6 CuadroTexto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 txBox="1"/>
      </xdr:nvSpPr>
      <xdr:spPr>
        <a:xfrm>
          <a:off x="6023690" y="3657600"/>
          <a:ext cx="2157272" cy="11963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-------------------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Revisor Fiscal                            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T.P-----------– T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-----------------------------</a:t>
          </a:r>
          <a:r>
            <a:rPr lang="es-CO" sz="1100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.</a:t>
          </a:r>
          <a:r>
            <a:rPr lang="es-CO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(ver</a:t>
          </a:r>
          <a:r>
            <a:rPr lang="es-CO" sz="1100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dictamen adjunto)</a:t>
          </a:r>
          <a:endParaRPr lang="es-CO">
            <a:effectLst/>
            <a:latin typeface="Arial Narrow" pitchFamily="34" charset="0"/>
          </a:endParaRPr>
        </a:p>
        <a:p>
          <a:pPr algn="ctr"/>
          <a:endParaRPr lang="es-CO" sz="11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  </a:t>
          </a:r>
        </a:p>
        <a:p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142875</xdr:colOff>
      <xdr:row>17</xdr:row>
      <xdr:rowOff>142875</xdr:rowOff>
    </xdr:from>
    <xdr:to>
      <xdr:col>1</xdr:col>
      <xdr:colOff>1703388</xdr:colOff>
      <xdr:row>17</xdr:row>
      <xdr:rowOff>142875</xdr:rowOff>
    </xdr:to>
    <xdr:cxnSp macro="">
      <xdr:nvCxnSpPr>
        <xdr:cNvPr id="11" name="10 Conector recto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CxnSpPr/>
      </xdr:nvCxnSpPr>
      <xdr:spPr>
        <a:xfrm>
          <a:off x="142875" y="3648075"/>
          <a:ext cx="1560513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93663</xdr:colOff>
      <xdr:row>17</xdr:row>
      <xdr:rowOff>133350</xdr:rowOff>
    </xdr:from>
    <xdr:to>
      <xdr:col>5</xdr:col>
      <xdr:colOff>23813</xdr:colOff>
      <xdr:row>17</xdr:row>
      <xdr:rowOff>133350</xdr:rowOff>
    </xdr:to>
    <xdr:cxnSp macro="">
      <xdr:nvCxnSpPr>
        <xdr:cNvPr id="12" name="11 Conector recto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CxnSpPr/>
      </xdr:nvCxnSpPr>
      <xdr:spPr>
        <a:xfrm>
          <a:off x="3132138" y="3638550"/>
          <a:ext cx="1558925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901700</xdr:colOff>
      <xdr:row>17</xdr:row>
      <xdr:rowOff>142875</xdr:rowOff>
    </xdr:from>
    <xdr:to>
      <xdr:col>8</xdr:col>
      <xdr:colOff>836613</xdr:colOff>
      <xdr:row>17</xdr:row>
      <xdr:rowOff>142875</xdr:rowOff>
    </xdr:to>
    <xdr:cxnSp macro="">
      <xdr:nvCxnSpPr>
        <xdr:cNvPr id="13" name="12 Conector recto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CxnSpPr/>
      </xdr:nvCxnSpPr>
      <xdr:spPr>
        <a:xfrm>
          <a:off x="4530725" y="3514725"/>
          <a:ext cx="2297113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2209800</xdr:colOff>
      <xdr:row>17</xdr:row>
      <xdr:rowOff>133350</xdr:rowOff>
    </xdr:from>
    <xdr:to>
      <xdr:col>6</xdr:col>
      <xdr:colOff>293688</xdr:colOff>
      <xdr:row>17</xdr:row>
      <xdr:rowOff>133350</xdr:rowOff>
    </xdr:to>
    <xdr:cxnSp macro="">
      <xdr:nvCxnSpPr>
        <xdr:cNvPr id="14" name="10 Conector recto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CxnSpPr/>
      </xdr:nvCxnSpPr>
      <xdr:spPr>
        <a:xfrm>
          <a:off x="2362200" y="3505200"/>
          <a:ext cx="1560513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OYVENT.WQ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uario\Documents\1%20-%20Asesorias%20NIIF\Cooperativas\Cootracerrejon\COOTRACERREJON%20-%20Esfa%20Dic%20201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upersolidaria.gov.co/sites/default/files/public/normativa/anexo_circular_011_14_esfa_grupo_3_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YVENT"/>
      <sheetName val="Actual"/>
    </sheetNames>
    <sheetDataSet>
      <sheetData sheetId="0" refreshError="1">
        <row r="21">
          <cell r="B21">
            <v>1</v>
          </cell>
          <cell r="N21">
            <v>70000</v>
          </cell>
        </row>
        <row r="22">
          <cell r="B22">
            <v>2</v>
          </cell>
          <cell r="N22">
            <v>75000</v>
          </cell>
        </row>
        <row r="23">
          <cell r="B23">
            <v>3</v>
          </cell>
          <cell r="N23">
            <v>79000</v>
          </cell>
        </row>
        <row r="24">
          <cell r="B24">
            <v>4</v>
          </cell>
          <cell r="N24">
            <v>83000</v>
          </cell>
        </row>
        <row r="25">
          <cell r="B25">
            <v>5</v>
          </cell>
          <cell r="N25">
            <v>89000</v>
          </cell>
        </row>
        <row r="36">
          <cell r="C36">
            <v>62000</v>
          </cell>
          <cell r="D36">
            <v>63000</v>
          </cell>
          <cell r="E36">
            <v>65000</v>
          </cell>
          <cell r="F36">
            <v>65000</v>
          </cell>
          <cell r="G36">
            <v>69000</v>
          </cell>
        </row>
        <row r="37">
          <cell r="C37">
            <v>63000</v>
          </cell>
          <cell r="D37">
            <v>64000</v>
          </cell>
          <cell r="E37">
            <v>66000</v>
          </cell>
          <cell r="F37">
            <v>66000</v>
          </cell>
          <cell r="G37">
            <v>72000</v>
          </cell>
        </row>
      </sheetData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DE COMPROBACION"/>
      <sheetName val="PUCSES"/>
      <sheetName val="Datos Básicos"/>
      <sheetName val="Hoja de trabajo"/>
      <sheetName val="ESFA"/>
      <sheetName val="Conciliación Patrimonial"/>
      <sheetName val="Notas de Revelación"/>
      <sheetName val="Creditos empleados corte 123114"/>
      <sheetName val="lista"/>
      <sheetName val="inmuebles"/>
    </sheetNames>
    <sheetDataSet>
      <sheetData sheetId="0">
        <row r="369">
          <cell r="C369">
            <v>27666814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H4">
            <v>63682458.640000001</v>
          </cell>
        </row>
        <row r="7">
          <cell r="H7">
            <v>705300694.06999993</v>
          </cell>
        </row>
        <row r="10">
          <cell r="H10">
            <v>9600000</v>
          </cell>
        </row>
        <row r="16">
          <cell r="B16">
            <v>-190500134.80000001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Básicos"/>
      <sheetName val="Hoja de trabajo"/>
      <sheetName val="ESFA"/>
      <sheetName val="Conciliación Patrimonial"/>
      <sheetName val="Notas de Revelación"/>
      <sheetName val="lista"/>
    </sheetNames>
    <sheetDataSet>
      <sheetData sheetId="0"/>
      <sheetData sheetId="1">
        <row r="406">
          <cell r="C406" t="str">
            <v>ACTIVOS NIIF</v>
          </cell>
          <cell r="D406"/>
          <cell r="E406"/>
          <cell r="F406"/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1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1:N4197"/>
  <sheetViews>
    <sheetView showGridLines="0" topLeftCell="A403" zoomScale="120" zoomScaleNormal="120" workbookViewId="0">
      <selection activeCell="C410" sqref="C410"/>
    </sheetView>
  </sheetViews>
  <sheetFormatPr baseColWidth="10" defaultColWidth="0" defaultRowHeight="0" customHeight="1" zeroHeight="1"/>
  <cols>
    <col min="1" max="1" width="4.85546875" style="1" customWidth="1"/>
    <col min="2" max="2" width="5" style="1" bestFit="1" customWidth="1"/>
    <col min="3" max="3" width="10.42578125" style="1" customWidth="1"/>
    <col min="4" max="4" width="29" style="4" customWidth="1"/>
    <col min="5" max="5" width="14.7109375" style="3" customWidth="1"/>
    <col min="6" max="7" width="16.7109375" style="3" bestFit="1" customWidth="1"/>
    <col min="8" max="8" width="11.85546875" style="3" bestFit="1" customWidth="1"/>
    <col min="9" max="9" width="14.7109375" style="3" customWidth="1"/>
    <col min="10" max="10" width="16.7109375" style="3" bestFit="1" customWidth="1"/>
    <col min="11" max="11" width="14.7109375" style="3" customWidth="1"/>
    <col min="12" max="12" width="19.7109375" style="2" customWidth="1"/>
    <col min="13" max="13" width="11.5703125" style="1" bestFit="1" customWidth="1"/>
    <col min="14" max="14" width="14.85546875" style="1" bestFit="1" customWidth="1"/>
    <col min="15" max="16384" width="0" style="1" hidden="1"/>
  </cols>
  <sheetData>
    <row r="1" spans="2:14" ht="35.25" customHeight="1" thickBot="1"/>
    <row r="2" spans="2:14" ht="27.75" customHeight="1" thickBot="1">
      <c r="B2" s="80"/>
      <c r="C2" s="79"/>
      <c r="D2" s="78"/>
      <c r="E2" s="77"/>
      <c r="F2" s="77"/>
      <c r="G2" s="77"/>
      <c r="H2" s="77"/>
      <c r="I2" s="77"/>
      <c r="J2" s="77"/>
      <c r="K2" s="77"/>
      <c r="L2" s="76"/>
      <c r="M2" s="75"/>
    </row>
    <row r="3" spans="2:14" ht="60" customHeight="1" thickBot="1">
      <c r="B3" s="20"/>
      <c r="C3" s="510" t="s">
        <v>537</v>
      </c>
      <c r="D3" s="511"/>
      <c r="E3" s="511"/>
      <c r="F3" s="511"/>
      <c r="G3" s="511"/>
      <c r="H3" s="512"/>
      <c r="I3" s="42"/>
      <c r="J3" s="41"/>
      <c r="K3" s="40"/>
      <c r="L3" s="39"/>
      <c r="M3" s="15"/>
    </row>
    <row r="4" spans="2:14" ht="15">
      <c r="B4" s="20"/>
      <c r="E4" s="6"/>
      <c r="F4" s="6"/>
      <c r="G4" s="6"/>
      <c r="H4" s="6"/>
      <c r="I4" s="6"/>
      <c r="J4" s="6"/>
      <c r="K4" s="6"/>
      <c r="L4" s="5"/>
      <c r="M4" s="15"/>
    </row>
    <row r="5" spans="2:14" ht="73.5" hidden="1" customHeight="1">
      <c r="B5" s="20"/>
      <c r="C5" s="513" t="s">
        <v>536</v>
      </c>
      <c r="D5" s="509"/>
      <c r="E5" s="74" t="s">
        <v>535</v>
      </c>
      <c r="F5" s="74" t="s">
        <v>534</v>
      </c>
      <c r="G5" s="74" t="s">
        <v>533</v>
      </c>
      <c r="H5" s="74" t="s">
        <v>532</v>
      </c>
      <c r="I5" s="74" t="s">
        <v>531</v>
      </c>
      <c r="J5" s="74" t="s">
        <v>113</v>
      </c>
      <c r="K5" s="74" t="s">
        <v>112</v>
      </c>
      <c r="L5" s="73" t="s">
        <v>530</v>
      </c>
      <c r="M5" s="72">
        <f>+L6-L135-L226</f>
        <v>0</v>
      </c>
      <c r="N5" s="60"/>
    </row>
    <row r="6" spans="2:14" ht="15" hidden="1">
      <c r="B6" s="71">
        <f>+E6-E135-E226</f>
        <v>0</v>
      </c>
      <c r="C6" s="70">
        <v>1000</v>
      </c>
      <c r="D6" s="69" t="s">
        <v>0</v>
      </c>
      <c r="E6" s="68">
        <f t="shared" ref="E6:L6" si="0">+E7+E13+E31+E48+E71+E98+E120+E123</f>
        <v>57154227133.130005</v>
      </c>
      <c r="F6" s="68">
        <f t="shared" si="0"/>
        <v>0</v>
      </c>
      <c r="G6" s="68">
        <f t="shared" si="0"/>
        <v>0</v>
      </c>
      <c r="H6" s="68">
        <f t="shared" si="0"/>
        <v>363855023.94000006</v>
      </c>
      <c r="I6" s="68">
        <f t="shared" si="0"/>
        <v>630559237.94000006</v>
      </c>
      <c r="J6" s="68">
        <f t="shared" si="0"/>
        <v>0</v>
      </c>
      <c r="K6" s="68">
        <f t="shared" si="0"/>
        <v>0</v>
      </c>
      <c r="L6" s="68">
        <f t="shared" si="0"/>
        <v>56887522919.130005</v>
      </c>
      <c r="M6" s="15"/>
    </row>
    <row r="7" spans="2:14" ht="15" hidden="1">
      <c r="B7" s="20"/>
      <c r="C7" s="67">
        <v>1100</v>
      </c>
      <c r="D7" s="66" t="s">
        <v>529</v>
      </c>
      <c r="E7" s="65">
        <f t="shared" ref="E7:L7" si="1">+SUM(E8:E12)</f>
        <v>3837605483.3000002</v>
      </c>
      <c r="F7" s="65">
        <f t="shared" si="1"/>
        <v>0</v>
      </c>
      <c r="G7" s="65">
        <f t="shared" si="1"/>
        <v>0</v>
      </c>
      <c r="H7" s="65">
        <f t="shared" si="1"/>
        <v>0</v>
      </c>
      <c r="I7" s="65">
        <f t="shared" si="1"/>
        <v>0</v>
      </c>
      <c r="J7" s="65">
        <f t="shared" si="1"/>
        <v>0</v>
      </c>
      <c r="K7" s="65">
        <f t="shared" si="1"/>
        <v>0</v>
      </c>
      <c r="L7" s="65">
        <f t="shared" si="1"/>
        <v>3837605483.3000002</v>
      </c>
      <c r="M7" s="15"/>
    </row>
    <row r="8" spans="2:14" ht="15" hidden="1">
      <c r="B8" s="20"/>
      <c r="C8" s="53">
        <v>1105</v>
      </c>
      <c r="D8" s="18" t="s">
        <v>528</v>
      </c>
      <c r="E8" s="17">
        <v>0</v>
      </c>
      <c r="F8" s="17"/>
      <c r="G8" s="17"/>
      <c r="H8" s="17"/>
      <c r="I8" s="17"/>
      <c r="J8" s="17"/>
      <c r="K8" s="17"/>
      <c r="L8" s="52">
        <f>+E8+F8+H8+J8-K8-I8-G8</f>
        <v>0</v>
      </c>
      <c r="M8" s="15"/>
    </row>
    <row r="9" spans="2:14" ht="15" hidden="1">
      <c r="B9" s="20"/>
      <c r="C9" s="53">
        <v>1110</v>
      </c>
      <c r="D9" s="18" t="s">
        <v>527</v>
      </c>
      <c r="E9" s="17">
        <v>3837605483.3000002</v>
      </c>
      <c r="F9" s="17"/>
      <c r="G9" s="17"/>
      <c r="H9" s="17"/>
      <c r="I9" s="17"/>
      <c r="J9" s="17"/>
      <c r="K9" s="17"/>
      <c r="L9" s="52">
        <f>+E9+F9+H9+J9-K9-I9-G9</f>
        <v>3837605483.3000002</v>
      </c>
      <c r="M9" s="15"/>
    </row>
    <row r="10" spans="2:14" ht="15" hidden="1">
      <c r="B10" s="20"/>
      <c r="C10" s="53">
        <v>1115</v>
      </c>
      <c r="D10" s="18" t="s">
        <v>526</v>
      </c>
      <c r="E10" s="17">
        <v>0</v>
      </c>
      <c r="F10" s="17"/>
      <c r="G10" s="17"/>
      <c r="H10" s="17"/>
      <c r="I10" s="17"/>
      <c r="J10" s="17"/>
      <c r="K10" s="17"/>
      <c r="L10" s="52">
        <f>+E10+F10+H10+J10-K10-I10-G10</f>
        <v>0</v>
      </c>
      <c r="M10" s="15"/>
    </row>
    <row r="11" spans="2:14" ht="15" hidden="1">
      <c r="B11" s="20"/>
      <c r="C11" s="53">
        <v>1120</v>
      </c>
      <c r="D11" s="18" t="s">
        <v>521</v>
      </c>
      <c r="E11" s="17">
        <v>0</v>
      </c>
      <c r="F11" s="17"/>
      <c r="G11" s="17"/>
      <c r="H11" s="17"/>
      <c r="I11" s="17"/>
      <c r="J11" s="17"/>
      <c r="K11" s="17"/>
      <c r="L11" s="52">
        <f>+E11+F11+H11+J11-K11-I11-G11</f>
        <v>0</v>
      </c>
      <c r="M11" s="15"/>
    </row>
    <row r="12" spans="2:14" ht="15" hidden="1">
      <c r="B12" s="20"/>
      <c r="C12" s="53">
        <v>1130</v>
      </c>
      <c r="D12" s="18" t="s">
        <v>525</v>
      </c>
      <c r="E12" s="17">
        <v>0</v>
      </c>
      <c r="F12" s="17"/>
      <c r="G12" s="17"/>
      <c r="H12" s="17"/>
      <c r="I12" s="17"/>
      <c r="J12" s="17"/>
      <c r="K12" s="17"/>
      <c r="L12" s="52">
        <f>+E12+F12+H12+J12-K12-I12-G12</f>
        <v>0</v>
      </c>
      <c r="M12" s="15"/>
    </row>
    <row r="13" spans="2:14" ht="15" hidden="1">
      <c r="B13" s="20"/>
      <c r="C13" s="51">
        <v>1200</v>
      </c>
      <c r="D13" s="50" t="s">
        <v>524</v>
      </c>
      <c r="E13" s="49">
        <f t="shared" ref="E13:L13" si="2">+SUM(E14:E30)</f>
        <v>317452094</v>
      </c>
      <c r="F13" s="49">
        <f t="shared" si="2"/>
        <v>0</v>
      </c>
      <c r="G13" s="49">
        <f t="shared" si="2"/>
        <v>0</v>
      </c>
      <c r="H13" s="49">
        <f t="shared" si="2"/>
        <v>0</v>
      </c>
      <c r="I13" s="49">
        <f t="shared" si="2"/>
        <v>52939995</v>
      </c>
      <c r="J13" s="49">
        <f t="shared" si="2"/>
        <v>0</v>
      </c>
      <c r="K13" s="49">
        <f t="shared" si="2"/>
        <v>0</v>
      </c>
      <c r="L13" s="49">
        <f t="shared" si="2"/>
        <v>264512099</v>
      </c>
      <c r="M13" s="15"/>
    </row>
    <row r="14" spans="2:14" ht="24.75" hidden="1">
      <c r="B14" s="20"/>
      <c r="C14" s="53">
        <v>1201</v>
      </c>
      <c r="D14" s="18" t="s">
        <v>523</v>
      </c>
      <c r="E14" s="17">
        <v>0</v>
      </c>
      <c r="F14" s="17"/>
      <c r="G14" s="17"/>
      <c r="H14" s="17"/>
      <c r="I14" s="17"/>
      <c r="J14" s="17"/>
      <c r="K14" s="17"/>
      <c r="L14" s="52">
        <f t="shared" ref="L14:L47" si="3">+E14+F14+H14+J14-K14-I14-G14</f>
        <v>0</v>
      </c>
      <c r="M14" s="15"/>
    </row>
    <row r="15" spans="2:14" ht="24.75" hidden="1">
      <c r="B15" s="20"/>
      <c r="C15" s="53">
        <v>1202</v>
      </c>
      <c r="D15" s="18" t="s">
        <v>522</v>
      </c>
      <c r="E15" s="17">
        <v>0</v>
      </c>
      <c r="F15" s="17"/>
      <c r="G15" s="17"/>
      <c r="H15" s="17"/>
      <c r="I15" s="17"/>
      <c r="J15" s="17"/>
      <c r="K15" s="17"/>
      <c r="L15" s="52">
        <f t="shared" si="3"/>
        <v>0</v>
      </c>
      <c r="M15" s="15"/>
    </row>
    <row r="16" spans="2:14" ht="15" hidden="1">
      <c r="B16" s="20"/>
      <c r="C16" s="53">
        <v>1203</v>
      </c>
      <c r="D16" s="18" t="s">
        <v>521</v>
      </c>
      <c r="E16" s="17">
        <v>0</v>
      </c>
      <c r="F16" s="17"/>
      <c r="G16" s="17"/>
      <c r="H16" s="17"/>
      <c r="I16" s="17"/>
      <c r="J16" s="17"/>
      <c r="K16" s="17"/>
      <c r="L16" s="52">
        <f t="shared" si="3"/>
        <v>0</v>
      </c>
      <c r="M16" s="15"/>
    </row>
    <row r="17" spans="2:13" ht="24.75" hidden="1">
      <c r="B17" s="20"/>
      <c r="C17" s="53">
        <v>1204</v>
      </c>
      <c r="D17" s="18" t="s">
        <v>520</v>
      </c>
      <c r="E17" s="17">
        <v>0</v>
      </c>
      <c r="F17" s="17"/>
      <c r="G17" s="17"/>
      <c r="H17" s="17"/>
      <c r="I17" s="17"/>
      <c r="J17" s="17"/>
      <c r="K17" s="17"/>
      <c r="L17" s="52">
        <f t="shared" si="3"/>
        <v>0</v>
      </c>
      <c r="M17" s="15"/>
    </row>
    <row r="18" spans="2:13" ht="24.75" hidden="1">
      <c r="B18" s="20"/>
      <c r="C18" s="53">
        <v>1206</v>
      </c>
      <c r="D18" s="18" t="s">
        <v>519</v>
      </c>
      <c r="E18" s="17">
        <v>0</v>
      </c>
      <c r="F18" s="17"/>
      <c r="G18" s="17"/>
      <c r="H18" s="17"/>
      <c r="I18" s="17"/>
      <c r="J18" s="17"/>
      <c r="K18" s="17"/>
      <c r="L18" s="52">
        <f t="shared" si="3"/>
        <v>0</v>
      </c>
      <c r="M18" s="15"/>
    </row>
    <row r="19" spans="2:13" ht="24.75" hidden="1">
      <c r="B19" s="20"/>
      <c r="C19" s="53">
        <v>1208</v>
      </c>
      <c r="D19" s="18" t="s">
        <v>518</v>
      </c>
      <c r="E19" s="17">
        <v>213420044</v>
      </c>
      <c r="F19" s="17"/>
      <c r="G19" s="17"/>
      <c r="H19" s="17"/>
      <c r="I19" s="17"/>
      <c r="J19" s="17"/>
      <c r="K19" s="17"/>
      <c r="L19" s="52">
        <f t="shared" si="3"/>
        <v>213420044</v>
      </c>
      <c r="M19" s="15"/>
    </row>
    <row r="20" spans="2:13" ht="24.75" hidden="1">
      <c r="B20" s="20"/>
      <c r="C20" s="53">
        <v>1213</v>
      </c>
      <c r="D20" s="18" t="s">
        <v>517</v>
      </c>
      <c r="E20" s="17">
        <v>0</v>
      </c>
      <c r="F20" s="17"/>
      <c r="G20" s="17"/>
      <c r="H20" s="17"/>
      <c r="I20" s="17"/>
      <c r="J20" s="17"/>
      <c r="K20" s="17"/>
      <c r="L20" s="52">
        <f t="shared" si="3"/>
        <v>0</v>
      </c>
      <c r="M20" s="15"/>
    </row>
    <row r="21" spans="2:13" ht="24.75" hidden="1">
      <c r="B21" s="20"/>
      <c r="C21" s="53">
        <v>1216</v>
      </c>
      <c r="D21" s="18" t="s">
        <v>516</v>
      </c>
      <c r="E21" s="17">
        <v>104032050</v>
      </c>
      <c r="F21" s="17"/>
      <c r="G21" s="17"/>
      <c r="H21" s="17"/>
      <c r="I21" s="17">
        <f>+E21-(39151*1305)</f>
        <v>52939995</v>
      </c>
      <c r="J21" s="17"/>
      <c r="K21" s="17"/>
      <c r="L21" s="52">
        <f t="shared" si="3"/>
        <v>51092055</v>
      </c>
      <c r="M21" s="15"/>
    </row>
    <row r="22" spans="2:13" ht="36.75" hidden="1">
      <c r="B22" s="20"/>
      <c r="C22" s="53">
        <v>1231</v>
      </c>
      <c r="D22" s="18" t="s">
        <v>515</v>
      </c>
      <c r="E22" s="17">
        <v>0</v>
      </c>
      <c r="F22" s="17"/>
      <c r="G22" s="17"/>
      <c r="H22" s="17"/>
      <c r="I22" s="17"/>
      <c r="J22" s="17"/>
      <c r="K22" s="17"/>
      <c r="L22" s="52">
        <f t="shared" si="3"/>
        <v>0</v>
      </c>
      <c r="M22" s="15"/>
    </row>
    <row r="23" spans="2:13" ht="36.75" hidden="1">
      <c r="B23" s="20"/>
      <c r="C23" s="53">
        <v>1232</v>
      </c>
      <c r="D23" s="18" t="s">
        <v>514</v>
      </c>
      <c r="E23" s="17">
        <v>0</v>
      </c>
      <c r="F23" s="17"/>
      <c r="G23" s="17"/>
      <c r="H23" s="17"/>
      <c r="I23" s="17"/>
      <c r="J23" s="17"/>
      <c r="K23" s="17"/>
      <c r="L23" s="52">
        <f t="shared" si="3"/>
        <v>0</v>
      </c>
      <c r="M23" s="15"/>
    </row>
    <row r="24" spans="2:13" ht="36.75" hidden="1">
      <c r="B24" s="20"/>
      <c r="C24" s="53">
        <v>1235</v>
      </c>
      <c r="D24" s="18" t="s">
        <v>513</v>
      </c>
      <c r="E24" s="17">
        <v>0</v>
      </c>
      <c r="F24" s="17"/>
      <c r="G24" s="17"/>
      <c r="H24" s="17"/>
      <c r="I24" s="17"/>
      <c r="J24" s="17"/>
      <c r="K24" s="17"/>
      <c r="L24" s="52">
        <f t="shared" si="3"/>
        <v>0</v>
      </c>
      <c r="M24" s="15"/>
    </row>
    <row r="25" spans="2:13" ht="36.75" hidden="1">
      <c r="B25" s="20"/>
      <c r="C25" s="53">
        <v>1236</v>
      </c>
      <c r="D25" s="18" t="s">
        <v>512</v>
      </c>
      <c r="E25" s="17">
        <v>0</v>
      </c>
      <c r="F25" s="17"/>
      <c r="G25" s="17"/>
      <c r="H25" s="17"/>
      <c r="I25" s="17"/>
      <c r="J25" s="17"/>
      <c r="K25" s="17"/>
      <c r="L25" s="52">
        <f t="shared" si="3"/>
        <v>0</v>
      </c>
      <c r="M25" s="15"/>
    </row>
    <row r="26" spans="2:13" ht="24.75" hidden="1">
      <c r="B26" s="20"/>
      <c r="C26" s="53">
        <v>1286</v>
      </c>
      <c r="D26" s="18" t="s">
        <v>511</v>
      </c>
      <c r="E26" s="17">
        <v>0</v>
      </c>
      <c r="F26" s="17"/>
      <c r="G26" s="17"/>
      <c r="H26" s="17"/>
      <c r="I26" s="17"/>
      <c r="J26" s="17"/>
      <c r="K26" s="17"/>
      <c r="L26" s="52">
        <f t="shared" si="3"/>
        <v>0</v>
      </c>
      <c r="M26" s="15"/>
    </row>
    <row r="27" spans="2:13" ht="36.75" hidden="1">
      <c r="B27" s="20"/>
      <c r="C27" s="53">
        <v>1287</v>
      </c>
      <c r="D27" s="18" t="s">
        <v>510</v>
      </c>
      <c r="E27" s="17">
        <v>0</v>
      </c>
      <c r="F27" s="17"/>
      <c r="G27" s="17"/>
      <c r="H27" s="17"/>
      <c r="I27" s="17"/>
      <c r="J27" s="17"/>
      <c r="K27" s="17"/>
      <c r="L27" s="52">
        <f t="shared" si="3"/>
        <v>0</v>
      </c>
      <c r="M27" s="15"/>
    </row>
    <row r="28" spans="2:13" ht="24.75" hidden="1">
      <c r="B28" s="20"/>
      <c r="C28" s="53">
        <v>1288</v>
      </c>
      <c r="D28" s="18" t="s">
        <v>509</v>
      </c>
      <c r="E28" s="17">
        <v>0</v>
      </c>
      <c r="F28" s="17"/>
      <c r="G28" s="17"/>
      <c r="H28" s="17"/>
      <c r="I28" s="17"/>
      <c r="J28" s="17"/>
      <c r="K28" s="17"/>
      <c r="L28" s="52">
        <f t="shared" si="3"/>
        <v>0</v>
      </c>
      <c r="M28" s="15"/>
    </row>
    <row r="29" spans="2:13" ht="36.75" hidden="1">
      <c r="B29" s="20"/>
      <c r="C29" s="53">
        <v>1289</v>
      </c>
      <c r="D29" s="18" t="s">
        <v>508</v>
      </c>
      <c r="E29" s="17">
        <v>0</v>
      </c>
      <c r="F29" s="17"/>
      <c r="G29" s="17"/>
      <c r="H29" s="17"/>
      <c r="I29" s="17"/>
      <c r="J29" s="17"/>
      <c r="K29" s="17"/>
      <c r="L29" s="52">
        <f t="shared" si="3"/>
        <v>0</v>
      </c>
      <c r="M29" s="15"/>
    </row>
    <row r="30" spans="2:13" ht="36.75" hidden="1">
      <c r="B30" s="20"/>
      <c r="C30" s="53">
        <v>1291</v>
      </c>
      <c r="D30" s="18" t="s">
        <v>507</v>
      </c>
      <c r="E30" s="17">
        <v>0</v>
      </c>
      <c r="F30" s="17"/>
      <c r="G30" s="17"/>
      <c r="H30" s="17"/>
      <c r="I30" s="17"/>
      <c r="J30" s="17"/>
      <c r="K30" s="17"/>
      <c r="L30" s="52">
        <f t="shared" si="3"/>
        <v>0</v>
      </c>
      <c r="M30" s="15"/>
    </row>
    <row r="31" spans="2:13" ht="15" hidden="1">
      <c r="B31" s="20"/>
      <c r="C31" s="51">
        <v>1300</v>
      </c>
      <c r="D31" s="50" t="s">
        <v>506</v>
      </c>
      <c r="E31" s="49">
        <v>0</v>
      </c>
      <c r="F31" s="49"/>
      <c r="G31" s="49"/>
      <c r="H31" s="49"/>
      <c r="I31" s="49"/>
      <c r="J31" s="49"/>
      <c r="K31" s="49"/>
      <c r="L31" s="48">
        <f t="shared" si="3"/>
        <v>0</v>
      </c>
      <c r="M31" s="15"/>
    </row>
    <row r="32" spans="2:13" ht="24.75" hidden="1">
      <c r="B32" s="20"/>
      <c r="C32" s="53">
        <v>1305</v>
      </c>
      <c r="D32" s="18" t="s">
        <v>505</v>
      </c>
      <c r="E32" s="17">
        <v>0</v>
      </c>
      <c r="F32" s="17"/>
      <c r="G32" s="17"/>
      <c r="H32" s="17"/>
      <c r="I32" s="17"/>
      <c r="J32" s="17"/>
      <c r="K32" s="17"/>
      <c r="L32" s="52">
        <f t="shared" si="3"/>
        <v>0</v>
      </c>
      <c r="M32" s="15"/>
    </row>
    <row r="33" spans="2:14" ht="15" hidden="1">
      <c r="B33" s="20"/>
      <c r="C33" s="53">
        <v>1310</v>
      </c>
      <c r="D33" s="18" t="s">
        <v>504</v>
      </c>
      <c r="E33" s="17">
        <v>0</v>
      </c>
      <c r="F33" s="17"/>
      <c r="G33" s="17"/>
      <c r="H33" s="17"/>
      <c r="I33" s="17"/>
      <c r="J33" s="17"/>
      <c r="K33" s="17"/>
      <c r="L33" s="52">
        <f t="shared" si="3"/>
        <v>0</v>
      </c>
      <c r="M33" s="15"/>
    </row>
    <row r="34" spans="2:14" ht="15" hidden="1">
      <c r="B34" s="20"/>
      <c r="C34" s="53">
        <v>1315</v>
      </c>
      <c r="D34" s="18" t="s">
        <v>503</v>
      </c>
      <c r="E34" s="17">
        <v>0</v>
      </c>
      <c r="F34" s="17"/>
      <c r="G34" s="17"/>
      <c r="H34" s="17"/>
      <c r="I34" s="17"/>
      <c r="J34" s="17"/>
      <c r="K34" s="17"/>
      <c r="L34" s="52">
        <f t="shared" si="3"/>
        <v>0</v>
      </c>
      <c r="M34" s="15"/>
    </row>
    <row r="35" spans="2:14" ht="15" hidden="1">
      <c r="B35" s="20"/>
      <c r="C35" s="53">
        <v>1320</v>
      </c>
      <c r="D35" s="18" t="s">
        <v>502</v>
      </c>
      <c r="E35" s="17">
        <v>0</v>
      </c>
      <c r="F35" s="17"/>
      <c r="G35" s="17"/>
      <c r="H35" s="17"/>
      <c r="I35" s="17"/>
      <c r="J35" s="17"/>
      <c r="K35" s="17"/>
      <c r="L35" s="52">
        <f t="shared" si="3"/>
        <v>0</v>
      </c>
      <c r="M35" s="15"/>
    </row>
    <row r="36" spans="2:14" ht="15" hidden="1">
      <c r="B36" s="20"/>
      <c r="C36" s="53">
        <v>1325</v>
      </c>
      <c r="D36" s="18" t="s">
        <v>501</v>
      </c>
      <c r="E36" s="17">
        <v>0</v>
      </c>
      <c r="F36" s="17"/>
      <c r="G36" s="17"/>
      <c r="H36" s="17"/>
      <c r="I36" s="17"/>
      <c r="J36" s="17"/>
      <c r="K36" s="17"/>
      <c r="L36" s="52">
        <f t="shared" si="3"/>
        <v>0</v>
      </c>
      <c r="M36" s="15"/>
    </row>
    <row r="37" spans="2:14" ht="15" hidden="1">
      <c r="B37" s="20"/>
      <c r="C37" s="53">
        <v>1330</v>
      </c>
      <c r="D37" s="18" t="s">
        <v>433</v>
      </c>
      <c r="E37" s="17">
        <v>0</v>
      </c>
      <c r="F37" s="17"/>
      <c r="G37" s="17"/>
      <c r="H37" s="17"/>
      <c r="I37" s="17"/>
      <c r="J37" s="17"/>
      <c r="K37" s="17"/>
      <c r="L37" s="52">
        <f t="shared" si="3"/>
        <v>0</v>
      </c>
      <c r="M37" s="15"/>
    </row>
    <row r="38" spans="2:14" ht="15" hidden="1">
      <c r="B38" s="20"/>
      <c r="C38" s="53">
        <v>1335</v>
      </c>
      <c r="D38" s="18" t="s">
        <v>500</v>
      </c>
      <c r="E38" s="17">
        <v>0</v>
      </c>
      <c r="F38" s="17"/>
      <c r="G38" s="17"/>
      <c r="H38" s="17"/>
      <c r="I38" s="17"/>
      <c r="J38" s="17"/>
      <c r="K38" s="17"/>
      <c r="L38" s="52">
        <f t="shared" si="3"/>
        <v>0</v>
      </c>
      <c r="M38" s="15"/>
    </row>
    <row r="39" spans="2:14" ht="15" hidden="1">
      <c r="B39" s="20"/>
      <c r="C39" s="53">
        <v>1340</v>
      </c>
      <c r="D39" s="18" t="s">
        <v>499</v>
      </c>
      <c r="E39" s="17">
        <v>0</v>
      </c>
      <c r="F39" s="17"/>
      <c r="G39" s="17"/>
      <c r="H39" s="17"/>
      <c r="I39" s="17"/>
      <c r="J39" s="17"/>
      <c r="K39" s="17"/>
      <c r="L39" s="52">
        <f t="shared" si="3"/>
        <v>0</v>
      </c>
      <c r="M39" s="15"/>
    </row>
    <row r="40" spans="2:14" ht="15" hidden="1">
      <c r="B40" s="20"/>
      <c r="C40" s="53">
        <v>1345</v>
      </c>
      <c r="D40" s="18" t="s">
        <v>498</v>
      </c>
      <c r="E40" s="17">
        <v>0</v>
      </c>
      <c r="F40" s="17"/>
      <c r="G40" s="17"/>
      <c r="H40" s="17"/>
      <c r="I40" s="17"/>
      <c r="J40" s="17"/>
      <c r="K40" s="17"/>
      <c r="L40" s="52">
        <f t="shared" si="3"/>
        <v>0</v>
      </c>
      <c r="M40" s="15"/>
    </row>
    <row r="41" spans="2:14" ht="15" hidden="1">
      <c r="B41" s="20"/>
      <c r="C41" s="53">
        <v>1350</v>
      </c>
      <c r="D41" s="18" t="s">
        <v>497</v>
      </c>
      <c r="E41" s="17">
        <v>0</v>
      </c>
      <c r="F41" s="17"/>
      <c r="G41" s="17"/>
      <c r="H41" s="17"/>
      <c r="I41" s="17"/>
      <c r="J41" s="17"/>
      <c r="K41" s="17"/>
      <c r="L41" s="52">
        <f t="shared" si="3"/>
        <v>0</v>
      </c>
      <c r="M41" s="15"/>
    </row>
    <row r="42" spans="2:14" ht="15" hidden="1">
      <c r="B42" s="20"/>
      <c r="C42" s="53">
        <v>1355</v>
      </c>
      <c r="D42" s="18" t="s">
        <v>496</v>
      </c>
      <c r="E42" s="17">
        <v>0</v>
      </c>
      <c r="F42" s="17"/>
      <c r="G42" s="17"/>
      <c r="H42" s="17"/>
      <c r="I42" s="17"/>
      <c r="J42" s="17"/>
      <c r="K42" s="17"/>
      <c r="L42" s="52">
        <f t="shared" si="3"/>
        <v>0</v>
      </c>
      <c r="M42" s="15"/>
    </row>
    <row r="43" spans="2:14" ht="15" hidden="1">
      <c r="B43" s="20"/>
      <c r="C43" s="53">
        <v>1360</v>
      </c>
      <c r="D43" s="18" t="s">
        <v>438</v>
      </c>
      <c r="E43" s="17">
        <v>0</v>
      </c>
      <c r="F43" s="17"/>
      <c r="G43" s="17"/>
      <c r="H43" s="17"/>
      <c r="I43" s="17"/>
      <c r="J43" s="17"/>
      <c r="K43" s="17"/>
      <c r="L43" s="52">
        <f t="shared" si="3"/>
        <v>0</v>
      </c>
      <c r="M43" s="15"/>
    </row>
    <row r="44" spans="2:14" ht="15" hidden="1">
      <c r="B44" s="20"/>
      <c r="C44" s="53">
        <v>1365</v>
      </c>
      <c r="D44" s="18" t="s">
        <v>495</v>
      </c>
      <c r="E44" s="17">
        <v>0</v>
      </c>
      <c r="F44" s="17"/>
      <c r="G44" s="17"/>
      <c r="H44" s="17"/>
      <c r="I44" s="17"/>
      <c r="J44" s="17"/>
      <c r="K44" s="17"/>
      <c r="L44" s="52">
        <f t="shared" si="3"/>
        <v>0</v>
      </c>
      <c r="M44" s="15"/>
    </row>
    <row r="45" spans="2:14" ht="15" hidden="1">
      <c r="B45" s="20"/>
      <c r="C45" s="53">
        <v>1380</v>
      </c>
      <c r="D45" s="18" t="s">
        <v>494</v>
      </c>
      <c r="E45" s="17">
        <v>0</v>
      </c>
      <c r="F45" s="17"/>
      <c r="G45" s="17"/>
      <c r="H45" s="17"/>
      <c r="I45" s="17"/>
      <c r="J45" s="17"/>
      <c r="K45" s="17"/>
      <c r="L45" s="52">
        <f t="shared" si="3"/>
        <v>0</v>
      </c>
      <c r="M45" s="15"/>
    </row>
    <row r="46" spans="2:14" ht="15" hidden="1">
      <c r="B46" s="20"/>
      <c r="C46" s="53">
        <v>1385</v>
      </c>
      <c r="D46" s="18" t="s">
        <v>432</v>
      </c>
      <c r="E46" s="17">
        <v>0</v>
      </c>
      <c r="F46" s="17"/>
      <c r="G46" s="17"/>
      <c r="H46" s="17"/>
      <c r="I46" s="17"/>
      <c r="J46" s="17"/>
      <c r="K46" s="17"/>
      <c r="L46" s="52">
        <f t="shared" si="3"/>
        <v>0</v>
      </c>
      <c r="M46" s="15"/>
    </row>
    <row r="47" spans="2:14" ht="15" hidden="1">
      <c r="B47" s="20"/>
      <c r="C47" s="53">
        <v>1390</v>
      </c>
      <c r="D47" s="18" t="s">
        <v>426</v>
      </c>
      <c r="E47" s="17">
        <v>0</v>
      </c>
      <c r="F47" s="17"/>
      <c r="G47" s="17"/>
      <c r="H47" s="17"/>
      <c r="I47" s="17"/>
      <c r="J47" s="17"/>
      <c r="K47" s="17"/>
      <c r="L47" s="52">
        <f t="shared" si="3"/>
        <v>0</v>
      </c>
      <c r="M47" s="15"/>
    </row>
    <row r="48" spans="2:14" ht="15" hidden="1">
      <c r="B48" s="20"/>
      <c r="C48" s="51">
        <v>1400</v>
      </c>
      <c r="D48" s="50" t="s">
        <v>493</v>
      </c>
      <c r="E48" s="49">
        <f t="shared" ref="E48:L48" si="4">+SUM(E49:E70)</f>
        <v>50994808643</v>
      </c>
      <c r="F48" s="49">
        <f t="shared" si="4"/>
        <v>0</v>
      </c>
      <c r="G48" s="49">
        <f t="shared" si="4"/>
        <v>0</v>
      </c>
      <c r="H48" s="49">
        <f t="shared" si="4"/>
        <v>0</v>
      </c>
      <c r="I48" s="49">
        <f t="shared" si="4"/>
        <v>299406839.15524614</v>
      </c>
      <c r="J48" s="49">
        <f t="shared" si="4"/>
        <v>0</v>
      </c>
      <c r="K48" s="49">
        <f t="shared" si="4"/>
        <v>0</v>
      </c>
      <c r="L48" s="49">
        <f t="shared" si="4"/>
        <v>50695401803.844757</v>
      </c>
      <c r="M48" s="64">
        <v>5.0000000000000001E-3</v>
      </c>
      <c r="N48" s="49">
        <f>+L48*M48</f>
        <v>253477009.01922378</v>
      </c>
    </row>
    <row r="49" spans="2:14" ht="24.75" hidden="1">
      <c r="B49" s="20"/>
      <c r="C49" s="53">
        <v>1404</v>
      </c>
      <c r="D49" s="18" t="s">
        <v>492</v>
      </c>
      <c r="E49" s="17">
        <v>0</v>
      </c>
      <c r="F49" s="17"/>
      <c r="G49" s="17"/>
      <c r="H49" s="17"/>
      <c r="I49" s="17"/>
      <c r="J49" s="17"/>
      <c r="K49" s="17"/>
      <c r="L49" s="52">
        <f t="shared" ref="L49:L80" si="5">+E49+F49+H49+J49-K49-I49-G49</f>
        <v>0</v>
      </c>
      <c r="M49" s="15"/>
      <c r="N49" s="60" t="e">
        <f>L48-#REF!</f>
        <v>#REF!</v>
      </c>
    </row>
    <row r="50" spans="2:14" ht="15" hidden="1">
      <c r="B50" s="20"/>
      <c r="C50" s="53">
        <v>1405</v>
      </c>
      <c r="D50" s="18" t="s">
        <v>491</v>
      </c>
      <c r="E50" s="17">
        <v>0</v>
      </c>
      <c r="F50" s="17"/>
      <c r="G50" s="17"/>
      <c r="H50" s="17"/>
      <c r="I50" s="17"/>
      <c r="J50" s="17"/>
      <c r="K50" s="17"/>
      <c r="L50" s="52">
        <f t="shared" si="5"/>
        <v>0</v>
      </c>
      <c r="M50" s="15"/>
    </row>
    <row r="51" spans="2:14" ht="24.75" hidden="1">
      <c r="B51" s="20"/>
      <c r="C51" s="53">
        <v>1411</v>
      </c>
      <c r="D51" s="18" t="s">
        <v>490</v>
      </c>
      <c r="E51" s="17">
        <v>387667225</v>
      </c>
      <c r="F51" s="17"/>
      <c r="G51" s="17"/>
      <c r="H51" s="17"/>
      <c r="I51" s="17"/>
      <c r="J51" s="17"/>
      <c r="K51" s="17"/>
      <c r="L51" s="52">
        <f t="shared" si="5"/>
        <v>387667225</v>
      </c>
      <c r="M51" s="15"/>
    </row>
    <row r="52" spans="2:14" ht="24.75" hidden="1">
      <c r="B52" s="20"/>
      <c r="C52" s="53">
        <v>1412</v>
      </c>
      <c r="D52" s="18" t="s">
        <v>489</v>
      </c>
      <c r="E52" s="17">
        <v>490176374</v>
      </c>
      <c r="F52" s="17"/>
      <c r="G52" s="17"/>
      <c r="H52" s="17"/>
      <c r="I52" s="17"/>
      <c r="J52" s="17"/>
      <c r="K52" s="17"/>
      <c r="L52" s="52">
        <f t="shared" si="5"/>
        <v>490176374</v>
      </c>
      <c r="M52" s="15"/>
    </row>
    <row r="53" spans="2:14" ht="24.75" hidden="1">
      <c r="B53" s="20"/>
      <c r="C53" s="53">
        <v>1441</v>
      </c>
      <c r="D53" s="18" t="s">
        <v>488</v>
      </c>
      <c r="E53" s="17">
        <v>48743561557</v>
      </c>
      <c r="F53" s="17"/>
      <c r="G53" s="17"/>
      <c r="H53" s="17"/>
      <c r="I53" s="17"/>
      <c r="J53" s="17"/>
      <c r="K53" s="17"/>
      <c r="L53" s="52">
        <f t="shared" si="5"/>
        <v>48743561557</v>
      </c>
      <c r="M53" s="15"/>
    </row>
    <row r="54" spans="2:14" ht="24.75" hidden="1">
      <c r="B54" s="20"/>
      <c r="C54" s="53">
        <v>1442</v>
      </c>
      <c r="D54" s="18" t="s">
        <v>487</v>
      </c>
      <c r="E54" s="17">
        <v>1781960857</v>
      </c>
      <c r="F54" s="17"/>
      <c r="G54" s="17"/>
      <c r="H54" s="17"/>
      <c r="I54" s="17"/>
      <c r="J54" s="17"/>
      <c r="K54" s="17"/>
      <c r="L54" s="52">
        <f t="shared" si="5"/>
        <v>1781960857</v>
      </c>
      <c r="M54" s="15"/>
    </row>
    <row r="55" spans="2:14" ht="24.75" hidden="1">
      <c r="B55" s="20"/>
      <c r="C55" s="53">
        <v>1455</v>
      </c>
      <c r="D55" s="18" t="s">
        <v>486</v>
      </c>
      <c r="E55" s="17">
        <v>0</v>
      </c>
      <c r="F55" s="17"/>
      <c r="G55" s="17"/>
      <c r="H55" s="17"/>
      <c r="I55" s="17"/>
      <c r="J55" s="17"/>
      <c r="K55" s="17"/>
      <c r="L55" s="52">
        <f t="shared" si="5"/>
        <v>0</v>
      </c>
      <c r="M55" s="15"/>
    </row>
    <row r="56" spans="2:14" ht="24.75" hidden="1">
      <c r="B56" s="20"/>
      <c r="C56" s="53">
        <v>1456</v>
      </c>
      <c r="D56" s="18" t="s">
        <v>485</v>
      </c>
      <c r="E56" s="17">
        <v>0</v>
      </c>
      <c r="F56" s="17"/>
      <c r="G56" s="17"/>
      <c r="H56" s="17"/>
      <c r="I56" s="17"/>
      <c r="J56" s="17"/>
      <c r="K56" s="17"/>
      <c r="L56" s="52">
        <f t="shared" si="5"/>
        <v>0</v>
      </c>
      <c r="M56" s="15"/>
    </row>
    <row r="57" spans="2:14" ht="24.75" hidden="1">
      <c r="B57" s="20"/>
      <c r="C57" s="53">
        <v>1457</v>
      </c>
      <c r="D57" s="18" t="s">
        <v>484</v>
      </c>
      <c r="E57" s="17">
        <v>0</v>
      </c>
      <c r="F57" s="17"/>
      <c r="G57" s="17"/>
      <c r="H57" s="17"/>
      <c r="I57" s="17"/>
      <c r="J57" s="17"/>
      <c r="K57" s="17"/>
      <c r="L57" s="52">
        <f t="shared" si="5"/>
        <v>0</v>
      </c>
      <c r="M57" s="15"/>
    </row>
    <row r="58" spans="2:14" ht="24.75" hidden="1">
      <c r="B58" s="20"/>
      <c r="C58" s="53">
        <v>1458</v>
      </c>
      <c r="D58" s="18" t="s">
        <v>483</v>
      </c>
      <c r="E58" s="17">
        <v>0</v>
      </c>
      <c r="F58" s="17"/>
      <c r="G58" s="17"/>
      <c r="H58" s="17"/>
      <c r="I58" s="17"/>
      <c r="J58" s="17"/>
      <c r="K58" s="17"/>
      <c r="L58" s="52">
        <f t="shared" si="5"/>
        <v>0</v>
      </c>
      <c r="M58" s="15"/>
    </row>
    <row r="59" spans="2:14" ht="24.75" hidden="1">
      <c r="B59" s="20"/>
      <c r="C59" s="53">
        <v>1459</v>
      </c>
      <c r="D59" s="18" t="s">
        <v>482</v>
      </c>
      <c r="E59" s="17">
        <v>0</v>
      </c>
      <c r="F59" s="17"/>
      <c r="G59" s="17"/>
      <c r="H59" s="17"/>
      <c r="I59" s="17"/>
      <c r="J59" s="17"/>
      <c r="K59" s="17"/>
      <c r="L59" s="52">
        <f t="shared" si="5"/>
        <v>0</v>
      </c>
      <c r="M59" s="15"/>
    </row>
    <row r="60" spans="2:14" ht="24.75" hidden="1">
      <c r="B60" s="20"/>
      <c r="C60" s="53">
        <v>1460</v>
      </c>
      <c r="D60" s="18" t="s">
        <v>481</v>
      </c>
      <c r="E60" s="17">
        <v>0</v>
      </c>
      <c r="F60" s="17"/>
      <c r="G60" s="17"/>
      <c r="H60" s="17"/>
      <c r="I60" s="17"/>
      <c r="J60" s="17"/>
      <c r="K60" s="17"/>
      <c r="L60" s="52">
        <f t="shared" si="5"/>
        <v>0</v>
      </c>
      <c r="M60" s="15"/>
    </row>
    <row r="61" spans="2:14" ht="24.75" hidden="1">
      <c r="B61" s="20"/>
      <c r="C61" s="53">
        <v>1462</v>
      </c>
      <c r="D61" s="18" t="s">
        <v>480</v>
      </c>
      <c r="E61" s="17">
        <v>133923980</v>
      </c>
      <c r="F61" s="17"/>
      <c r="G61" s="17"/>
      <c r="H61" s="17"/>
      <c r="I61" s="17"/>
      <c r="J61" s="17"/>
      <c r="K61" s="17"/>
      <c r="L61" s="52">
        <f t="shared" si="5"/>
        <v>133923980</v>
      </c>
      <c r="M61" s="15"/>
    </row>
    <row r="62" spans="2:14" ht="24.75" hidden="1">
      <c r="B62" s="20"/>
      <c r="C62" s="53">
        <v>1463</v>
      </c>
      <c r="D62" s="18" t="s">
        <v>479</v>
      </c>
      <c r="E62" s="17">
        <v>38858380</v>
      </c>
      <c r="F62" s="17"/>
      <c r="G62" s="17"/>
      <c r="H62" s="17"/>
      <c r="I62" s="17"/>
      <c r="J62" s="17"/>
      <c r="K62" s="17"/>
      <c r="L62" s="52">
        <f t="shared" si="5"/>
        <v>38858380</v>
      </c>
      <c r="M62" s="15"/>
    </row>
    <row r="63" spans="2:14" ht="24.75" hidden="1">
      <c r="B63" s="20"/>
      <c r="C63" s="53">
        <v>1465</v>
      </c>
      <c r="D63" s="18" t="s">
        <v>478</v>
      </c>
      <c r="E63" s="17">
        <v>149275935</v>
      </c>
      <c r="F63" s="17"/>
      <c r="G63" s="17"/>
      <c r="H63" s="17"/>
      <c r="I63" s="17"/>
      <c r="J63" s="17"/>
      <c r="K63" s="17"/>
      <c r="L63" s="52">
        <f t="shared" si="5"/>
        <v>149275935</v>
      </c>
      <c r="M63" s="15"/>
    </row>
    <row r="64" spans="2:14" ht="24.75" hidden="1">
      <c r="B64" s="20"/>
      <c r="C64" s="53">
        <v>1488</v>
      </c>
      <c r="D64" s="18" t="s">
        <v>477</v>
      </c>
      <c r="E64" s="17">
        <v>0</v>
      </c>
      <c r="F64" s="17"/>
      <c r="G64" s="17"/>
      <c r="H64" s="17"/>
      <c r="I64" s="17"/>
      <c r="J64" s="17"/>
      <c r="K64" s="17"/>
      <c r="L64" s="52">
        <f t="shared" si="5"/>
        <v>0</v>
      </c>
      <c r="M64" s="15"/>
    </row>
    <row r="65" spans="2:14" ht="15" hidden="1">
      <c r="B65" s="20"/>
      <c r="C65" s="53">
        <v>1489</v>
      </c>
      <c r="D65" s="18" t="s">
        <v>476</v>
      </c>
      <c r="E65" s="17">
        <v>0</v>
      </c>
      <c r="F65" s="17"/>
      <c r="G65" s="17"/>
      <c r="H65" s="17"/>
      <c r="I65" s="17"/>
      <c r="J65" s="17"/>
      <c r="K65" s="17"/>
      <c r="L65" s="52">
        <f t="shared" si="5"/>
        <v>0</v>
      </c>
      <c r="M65" s="15"/>
    </row>
    <row r="66" spans="2:14" ht="15" hidden="1">
      <c r="B66" s="20"/>
      <c r="C66" s="53">
        <v>1491</v>
      </c>
      <c r="D66" s="18" t="s">
        <v>475</v>
      </c>
      <c r="E66" s="17">
        <v>-213072188</v>
      </c>
      <c r="F66" s="17"/>
      <c r="G66" s="17"/>
      <c r="H66" s="17"/>
      <c r="I66" s="17"/>
      <c r="J66" s="17"/>
      <c r="K66" s="17"/>
      <c r="L66" s="52">
        <f t="shared" si="5"/>
        <v>-213072188</v>
      </c>
      <c r="M66" s="15"/>
    </row>
    <row r="67" spans="2:14" ht="15" hidden="1">
      <c r="B67" s="20"/>
      <c r="C67" s="53">
        <v>1492</v>
      </c>
      <c r="D67" s="18" t="s">
        <v>474</v>
      </c>
      <c r="E67" s="17">
        <v>0</v>
      </c>
      <c r="F67" s="17"/>
      <c r="G67" s="17"/>
      <c r="H67" s="17"/>
      <c r="I67" s="17"/>
      <c r="J67" s="17"/>
      <c r="K67" s="17"/>
      <c r="L67" s="52">
        <f t="shared" si="5"/>
        <v>0</v>
      </c>
      <c r="M67" s="15"/>
      <c r="N67" s="63"/>
    </row>
    <row r="68" spans="2:14" ht="24.75" hidden="1">
      <c r="B68" s="20"/>
      <c r="C68" s="53">
        <v>1493</v>
      </c>
      <c r="D68" s="18" t="s">
        <v>473</v>
      </c>
      <c r="E68" s="17">
        <v>0</v>
      </c>
      <c r="F68" s="17"/>
      <c r="G68" s="17"/>
      <c r="H68" s="17"/>
      <c r="I68" s="17"/>
      <c r="J68" s="17"/>
      <c r="K68" s="17"/>
      <c r="L68" s="52">
        <f t="shared" si="5"/>
        <v>0</v>
      </c>
      <c r="M68" s="15"/>
      <c r="N68" s="63"/>
    </row>
    <row r="69" spans="2:14" ht="15" hidden="1">
      <c r="B69" s="20"/>
      <c r="C69" s="53">
        <v>1495</v>
      </c>
      <c r="D69" s="18" t="s">
        <v>472</v>
      </c>
      <c r="E69" s="17">
        <v>-289233</v>
      </c>
      <c r="F69" s="17"/>
      <c r="G69" s="17"/>
      <c r="H69" s="17"/>
      <c r="I69" s="17"/>
      <c r="J69" s="17"/>
      <c r="K69" s="17"/>
      <c r="L69" s="52">
        <f t="shared" si="5"/>
        <v>-289233</v>
      </c>
      <c r="M69" s="15"/>
      <c r="N69" s="63"/>
    </row>
    <row r="70" spans="2:14" ht="15" hidden="1">
      <c r="B70" s="20"/>
      <c r="C70" s="53">
        <v>1498</v>
      </c>
      <c r="D70" s="18" t="s">
        <v>471</v>
      </c>
      <c r="E70" s="17">
        <v>-517254244</v>
      </c>
      <c r="F70" s="17"/>
      <c r="G70" s="17"/>
      <c r="H70" s="17"/>
      <c r="I70" s="17">
        <f>+I255-I80</f>
        <v>299406839.15524614</v>
      </c>
      <c r="J70" s="17"/>
      <c r="K70" s="17"/>
      <c r="L70" s="52">
        <f t="shared" si="5"/>
        <v>-816661083.15524614</v>
      </c>
      <c r="M70" s="15"/>
    </row>
    <row r="71" spans="2:14" ht="15" hidden="1">
      <c r="B71" s="20"/>
      <c r="C71" s="51">
        <v>1600</v>
      </c>
      <c r="D71" s="50" t="s">
        <v>3</v>
      </c>
      <c r="E71" s="49">
        <f t="shared" ref="E71:K71" si="6">+SUM(E72:E97)</f>
        <v>974680501</v>
      </c>
      <c r="F71" s="49">
        <f t="shared" si="6"/>
        <v>0</v>
      </c>
      <c r="G71" s="49">
        <f t="shared" si="6"/>
        <v>0</v>
      </c>
      <c r="H71" s="49">
        <f t="shared" si="6"/>
        <v>0</v>
      </c>
      <c r="I71" s="49">
        <f t="shared" si="6"/>
        <v>14145145.854753792</v>
      </c>
      <c r="J71" s="49">
        <f t="shared" si="6"/>
        <v>0</v>
      </c>
      <c r="K71" s="49">
        <f t="shared" si="6"/>
        <v>0</v>
      </c>
      <c r="L71" s="48">
        <f t="shared" si="5"/>
        <v>960535355.14524627</v>
      </c>
      <c r="M71" s="15"/>
    </row>
    <row r="72" spans="2:14" ht="15" hidden="1">
      <c r="B72" s="20"/>
      <c r="C72" s="53">
        <v>1605</v>
      </c>
      <c r="D72" s="18" t="s">
        <v>470</v>
      </c>
      <c r="E72" s="17">
        <v>35911538</v>
      </c>
      <c r="F72" s="17"/>
      <c r="G72" s="17"/>
      <c r="H72" s="17"/>
      <c r="I72" s="17"/>
      <c r="J72" s="17"/>
      <c r="K72" s="17"/>
      <c r="L72" s="52">
        <f t="shared" si="5"/>
        <v>35911538</v>
      </c>
      <c r="M72" s="15"/>
    </row>
    <row r="73" spans="2:14" ht="15" hidden="1">
      <c r="B73" s="20"/>
      <c r="C73" s="53">
        <v>1620</v>
      </c>
      <c r="D73" s="18" t="s">
        <v>469</v>
      </c>
      <c r="E73" s="17">
        <v>0</v>
      </c>
      <c r="F73" s="17"/>
      <c r="G73" s="17"/>
      <c r="H73" s="17"/>
      <c r="I73" s="17"/>
      <c r="J73" s="17"/>
      <c r="K73" s="17"/>
      <c r="L73" s="52">
        <f t="shared" si="5"/>
        <v>0</v>
      </c>
      <c r="M73" s="15"/>
    </row>
    <row r="74" spans="2:14" ht="24.75" hidden="1">
      <c r="B74" s="20"/>
      <c r="C74" s="53">
        <v>1625</v>
      </c>
      <c r="D74" s="18" t="s">
        <v>468</v>
      </c>
      <c r="E74" s="17">
        <v>307357451</v>
      </c>
      <c r="F74" s="17"/>
      <c r="G74" s="17"/>
      <c r="H74" s="17"/>
      <c r="I74" s="17"/>
      <c r="J74" s="17"/>
      <c r="K74" s="17"/>
      <c r="L74" s="52">
        <f t="shared" si="5"/>
        <v>307357451</v>
      </c>
      <c r="M74" s="15"/>
    </row>
    <row r="75" spans="2:14" ht="15" hidden="1">
      <c r="B75" s="20"/>
      <c r="C75" s="53">
        <v>1635</v>
      </c>
      <c r="D75" s="18" t="s">
        <v>467</v>
      </c>
      <c r="E75" s="17">
        <v>0</v>
      </c>
      <c r="F75" s="17"/>
      <c r="G75" s="17"/>
      <c r="H75" s="17"/>
      <c r="I75" s="17"/>
      <c r="J75" s="17"/>
      <c r="K75" s="17"/>
      <c r="L75" s="52">
        <f t="shared" si="5"/>
        <v>0</v>
      </c>
      <c r="M75" s="15"/>
    </row>
    <row r="76" spans="2:14" ht="24.75" hidden="1">
      <c r="B76" s="20"/>
      <c r="C76" s="53">
        <v>1636</v>
      </c>
      <c r="D76" s="18" t="s">
        <v>466</v>
      </c>
      <c r="E76" s="17">
        <v>0</v>
      </c>
      <c r="F76" s="17"/>
      <c r="G76" s="17"/>
      <c r="H76" s="17"/>
      <c r="I76" s="17"/>
      <c r="J76" s="17"/>
      <c r="K76" s="17"/>
      <c r="L76" s="52">
        <f t="shared" si="5"/>
        <v>0</v>
      </c>
      <c r="M76" s="15"/>
    </row>
    <row r="77" spans="2:14" ht="24.75" hidden="1">
      <c r="B77" s="20"/>
      <c r="C77" s="53">
        <v>1637</v>
      </c>
      <c r="D77" s="18" t="s">
        <v>465</v>
      </c>
      <c r="E77" s="17">
        <v>0</v>
      </c>
      <c r="F77" s="17"/>
      <c r="G77" s="17"/>
      <c r="H77" s="17"/>
      <c r="I77" s="17"/>
      <c r="J77" s="17"/>
      <c r="K77" s="17"/>
      <c r="L77" s="52">
        <f t="shared" si="5"/>
        <v>0</v>
      </c>
      <c r="M77" s="15"/>
    </row>
    <row r="78" spans="2:14" ht="24.75" hidden="1">
      <c r="B78" s="20"/>
      <c r="C78" s="53">
        <v>1638</v>
      </c>
      <c r="D78" s="18" t="s">
        <v>464</v>
      </c>
      <c r="E78" s="17">
        <v>0</v>
      </c>
      <c r="F78" s="17"/>
      <c r="G78" s="17"/>
      <c r="H78" s="17"/>
      <c r="I78" s="17"/>
      <c r="J78" s="17"/>
      <c r="K78" s="17"/>
      <c r="L78" s="52">
        <f t="shared" si="5"/>
        <v>0</v>
      </c>
      <c r="M78" s="15"/>
    </row>
    <row r="79" spans="2:14" ht="24.75" hidden="1">
      <c r="B79" s="20"/>
      <c r="C79" s="53">
        <v>1639</v>
      </c>
      <c r="D79" s="18" t="s">
        <v>463</v>
      </c>
      <c r="E79" s="17">
        <v>0</v>
      </c>
      <c r="F79" s="17"/>
      <c r="G79" s="17"/>
      <c r="H79" s="17"/>
      <c r="I79" s="17"/>
      <c r="J79" s="17"/>
      <c r="K79" s="17"/>
      <c r="L79" s="52">
        <f t="shared" si="5"/>
        <v>0</v>
      </c>
      <c r="M79" s="15"/>
    </row>
    <row r="80" spans="2:14" ht="15" hidden="1">
      <c r="B80" s="20"/>
      <c r="C80" s="53">
        <v>1640</v>
      </c>
      <c r="D80" s="18" t="s">
        <v>462</v>
      </c>
      <c r="E80" s="17">
        <v>267801172</v>
      </c>
      <c r="F80" s="17"/>
      <c r="G80" s="17"/>
      <c r="H80" s="17"/>
      <c r="I80" s="17">
        <v>14145145.854753792</v>
      </c>
      <c r="J80" s="17"/>
      <c r="K80" s="17"/>
      <c r="L80" s="52">
        <f t="shared" si="5"/>
        <v>253656026.14524621</v>
      </c>
      <c r="M80" s="15"/>
    </row>
    <row r="81" spans="2:13" ht="15" hidden="1">
      <c r="B81" s="20"/>
      <c r="C81" s="53">
        <v>1645</v>
      </c>
      <c r="D81" s="18" t="s">
        <v>461</v>
      </c>
      <c r="E81" s="17">
        <v>0</v>
      </c>
      <c r="F81" s="17"/>
      <c r="G81" s="17"/>
      <c r="H81" s="17"/>
      <c r="I81" s="17"/>
      <c r="J81" s="17"/>
      <c r="K81" s="17"/>
      <c r="L81" s="52">
        <f t="shared" ref="L81:L97" si="7">+E81+F81+H81+J81-K81-I81-G81</f>
        <v>0</v>
      </c>
      <c r="M81" s="15"/>
    </row>
    <row r="82" spans="2:13" ht="24.75" hidden="1">
      <c r="B82" s="20"/>
      <c r="C82" s="53">
        <v>1648</v>
      </c>
      <c r="D82" s="18" t="s">
        <v>460</v>
      </c>
      <c r="E82" s="17">
        <v>0</v>
      </c>
      <c r="F82" s="17"/>
      <c r="G82" s="17"/>
      <c r="H82" s="17"/>
      <c r="I82" s="17"/>
      <c r="J82" s="17"/>
      <c r="K82" s="17"/>
      <c r="L82" s="52">
        <f t="shared" si="7"/>
        <v>0</v>
      </c>
      <c r="M82" s="15"/>
    </row>
    <row r="83" spans="2:13" ht="15" hidden="1">
      <c r="B83" s="20"/>
      <c r="C83" s="53">
        <v>1650</v>
      </c>
      <c r="D83" s="18" t="s">
        <v>459</v>
      </c>
      <c r="E83" s="17">
        <v>2088601</v>
      </c>
      <c r="F83" s="17"/>
      <c r="G83" s="17"/>
      <c r="H83" s="17"/>
      <c r="I83" s="17"/>
      <c r="J83" s="17"/>
      <c r="K83" s="17"/>
      <c r="L83" s="52">
        <f t="shared" si="7"/>
        <v>2088601</v>
      </c>
      <c r="M83" s="15"/>
    </row>
    <row r="84" spans="2:13" ht="15" hidden="1">
      <c r="B84" s="20"/>
      <c r="C84" s="53">
        <v>1655</v>
      </c>
      <c r="D84" s="18" t="s">
        <v>346</v>
      </c>
      <c r="E84" s="17">
        <v>180571991</v>
      </c>
      <c r="F84" s="17"/>
      <c r="G84" s="17"/>
      <c r="H84" s="17"/>
      <c r="I84" s="17"/>
      <c r="J84" s="17"/>
      <c r="K84" s="17"/>
      <c r="L84" s="52">
        <f t="shared" si="7"/>
        <v>180571991</v>
      </c>
      <c r="M84" s="15"/>
    </row>
    <row r="85" spans="2:13" ht="24.75" hidden="1">
      <c r="B85" s="20"/>
      <c r="C85" s="53">
        <v>1657</v>
      </c>
      <c r="D85" s="18" t="s">
        <v>458</v>
      </c>
      <c r="E85" s="17">
        <v>0</v>
      </c>
      <c r="F85" s="17"/>
      <c r="G85" s="17"/>
      <c r="H85" s="17"/>
      <c r="I85" s="17"/>
      <c r="J85" s="17"/>
      <c r="K85" s="17"/>
      <c r="L85" s="52">
        <f t="shared" si="7"/>
        <v>0</v>
      </c>
      <c r="M85" s="15"/>
    </row>
    <row r="86" spans="2:13" ht="24.75" hidden="1">
      <c r="B86" s="20"/>
      <c r="C86" s="53">
        <v>1658</v>
      </c>
      <c r="D86" s="18" t="s">
        <v>457</v>
      </c>
      <c r="E86" s="17">
        <v>0</v>
      </c>
      <c r="F86" s="17"/>
      <c r="G86" s="17"/>
      <c r="H86" s="17"/>
      <c r="I86" s="17"/>
      <c r="J86" s="17"/>
      <c r="K86" s="17"/>
      <c r="L86" s="52">
        <f t="shared" si="7"/>
        <v>0</v>
      </c>
      <c r="M86" s="15"/>
    </row>
    <row r="87" spans="2:13" ht="15" hidden="1">
      <c r="B87" s="20"/>
      <c r="C87" s="53">
        <v>1660</v>
      </c>
      <c r="D87" s="18" t="s">
        <v>456</v>
      </c>
      <c r="E87" s="17">
        <v>988320</v>
      </c>
      <c r="F87" s="17"/>
      <c r="G87" s="17"/>
      <c r="H87" s="17"/>
      <c r="I87" s="17"/>
      <c r="J87" s="17"/>
      <c r="K87" s="17"/>
      <c r="L87" s="52">
        <f t="shared" si="7"/>
        <v>988320</v>
      </c>
      <c r="M87" s="15"/>
    </row>
    <row r="88" spans="2:13" ht="24.75" hidden="1">
      <c r="B88" s="20"/>
      <c r="C88" s="53">
        <v>1665</v>
      </c>
      <c r="D88" s="18" t="s">
        <v>296</v>
      </c>
      <c r="E88" s="17">
        <v>0</v>
      </c>
      <c r="F88" s="17"/>
      <c r="G88" s="17"/>
      <c r="H88" s="17"/>
      <c r="I88" s="17"/>
      <c r="J88" s="17"/>
      <c r="K88" s="17"/>
      <c r="L88" s="52">
        <f t="shared" si="7"/>
        <v>0</v>
      </c>
      <c r="M88" s="15"/>
    </row>
    <row r="89" spans="2:13" ht="15" hidden="1">
      <c r="B89" s="20"/>
      <c r="C89" s="53">
        <v>1675</v>
      </c>
      <c r="D89" s="18" t="s">
        <v>455</v>
      </c>
      <c r="E89" s="17">
        <v>3421096</v>
      </c>
      <c r="F89" s="17"/>
      <c r="G89" s="17"/>
      <c r="H89" s="17"/>
      <c r="I89" s="17"/>
      <c r="J89" s="17"/>
      <c r="K89" s="17"/>
      <c r="L89" s="52">
        <f t="shared" si="7"/>
        <v>3421096</v>
      </c>
      <c r="M89" s="15"/>
    </row>
    <row r="90" spans="2:13" ht="15" hidden="1">
      <c r="B90" s="20"/>
      <c r="C90" s="53">
        <v>1690</v>
      </c>
      <c r="D90" s="18" t="s">
        <v>454</v>
      </c>
      <c r="E90" s="17">
        <v>202907475</v>
      </c>
      <c r="F90" s="17"/>
      <c r="G90" s="17"/>
      <c r="H90" s="17"/>
      <c r="I90" s="17"/>
      <c r="J90" s="17"/>
      <c r="K90" s="17"/>
      <c r="L90" s="52">
        <f t="shared" si="7"/>
        <v>202907475</v>
      </c>
      <c r="M90" s="15"/>
    </row>
    <row r="91" spans="2:13" ht="36.75" hidden="1">
      <c r="B91" s="20"/>
      <c r="C91" s="53">
        <v>1691</v>
      </c>
      <c r="D91" s="18" t="s">
        <v>453</v>
      </c>
      <c r="E91" s="17">
        <v>0</v>
      </c>
      <c r="F91" s="17"/>
      <c r="G91" s="17"/>
      <c r="H91" s="17"/>
      <c r="I91" s="17"/>
      <c r="J91" s="17"/>
      <c r="K91" s="17"/>
      <c r="L91" s="52">
        <f t="shared" si="7"/>
        <v>0</v>
      </c>
      <c r="M91" s="15"/>
    </row>
    <row r="92" spans="2:13" ht="24.75" hidden="1">
      <c r="B92" s="20"/>
      <c r="C92" s="53">
        <v>1692</v>
      </c>
      <c r="D92" s="18" t="s">
        <v>452</v>
      </c>
      <c r="E92" s="17">
        <v>0</v>
      </c>
      <c r="F92" s="17"/>
      <c r="G92" s="17"/>
      <c r="H92" s="17"/>
      <c r="I92" s="17"/>
      <c r="J92" s="17"/>
      <c r="K92" s="17"/>
      <c r="L92" s="52">
        <f t="shared" si="7"/>
        <v>0</v>
      </c>
      <c r="M92" s="15"/>
    </row>
    <row r="93" spans="2:13" ht="24.75" hidden="1">
      <c r="B93" s="20"/>
      <c r="C93" s="53">
        <v>1693</v>
      </c>
      <c r="D93" s="18" t="s">
        <v>451</v>
      </c>
      <c r="E93" s="17">
        <v>0</v>
      </c>
      <c r="F93" s="17"/>
      <c r="G93" s="17"/>
      <c r="H93" s="17"/>
      <c r="I93" s="17"/>
      <c r="J93" s="17"/>
      <c r="K93" s="17"/>
      <c r="L93" s="52">
        <f t="shared" si="7"/>
        <v>0</v>
      </c>
      <c r="M93" s="15"/>
    </row>
    <row r="94" spans="2:13" ht="24.75" hidden="1">
      <c r="B94" s="20"/>
      <c r="C94" s="53">
        <v>1694</v>
      </c>
      <c r="D94" s="18" t="s">
        <v>450</v>
      </c>
      <c r="E94" s="17">
        <v>0</v>
      </c>
      <c r="F94" s="17"/>
      <c r="G94" s="17"/>
      <c r="H94" s="17"/>
      <c r="I94" s="17"/>
      <c r="J94" s="17"/>
      <c r="K94" s="17"/>
      <c r="L94" s="52">
        <f t="shared" si="7"/>
        <v>0</v>
      </c>
      <c r="M94" s="15"/>
    </row>
    <row r="95" spans="2:13" ht="24.75" hidden="1">
      <c r="B95" s="20"/>
      <c r="C95" s="53">
        <v>1696</v>
      </c>
      <c r="D95" s="18" t="s">
        <v>449</v>
      </c>
      <c r="E95" s="17">
        <v>-26367143</v>
      </c>
      <c r="F95" s="17"/>
      <c r="G95" s="17"/>
      <c r="H95" s="17"/>
      <c r="I95" s="17"/>
      <c r="J95" s="17"/>
      <c r="K95" s="17"/>
      <c r="L95" s="52">
        <f t="shared" si="7"/>
        <v>-26367143</v>
      </c>
      <c r="M95" s="15"/>
    </row>
    <row r="96" spans="2:13" ht="24.75" hidden="1">
      <c r="B96" s="20"/>
      <c r="C96" s="53">
        <v>1697</v>
      </c>
      <c r="D96" s="18" t="s">
        <v>448</v>
      </c>
      <c r="E96" s="17">
        <v>0</v>
      </c>
      <c r="F96" s="17"/>
      <c r="G96" s="17"/>
      <c r="H96" s="17"/>
      <c r="I96" s="17"/>
      <c r="J96" s="17"/>
      <c r="K96" s="17"/>
      <c r="L96" s="52">
        <f t="shared" si="7"/>
        <v>0</v>
      </c>
      <c r="M96" s="15"/>
    </row>
    <row r="97" spans="2:14" ht="24.75" hidden="1">
      <c r="B97" s="20"/>
      <c r="C97" s="53">
        <v>1698</v>
      </c>
      <c r="D97" s="18" t="s">
        <v>447</v>
      </c>
      <c r="E97" s="17">
        <v>0</v>
      </c>
      <c r="F97" s="17"/>
      <c r="G97" s="17"/>
      <c r="H97" s="17"/>
      <c r="I97" s="17"/>
      <c r="J97" s="17"/>
      <c r="K97" s="17"/>
      <c r="L97" s="52">
        <f t="shared" si="7"/>
        <v>0</v>
      </c>
      <c r="M97" s="15"/>
    </row>
    <row r="98" spans="2:14" ht="15" hidden="1">
      <c r="B98" s="20"/>
      <c r="C98" s="51">
        <v>1700</v>
      </c>
      <c r="D98" s="50" t="s">
        <v>446</v>
      </c>
      <c r="E98" s="49">
        <f t="shared" ref="E98:L98" si="8">+SUM(E99:E119)</f>
        <v>750120336.82999992</v>
      </c>
      <c r="F98" s="49">
        <f t="shared" si="8"/>
        <v>0</v>
      </c>
      <c r="G98" s="49">
        <f t="shared" si="8"/>
        <v>0</v>
      </c>
      <c r="H98" s="49">
        <f t="shared" si="8"/>
        <v>363855023.94000006</v>
      </c>
      <c r="I98" s="49">
        <f t="shared" si="8"/>
        <v>2840830.9300000668</v>
      </c>
      <c r="J98" s="49">
        <f t="shared" si="8"/>
        <v>0</v>
      </c>
      <c r="K98" s="49">
        <f t="shared" si="8"/>
        <v>0</v>
      </c>
      <c r="L98" s="49">
        <f t="shared" si="8"/>
        <v>1111134529.8400002</v>
      </c>
      <c r="M98" s="15"/>
      <c r="N98" s="60"/>
    </row>
    <row r="99" spans="2:14" ht="15" hidden="1">
      <c r="B99" s="20"/>
      <c r="C99" s="53">
        <v>1705</v>
      </c>
      <c r="D99" s="18" t="s">
        <v>84</v>
      </c>
      <c r="E99" s="17">
        <v>24226374</v>
      </c>
      <c r="F99" s="17"/>
      <c r="G99" s="17"/>
      <c r="H99" s="17">
        <f>+[2]inmuebles!H4-'ESFA 1 ENE 2015'!E99</f>
        <v>39456084.640000001</v>
      </c>
      <c r="I99" s="17"/>
      <c r="J99" s="17"/>
      <c r="K99" s="17"/>
      <c r="L99" s="52">
        <f t="shared" ref="L99:L119" si="9">+E99+F99+H99+J99-K99-I99-G99</f>
        <v>63682458.640000001</v>
      </c>
      <c r="M99" s="15"/>
      <c r="N99" s="62"/>
    </row>
    <row r="100" spans="2:14" ht="24.75" hidden="1">
      <c r="B100" s="20"/>
      <c r="C100" s="53">
        <v>1710</v>
      </c>
      <c r="D100" s="18" t="s">
        <v>445</v>
      </c>
      <c r="E100" s="17">
        <v>0</v>
      </c>
      <c r="F100" s="17"/>
      <c r="G100" s="17"/>
      <c r="H100" s="17"/>
      <c r="I100" s="17"/>
      <c r="J100" s="17"/>
      <c r="K100" s="17"/>
      <c r="L100" s="52">
        <f t="shared" si="9"/>
        <v>0</v>
      </c>
      <c r="M100" s="15"/>
      <c r="N100" s="62"/>
    </row>
    <row r="101" spans="2:14" ht="15" hidden="1">
      <c r="B101" s="20"/>
      <c r="C101" s="53">
        <v>1715</v>
      </c>
      <c r="D101" s="18" t="s">
        <v>444</v>
      </c>
      <c r="E101" s="17">
        <v>717741525</v>
      </c>
      <c r="F101" s="17"/>
      <c r="G101" s="17"/>
      <c r="H101" s="17"/>
      <c r="I101" s="17">
        <f>+E101-[2]inmuebles!H7-[2]inmuebles!H10</f>
        <v>2840830.9300000668</v>
      </c>
      <c r="J101" s="17"/>
      <c r="K101" s="17"/>
      <c r="L101" s="52">
        <f t="shared" si="9"/>
        <v>714900694.06999993</v>
      </c>
      <c r="M101" s="15"/>
      <c r="N101" s="61"/>
    </row>
    <row r="102" spans="2:14" ht="15" hidden="1">
      <c r="B102" s="20"/>
      <c r="C102" s="53">
        <v>1720</v>
      </c>
      <c r="D102" s="18" t="s">
        <v>443</v>
      </c>
      <c r="E102" s="17">
        <v>240925844</v>
      </c>
      <c r="F102" s="17"/>
      <c r="G102" s="17"/>
      <c r="H102" s="17"/>
      <c r="I102" s="17"/>
      <c r="J102" s="17"/>
      <c r="K102" s="17"/>
      <c r="L102" s="52">
        <f t="shared" si="9"/>
        <v>240925844</v>
      </c>
      <c r="M102" s="15"/>
    </row>
    <row r="103" spans="2:14" ht="15" hidden="1">
      <c r="B103" s="20"/>
      <c r="C103" s="53">
        <v>1722</v>
      </c>
      <c r="D103" s="18" t="s">
        <v>442</v>
      </c>
      <c r="E103" s="17">
        <v>0</v>
      </c>
      <c r="F103" s="17"/>
      <c r="G103" s="17"/>
      <c r="H103" s="17"/>
      <c r="I103" s="17"/>
      <c r="J103" s="17"/>
      <c r="K103" s="17"/>
      <c r="L103" s="52">
        <f t="shared" si="9"/>
        <v>0</v>
      </c>
      <c r="M103" s="15"/>
    </row>
    <row r="104" spans="2:14" ht="24.75" hidden="1">
      <c r="B104" s="20"/>
      <c r="C104" s="53">
        <v>1725</v>
      </c>
      <c r="D104" s="18" t="s">
        <v>441</v>
      </c>
      <c r="E104" s="17">
        <v>87604463</v>
      </c>
      <c r="F104" s="17"/>
      <c r="G104" s="17"/>
      <c r="H104" s="17">
        <f>140946110/60*57</f>
        <v>133898804.50000001</v>
      </c>
      <c r="I104" s="17"/>
      <c r="J104" s="17"/>
      <c r="K104" s="17"/>
      <c r="L104" s="52">
        <f t="shared" si="9"/>
        <v>221503267.5</v>
      </c>
      <c r="M104" s="15"/>
    </row>
    <row r="105" spans="2:14" ht="15" hidden="1">
      <c r="B105" s="20"/>
      <c r="C105" s="53">
        <v>1728</v>
      </c>
      <c r="D105" s="18" t="s">
        <v>440</v>
      </c>
      <c r="E105" s="17">
        <v>0</v>
      </c>
      <c r="F105" s="17"/>
      <c r="G105" s="17"/>
      <c r="H105" s="17"/>
      <c r="I105" s="17"/>
      <c r="J105" s="17"/>
      <c r="K105" s="17"/>
      <c r="L105" s="52">
        <f t="shared" si="9"/>
        <v>0</v>
      </c>
      <c r="M105" s="15"/>
    </row>
    <row r="106" spans="2:14" ht="15" hidden="1">
      <c r="B106" s="20"/>
      <c r="C106" s="53">
        <v>1730</v>
      </c>
      <c r="D106" s="18" t="s">
        <v>439</v>
      </c>
      <c r="E106" s="17">
        <v>0</v>
      </c>
      <c r="F106" s="17"/>
      <c r="G106" s="17"/>
      <c r="H106" s="17"/>
      <c r="I106" s="17"/>
      <c r="J106" s="17"/>
      <c r="K106" s="17"/>
      <c r="L106" s="52">
        <f t="shared" si="9"/>
        <v>0</v>
      </c>
      <c r="M106" s="15"/>
    </row>
    <row r="107" spans="2:14" ht="15" hidden="1">
      <c r="B107" s="20"/>
      <c r="C107" s="53">
        <v>1732</v>
      </c>
      <c r="D107" s="18" t="s">
        <v>438</v>
      </c>
      <c r="E107" s="17">
        <v>0</v>
      </c>
      <c r="F107" s="17"/>
      <c r="G107" s="17"/>
      <c r="H107" s="17"/>
      <c r="I107" s="17"/>
      <c r="J107" s="17"/>
      <c r="K107" s="17"/>
      <c r="L107" s="52">
        <f t="shared" si="9"/>
        <v>0</v>
      </c>
      <c r="M107" s="15"/>
    </row>
    <row r="108" spans="2:14" ht="15" hidden="1">
      <c r="B108" s="20"/>
      <c r="C108" s="53">
        <v>1735</v>
      </c>
      <c r="D108" s="18" t="s">
        <v>437</v>
      </c>
      <c r="E108" s="17">
        <v>0</v>
      </c>
      <c r="F108" s="17"/>
      <c r="G108" s="17"/>
      <c r="H108" s="17"/>
      <c r="I108" s="17"/>
      <c r="J108" s="17"/>
      <c r="K108" s="17"/>
      <c r="L108" s="52">
        <f t="shared" si="9"/>
        <v>0</v>
      </c>
      <c r="M108" s="15"/>
    </row>
    <row r="109" spans="2:14" ht="24.75" hidden="1">
      <c r="B109" s="20"/>
      <c r="C109" s="53">
        <v>1740</v>
      </c>
      <c r="D109" s="18" t="s">
        <v>436</v>
      </c>
      <c r="E109" s="17">
        <v>0</v>
      </c>
      <c r="F109" s="17"/>
      <c r="G109" s="17"/>
      <c r="H109" s="17"/>
      <c r="I109" s="17"/>
      <c r="J109" s="17"/>
      <c r="K109" s="17"/>
      <c r="L109" s="52">
        <f t="shared" si="9"/>
        <v>0</v>
      </c>
      <c r="M109" s="15"/>
    </row>
    <row r="110" spans="2:14" ht="15" hidden="1">
      <c r="B110" s="20"/>
      <c r="C110" s="53">
        <v>1745</v>
      </c>
      <c r="D110" s="18" t="s">
        <v>435</v>
      </c>
      <c r="E110" s="17">
        <v>0</v>
      </c>
      <c r="F110" s="17"/>
      <c r="G110" s="17"/>
      <c r="H110" s="17"/>
      <c r="I110" s="17"/>
      <c r="J110" s="17"/>
      <c r="K110" s="17"/>
      <c r="L110" s="52">
        <f t="shared" si="9"/>
        <v>0</v>
      </c>
      <c r="M110" s="15"/>
    </row>
    <row r="111" spans="2:14" ht="15" hidden="1">
      <c r="B111" s="20"/>
      <c r="C111" s="53">
        <v>1750</v>
      </c>
      <c r="D111" s="18" t="s">
        <v>434</v>
      </c>
      <c r="E111" s="17">
        <v>0</v>
      </c>
      <c r="F111" s="17"/>
      <c r="G111" s="17"/>
      <c r="H111" s="17"/>
      <c r="I111" s="17"/>
      <c r="J111" s="17"/>
      <c r="K111" s="17"/>
      <c r="L111" s="52">
        <f t="shared" si="9"/>
        <v>0</v>
      </c>
      <c r="M111" s="15"/>
    </row>
    <row r="112" spans="2:14" ht="15" hidden="1">
      <c r="B112" s="20"/>
      <c r="C112" s="53">
        <v>1755</v>
      </c>
      <c r="D112" s="18" t="s">
        <v>433</v>
      </c>
      <c r="E112" s="17">
        <v>0</v>
      </c>
      <c r="F112" s="17"/>
      <c r="G112" s="17"/>
      <c r="H112" s="17"/>
      <c r="I112" s="17"/>
      <c r="J112" s="17"/>
      <c r="K112" s="17"/>
      <c r="L112" s="52">
        <f t="shared" si="9"/>
        <v>0</v>
      </c>
      <c r="M112" s="15"/>
    </row>
    <row r="113" spans="2:14" ht="15" hidden="1">
      <c r="B113" s="20"/>
      <c r="C113" s="53">
        <v>1760</v>
      </c>
      <c r="D113" s="18" t="s">
        <v>432</v>
      </c>
      <c r="E113" s="17">
        <v>0</v>
      </c>
      <c r="F113" s="17"/>
      <c r="G113" s="17"/>
      <c r="H113" s="17"/>
      <c r="I113" s="17"/>
      <c r="J113" s="17"/>
      <c r="K113" s="17"/>
      <c r="L113" s="52">
        <f t="shared" si="9"/>
        <v>0</v>
      </c>
      <c r="M113" s="15"/>
    </row>
    <row r="114" spans="2:14" ht="15" hidden="1">
      <c r="B114" s="20"/>
      <c r="C114" s="53">
        <v>1765</v>
      </c>
      <c r="D114" s="18" t="s">
        <v>431</v>
      </c>
      <c r="E114" s="17">
        <v>0</v>
      </c>
      <c r="F114" s="17"/>
      <c r="G114" s="17"/>
      <c r="H114" s="17"/>
      <c r="I114" s="17"/>
      <c r="J114" s="17"/>
      <c r="K114" s="17"/>
      <c r="L114" s="52">
        <f t="shared" si="9"/>
        <v>0</v>
      </c>
      <c r="M114" s="15"/>
    </row>
    <row r="115" spans="2:14" ht="15" hidden="1">
      <c r="B115" s="20"/>
      <c r="C115" s="53">
        <v>1770</v>
      </c>
      <c r="D115" s="18" t="s">
        <v>430</v>
      </c>
      <c r="E115" s="17">
        <v>0</v>
      </c>
      <c r="F115" s="17"/>
      <c r="G115" s="17"/>
      <c r="H115" s="17"/>
      <c r="I115" s="17"/>
      <c r="J115" s="17"/>
      <c r="K115" s="17"/>
      <c r="L115" s="52">
        <f t="shared" si="9"/>
        <v>0</v>
      </c>
      <c r="M115" s="15"/>
    </row>
    <row r="116" spans="2:14" ht="15" hidden="1">
      <c r="B116" s="20"/>
      <c r="C116" s="53">
        <v>1775</v>
      </c>
      <c r="D116" s="18" t="s">
        <v>429</v>
      </c>
      <c r="E116" s="17">
        <v>0</v>
      </c>
      <c r="F116" s="17"/>
      <c r="G116" s="17"/>
      <c r="H116" s="17"/>
      <c r="I116" s="17"/>
      <c r="J116" s="17"/>
      <c r="K116" s="17"/>
      <c r="L116" s="52">
        <f t="shared" si="9"/>
        <v>0</v>
      </c>
      <c r="M116" s="15"/>
    </row>
    <row r="117" spans="2:14" ht="24.75" hidden="1">
      <c r="B117" s="20"/>
      <c r="C117" s="53">
        <v>1780</v>
      </c>
      <c r="D117" s="18" t="s">
        <v>428</v>
      </c>
      <c r="E117" s="17">
        <v>0</v>
      </c>
      <c r="F117" s="17"/>
      <c r="G117" s="17"/>
      <c r="H117" s="17"/>
      <c r="I117" s="17"/>
      <c r="J117" s="17"/>
      <c r="K117" s="17"/>
      <c r="L117" s="52">
        <f t="shared" si="9"/>
        <v>0</v>
      </c>
      <c r="M117" s="15"/>
    </row>
    <row r="118" spans="2:14" ht="15" hidden="1">
      <c r="B118" s="20"/>
      <c r="C118" s="53">
        <v>1795</v>
      </c>
      <c r="D118" s="18" t="s">
        <v>427</v>
      </c>
      <c r="E118" s="17">
        <v>-320377869.17000002</v>
      </c>
      <c r="F118" s="17"/>
      <c r="G118" s="17"/>
      <c r="H118" s="17">
        <f>-[2]inmuebles!B16</f>
        <v>190500134.80000001</v>
      </c>
      <c r="I118" s="17"/>
      <c r="J118" s="17"/>
      <c r="K118" s="17"/>
      <c r="L118" s="52">
        <f t="shared" si="9"/>
        <v>-129877734.37</v>
      </c>
      <c r="M118" s="15"/>
      <c r="N118" s="60"/>
    </row>
    <row r="119" spans="2:14" ht="15" hidden="1">
      <c r="B119" s="20"/>
      <c r="C119" s="53">
        <v>1799</v>
      </c>
      <c r="D119" s="18" t="s">
        <v>426</v>
      </c>
      <c r="E119" s="17">
        <v>0</v>
      </c>
      <c r="F119" s="17"/>
      <c r="G119" s="17"/>
      <c r="H119" s="17"/>
      <c r="I119" s="17"/>
      <c r="J119" s="17"/>
      <c r="K119" s="17"/>
      <c r="L119" s="52">
        <f t="shared" si="9"/>
        <v>0</v>
      </c>
      <c r="M119" s="15"/>
    </row>
    <row r="120" spans="2:14" ht="15" hidden="1">
      <c r="B120" s="20"/>
      <c r="C120" s="51">
        <v>1800</v>
      </c>
      <c r="D120" s="50" t="s">
        <v>425</v>
      </c>
      <c r="E120" s="49">
        <f t="shared" ref="E120:L120" si="10">+SUM(E121:E122)</f>
        <v>0</v>
      </c>
      <c r="F120" s="49">
        <f t="shared" si="10"/>
        <v>0</v>
      </c>
      <c r="G120" s="49">
        <f t="shared" si="10"/>
        <v>0</v>
      </c>
      <c r="H120" s="49">
        <f t="shared" si="10"/>
        <v>0</v>
      </c>
      <c r="I120" s="49">
        <f t="shared" si="10"/>
        <v>0</v>
      </c>
      <c r="J120" s="49">
        <f t="shared" si="10"/>
        <v>0</v>
      </c>
      <c r="K120" s="49">
        <f t="shared" si="10"/>
        <v>0</v>
      </c>
      <c r="L120" s="49">
        <f t="shared" si="10"/>
        <v>0</v>
      </c>
      <c r="M120" s="15"/>
    </row>
    <row r="121" spans="2:14" ht="15" hidden="1">
      <c r="B121" s="20"/>
      <c r="C121" s="53">
        <v>1810</v>
      </c>
      <c r="D121" s="18" t="s">
        <v>424</v>
      </c>
      <c r="E121" s="17">
        <v>0</v>
      </c>
      <c r="F121" s="17"/>
      <c r="G121" s="17"/>
      <c r="H121" s="17"/>
      <c r="I121" s="17"/>
      <c r="J121" s="17"/>
      <c r="K121" s="17"/>
      <c r="L121" s="52">
        <f>+E121+F121+H121+J121-K121-I121-G121</f>
        <v>0</v>
      </c>
      <c r="M121" s="15"/>
    </row>
    <row r="122" spans="2:14" ht="15" hidden="1">
      <c r="B122" s="20"/>
      <c r="C122" s="53">
        <v>1820</v>
      </c>
      <c r="D122" s="18" t="s">
        <v>423</v>
      </c>
      <c r="E122" s="17">
        <v>0</v>
      </c>
      <c r="F122" s="17"/>
      <c r="G122" s="17"/>
      <c r="H122" s="17"/>
      <c r="I122" s="17"/>
      <c r="J122" s="17"/>
      <c r="K122" s="17"/>
      <c r="L122" s="52">
        <f>+E122+F122+H122+J122-K122-I122-G122</f>
        <v>0</v>
      </c>
      <c r="M122" s="15"/>
    </row>
    <row r="123" spans="2:14" ht="15" hidden="1">
      <c r="B123" s="20"/>
      <c r="C123" s="51">
        <v>1900</v>
      </c>
      <c r="D123" s="50" t="s">
        <v>422</v>
      </c>
      <c r="E123" s="49">
        <f>+SUM(E124:E134)</f>
        <v>279560075</v>
      </c>
      <c r="F123" s="49"/>
      <c r="G123" s="49"/>
      <c r="H123" s="49">
        <f>+SUM(H124:H134)</f>
        <v>0</v>
      </c>
      <c r="I123" s="49">
        <f>+SUM(I124:I134)</f>
        <v>261226427</v>
      </c>
      <c r="J123" s="49">
        <f>+SUM(J124:J134)</f>
        <v>0</v>
      </c>
      <c r="K123" s="49">
        <f>+SUM(K124:K134)</f>
        <v>0</v>
      </c>
      <c r="L123" s="49">
        <f>+SUM(L124:L134)</f>
        <v>18333648</v>
      </c>
      <c r="M123" s="15"/>
    </row>
    <row r="124" spans="2:14" ht="15" hidden="1">
      <c r="B124" s="20"/>
      <c r="C124" s="53">
        <v>1904</v>
      </c>
      <c r="D124" s="18" t="s">
        <v>355</v>
      </c>
      <c r="E124" s="17">
        <v>0</v>
      </c>
      <c r="F124" s="17"/>
      <c r="G124" s="17"/>
      <c r="H124" s="17"/>
      <c r="I124" s="17"/>
      <c r="J124" s="17"/>
      <c r="K124" s="17"/>
      <c r="L124" s="52">
        <f t="shared" ref="L124:L134" si="11">+E124+F124+H124+J124-K124-I124-G124</f>
        <v>0</v>
      </c>
      <c r="M124" s="15"/>
    </row>
    <row r="125" spans="2:14" ht="15" hidden="1">
      <c r="B125" s="20"/>
      <c r="C125" s="53">
        <v>1910</v>
      </c>
      <c r="D125" s="18" t="s">
        <v>421</v>
      </c>
      <c r="E125" s="17">
        <v>0</v>
      </c>
      <c r="F125" s="17"/>
      <c r="G125" s="17"/>
      <c r="H125" s="17"/>
      <c r="I125" s="17"/>
      <c r="J125" s="17"/>
      <c r="K125" s="17"/>
      <c r="L125" s="52">
        <f t="shared" si="11"/>
        <v>0</v>
      </c>
      <c r="M125" s="15"/>
    </row>
    <row r="126" spans="2:14" ht="15" hidden="1">
      <c r="B126" s="20"/>
      <c r="C126" s="53">
        <v>1930</v>
      </c>
      <c r="D126" s="18" t="s">
        <v>420</v>
      </c>
      <c r="E126" s="17">
        <v>0</v>
      </c>
      <c r="F126" s="17"/>
      <c r="G126" s="17"/>
      <c r="H126" s="17"/>
      <c r="I126" s="17"/>
      <c r="J126" s="17"/>
      <c r="K126" s="17"/>
      <c r="L126" s="52">
        <f t="shared" si="11"/>
        <v>0</v>
      </c>
      <c r="M126" s="15"/>
    </row>
    <row r="127" spans="2:14" ht="15" hidden="1">
      <c r="B127" s="20"/>
      <c r="C127" s="53">
        <v>1950</v>
      </c>
      <c r="D127" s="18" t="s">
        <v>419</v>
      </c>
      <c r="E127" s="17">
        <v>0</v>
      </c>
      <c r="F127" s="17"/>
      <c r="G127" s="17"/>
      <c r="H127" s="17"/>
      <c r="I127" s="17"/>
      <c r="J127" s="17"/>
      <c r="K127" s="17"/>
      <c r="L127" s="52">
        <f t="shared" si="11"/>
        <v>0</v>
      </c>
      <c r="M127" s="15"/>
    </row>
    <row r="128" spans="2:14" ht="15" hidden="1">
      <c r="B128" s="20"/>
      <c r="C128" s="53">
        <v>1960</v>
      </c>
      <c r="D128" s="18" t="s">
        <v>418</v>
      </c>
      <c r="E128" s="17">
        <v>0</v>
      </c>
      <c r="F128" s="17"/>
      <c r="G128" s="17"/>
      <c r="H128" s="17"/>
      <c r="I128" s="17"/>
      <c r="J128" s="17"/>
      <c r="K128" s="17"/>
      <c r="L128" s="52">
        <f t="shared" si="11"/>
        <v>0</v>
      </c>
      <c r="M128" s="15"/>
    </row>
    <row r="129" spans="2:14" ht="15" hidden="1">
      <c r="B129" s="20"/>
      <c r="C129" s="53">
        <v>1965</v>
      </c>
      <c r="D129" s="18" t="s">
        <v>417</v>
      </c>
      <c r="E129" s="17">
        <v>0</v>
      </c>
      <c r="F129" s="17"/>
      <c r="G129" s="17"/>
      <c r="H129" s="17"/>
      <c r="I129" s="17"/>
      <c r="J129" s="17"/>
      <c r="K129" s="17"/>
      <c r="L129" s="52">
        <f t="shared" si="11"/>
        <v>0</v>
      </c>
      <c r="M129" s="15"/>
    </row>
    <row r="130" spans="2:14" ht="15" hidden="1">
      <c r="B130" s="20"/>
      <c r="C130" s="53">
        <v>1985</v>
      </c>
      <c r="D130" s="18" t="s">
        <v>416</v>
      </c>
      <c r="E130" s="17">
        <v>0</v>
      </c>
      <c r="F130" s="17"/>
      <c r="G130" s="17"/>
      <c r="H130" s="17"/>
      <c r="I130" s="17"/>
      <c r="J130" s="17"/>
      <c r="K130" s="17"/>
      <c r="L130" s="52">
        <f t="shared" si="11"/>
        <v>0</v>
      </c>
      <c r="M130" s="15"/>
    </row>
    <row r="131" spans="2:14" ht="15" hidden="1">
      <c r="B131" s="20"/>
      <c r="C131" s="53">
        <v>1987</v>
      </c>
      <c r="D131" s="18" t="s">
        <v>415</v>
      </c>
      <c r="E131" s="17">
        <v>18333648</v>
      </c>
      <c r="F131" s="17"/>
      <c r="G131" s="17"/>
      <c r="H131" s="17"/>
      <c r="I131" s="17"/>
      <c r="J131" s="17"/>
      <c r="K131" s="17"/>
      <c r="L131" s="52">
        <f t="shared" si="11"/>
        <v>18333648</v>
      </c>
      <c r="M131" s="15"/>
    </row>
    <row r="132" spans="2:14" ht="15" hidden="1">
      <c r="B132" s="20"/>
      <c r="C132" s="53">
        <v>1990</v>
      </c>
      <c r="D132" s="18" t="s">
        <v>266</v>
      </c>
      <c r="E132" s="17">
        <v>0</v>
      </c>
      <c r="F132" s="17"/>
      <c r="G132" s="17"/>
      <c r="H132" s="17"/>
      <c r="I132" s="17"/>
      <c r="J132" s="17"/>
      <c r="K132" s="17"/>
      <c r="L132" s="52">
        <f t="shared" si="11"/>
        <v>0</v>
      </c>
      <c r="M132" s="15"/>
    </row>
    <row r="133" spans="2:14" ht="15" hidden="1">
      <c r="B133" s="20"/>
      <c r="C133" s="53">
        <v>1995</v>
      </c>
      <c r="D133" s="18" t="s">
        <v>313</v>
      </c>
      <c r="E133" s="17">
        <v>261226427</v>
      </c>
      <c r="F133" s="17"/>
      <c r="G133" s="17"/>
      <c r="H133" s="17"/>
      <c r="I133" s="17">
        <f>+E133</f>
        <v>261226427</v>
      </c>
      <c r="J133" s="17"/>
      <c r="K133" s="17"/>
      <c r="L133" s="52">
        <f t="shared" si="11"/>
        <v>0</v>
      </c>
      <c r="M133" s="15"/>
    </row>
    <row r="134" spans="2:14" ht="15" hidden="1">
      <c r="B134" s="20"/>
      <c r="C134" s="53">
        <v>1999</v>
      </c>
      <c r="D134" s="18" t="s">
        <v>414</v>
      </c>
      <c r="E134" s="17">
        <v>0</v>
      </c>
      <c r="F134" s="17"/>
      <c r="G134" s="17"/>
      <c r="H134" s="17"/>
      <c r="I134" s="17"/>
      <c r="J134" s="17"/>
      <c r="K134" s="17"/>
      <c r="L134" s="52">
        <f t="shared" si="11"/>
        <v>0</v>
      </c>
      <c r="M134" s="15"/>
    </row>
    <row r="135" spans="2:14" ht="15" hidden="1">
      <c r="B135" s="20"/>
      <c r="C135" s="57">
        <v>2000</v>
      </c>
      <c r="D135" s="56" t="s">
        <v>413</v>
      </c>
      <c r="E135" s="55">
        <f t="shared" ref="E135:L135" si="12">+E136+E141+E144+E154+E172+E189+E201+E212+E224</f>
        <v>35443160511.790001</v>
      </c>
      <c r="F135" s="55">
        <f t="shared" si="12"/>
        <v>0</v>
      </c>
      <c r="G135" s="55">
        <f t="shared" si="12"/>
        <v>0</v>
      </c>
      <c r="H135" s="55">
        <f t="shared" si="12"/>
        <v>83425830</v>
      </c>
      <c r="I135" s="55">
        <f t="shared" si="12"/>
        <v>130888038</v>
      </c>
      <c r="J135" s="55">
        <f t="shared" si="12"/>
        <v>0</v>
      </c>
      <c r="K135" s="55">
        <f t="shared" si="12"/>
        <v>0</v>
      </c>
      <c r="L135" s="55">
        <f t="shared" si="12"/>
        <v>35490622719.790001</v>
      </c>
      <c r="M135" s="15"/>
      <c r="N135" s="84" t="e">
        <f>+#REF!</f>
        <v>#REF!</v>
      </c>
    </row>
    <row r="136" spans="2:14" ht="15" hidden="1">
      <c r="B136" s="20"/>
      <c r="C136" s="51">
        <v>2100</v>
      </c>
      <c r="D136" s="50" t="s">
        <v>412</v>
      </c>
      <c r="E136" s="49">
        <f t="shared" ref="E136:L136" si="13">+SUM(E137:E140)</f>
        <v>0</v>
      </c>
      <c r="F136" s="49">
        <f t="shared" si="13"/>
        <v>0</v>
      </c>
      <c r="G136" s="49">
        <f t="shared" si="13"/>
        <v>0</v>
      </c>
      <c r="H136" s="49">
        <f t="shared" si="13"/>
        <v>0</v>
      </c>
      <c r="I136" s="49">
        <f t="shared" si="13"/>
        <v>0</v>
      </c>
      <c r="J136" s="49">
        <f t="shared" si="13"/>
        <v>0</v>
      </c>
      <c r="K136" s="49">
        <f t="shared" si="13"/>
        <v>0</v>
      </c>
      <c r="L136" s="49">
        <f t="shared" si="13"/>
        <v>0</v>
      </c>
      <c r="M136" s="15"/>
      <c r="N136" s="84" t="e">
        <f>+L135-N135</f>
        <v>#REF!</v>
      </c>
    </row>
    <row r="137" spans="2:14" ht="15" hidden="1">
      <c r="B137" s="20"/>
      <c r="C137" s="53">
        <v>2105</v>
      </c>
      <c r="D137" s="18" t="s">
        <v>411</v>
      </c>
      <c r="E137" s="17">
        <v>0</v>
      </c>
      <c r="F137" s="17"/>
      <c r="G137" s="17"/>
      <c r="H137" s="17"/>
      <c r="I137" s="17"/>
      <c r="J137" s="17"/>
      <c r="K137" s="17"/>
      <c r="L137" s="52">
        <f t="shared" ref="L137:L143" si="14">+E137-F137-H137-J137+K137+I137+G137</f>
        <v>0</v>
      </c>
      <c r="M137" s="15"/>
    </row>
    <row r="138" spans="2:14" ht="24.75" hidden="1">
      <c r="B138" s="20"/>
      <c r="C138" s="53">
        <v>2110</v>
      </c>
      <c r="D138" s="18" t="s">
        <v>410</v>
      </c>
      <c r="E138" s="17">
        <v>0</v>
      </c>
      <c r="F138" s="17"/>
      <c r="G138" s="17"/>
      <c r="H138" s="17"/>
      <c r="I138" s="17"/>
      <c r="J138" s="17"/>
      <c r="K138" s="17"/>
      <c r="L138" s="52">
        <f t="shared" si="14"/>
        <v>0</v>
      </c>
      <c r="M138" s="15"/>
    </row>
    <row r="139" spans="2:14" ht="15" hidden="1">
      <c r="B139" s="20"/>
      <c r="C139" s="53">
        <v>2125</v>
      </c>
      <c r="D139" s="18" t="s">
        <v>409</v>
      </c>
      <c r="E139" s="17">
        <v>0</v>
      </c>
      <c r="F139" s="17"/>
      <c r="G139" s="17"/>
      <c r="H139" s="17"/>
      <c r="I139" s="17"/>
      <c r="J139" s="17"/>
      <c r="K139" s="17"/>
      <c r="L139" s="52">
        <f t="shared" si="14"/>
        <v>0</v>
      </c>
      <c r="M139" s="15"/>
    </row>
    <row r="140" spans="2:14" ht="15" hidden="1">
      <c r="B140" s="20"/>
      <c r="C140" s="53">
        <v>2130</v>
      </c>
      <c r="D140" s="18" t="s">
        <v>408</v>
      </c>
      <c r="E140" s="17">
        <v>0</v>
      </c>
      <c r="F140" s="17"/>
      <c r="G140" s="17"/>
      <c r="H140" s="17"/>
      <c r="I140" s="17"/>
      <c r="J140" s="17"/>
      <c r="K140" s="17"/>
      <c r="L140" s="52">
        <f t="shared" si="14"/>
        <v>0</v>
      </c>
      <c r="M140" s="15"/>
    </row>
    <row r="141" spans="2:14" ht="15" hidden="1">
      <c r="B141" s="20"/>
      <c r="C141" s="51">
        <v>2200</v>
      </c>
      <c r="D141" s="50" t="s">
        <v>407</v>
      </c>
      <c r="E141" s="49">
        <v>0</v>
      </c>
      <c r="F141" s="49"/>
      <c r="G141" s="49"/>
      <c r="H141" s="49"/>
      <c r="I141" s="49"/>
      <c r="J141" s="49"/>
      <c r="K141" s="49"/>
      <c r="L141" s="48">
        <f t="shared" si="14"/>
        <v>0</v>
      </c>
      <c r="M141" s="15"/>
    </row>
    <row r="142" spans="2:14" ht="24.75" hidden="1">
      <c r="B142" s="20"/>
      <c r="C142" s="53">
        <v>2205</v>
      </c>
      <c r="D142" s="18" t="s">
        <v>406</v>
      </c>
      <c r="E142" s="17">
        <v>0</v>
      </c>
      <c r="F142" s="17"/>
      <c r="G142" s="17"/>
      <c r="H142" s="17"/>
      <c r="I142" s="17"/>
      <c r="J142" s="17"/>
      <c r="K142" s="17"/>
      <c r="L142" s="52">
        <f t="shared" si="14"/>
        <v>0</v>
      </c>
      <c r="M142" s="15"/>
    </row>
    <row r="143" spans="2:14" ht="24.75" hidden="1">
      <c r="B143" s="20"/>
      <c r="C143" s="53">
        <v>2210</v>
      </c>
      <c r="D143" s="18" t="s">
        <v>405</v>
      </c>
      <c r="E143" s="17">
        <v>0</v>
      </c>
      <c r="F143" s="17"/>
      <c r="G143" s="17"/>
      <c r="H143" s="17"/>
      <c r="I143" s="17"/>
      <c r="J143" s="17"/>
      <c r="K143" s="17"/>
      <c r="L143" s="52">
        <f t="shared" si="14"/>
        <v>0</v>
      </c>
      <c r="M143" s="15"/>
    </row>
    <row r="144" spans="2:14" ht="24.75" hidden="1">
      <c r="B144" s="20"/>
      <c r="C144" s="51">
        <v>2300</v>
      </c>
      <c r="D144" s="50" t="s">
        <v>404</v>
      </c>
      <c r="E144" s="49">
        <f t="shared" ref="E144:L144" si="15">+SUM(E145:E153)</f>
        <v>32864102359</v>
      </c>
      <c r="F144" s="49">
        <f t="shared" si="15"/>
        <v>0</v>
      </c>
      <c r="G144" s="49">
        <f t="shared" si="15"/>
        <v>0</v>
      </c>
      <c r="H144" s="49">
        <f t="shared" si="15"/>
        <v>0</v>
      </c>
      <c r="I144" s="49">
        <f t="shared" si="15"/>
        <v>130888038</v>
      </c>
      <c r="J144" s="49">
        <f t="shared" si="15"/>
        <v>0</v>
      </c>
      <c r="K144" s="49">
        <f t="shared" si="15"/>
        <v>0</v>
      </c>
      <c r="L144" s="49">
        <f t="shared" si="15"/>
        <v>32994990397</v>
      </c>
      <c r="M144" s="15"/>
    </row>
    <row r="145" spans="2:13" ht="15" hidden="1">
      <c r="B145" s="20"/>
      <c r="C145" s="53">
        <v>2305</v>
      </c>
      <c r="D145" s="18" t="s">
        <v>403</v>
      </c>
      <c r="E145" s="17">
        <v>6331526675</v>
      </c>
      <c r="F145" s="17"/>
      <c r="G145" s="17"/>
      <c r="H145" s="17"/>
      <c r="I145" s="17"/>
      <c r="J145" s="17"/>
      <c r="K145" s="17">
        <f>+J155</f>
        <v>0</v>
      </c>
      <c r="L145" s="52">
        <f t="shared" ref="L145:L153" si="16">+E145-F145-H145-J145+K145+I145+G145</f>
        <v>6331526675</v>
      </c>
      <c r="M145" s="15"/>
    </row>
    <row r="146" spans="2:13" ht="15" hidden="1">
      <c r="B146" s="20"/>
      <c r="C146" s="53">
        <v>2308</v>
      </c>
      <c r="D146" s="18" t="s">
        <v>402</v>
      </c>
      <c r="E146" s="17">
        <v>26532575684</v>
      </c>
      <c r="F146" s="17"/>
      <c r="G146" s="17"/>
      <c r="H146" s="17"/>
      <c r="I146" s="17"/>
      <c r="J146" s="17"/>
      <c r="K146" s="17"/>
      <c r="L146" s="52">
        <f t="shared" si="16"/>
        <v>26532575684</v>
      </c>
      <c r="M146" s="15"/>
    </row>
    <row r="147" spans="2:13" ht="24.75" hidden="1">
      <c r="B147" s="20"/>
      <c r="C147" s="53">
        <v>2310</v>
      </c>
      <c r="D147" s="18" t="s">
        <v>401</v>
      </c>
      <c r="E147" s="17">
        <v>0</v>
      </c>
      <c r="F147" s="17"/>
      <c r="G147" s="17"/>
      <c r="H147" s="17"/>
      <c r="I147" s="17"/>
      <c r="J147" s="17"/>
      <c r="K147" s="17"/>
      <c r="L147" s="52">
        <f t="shared" si="16"/>
        <v>0</v>
      </c>
      <c r="M147" s="15"/>
    </row>
    <row r="148" spans="2:13" ht="15" hidden="1">
      <c r="B148" s="20"/>
      <c r="C148" s="53">
        <v>2315</v>
      </c>
      <c r="D148" s="18" t="s">
        <v>400</v>
      </c>
      <c r="E148" s="17">
        <v>0</v>
      </c>
      <c r="F148" s="17"/>
      <c r="G148" s="17"/>
      <c r="H148" s="17"/>
      <c r="I148" s="17"/>
      <c r="J148" s="17"/>
      <c r="K148" s="17"/>
      <c r="L148" s="52">
        <f t="shared" si="16"/>
        <v>0</v>
      </c>
      <c r="M148" s="15"/>
    </row>
    <row r="149" spans="2:13" ht="15" hidden="1">
      <c r="B149" s="20"/>
      <c r="C149" s="53">
        <v>2317</v>
      </c>
      <c r="D149" s="18" t="s">
        <v>399</v>
      </c>
      <c r="E149" s="17">
        <v>0</v>
      </c>
      <c r="F149" s="17"/>
      <c r="G149" s="17"/>
      <c r="H149" s="17"/>
      <c r="I149" s="17"/>
      <c r="J149" s="17"/>
      <c r="K149" s="17"/>
      <c r="L149" s="52">
        <f t="shared" si="16"/>
        <v>0</v>
      </c>
      <c r="M149" s="15"/>
    </row>
    <row r="150" spans="2:13" ht="15" hidden="1">
      <c r="B150" s="20"/>
      <c r="C150" s="53">
        <v>2325</v>
      </c>
      <c r="D150" s="18" t="s">
        <v>398</v>
      </c>
      <c r="E150" s="17">
        <v>0</v>
      </c>
      <c r="F150" s="17"/>
      <c r="G150" s="17"/>
      <c r="H150" s="17"/>
      <c r="I150" s="17"/>
      <c r="J150" s="17"/>
      <c r="K150" s="17"/>
      <c r="L150" s="52">
        <f t="shared" si="16"/>
        <v>0</v>
      </c>
      <c r="M150" s="15"/>
    </row>
    <row r="151" spans="2:13" ht="15" hidden="1">
      <c r="B151" s="20"/>
      <c r="C151" s="53">
        <v>2340</v>
      </c>
      <c r="D151" s="18" t="s">
        <v>397</v>
      </c>
      <c r="E151" s="17">
        <v>0</v>
      </c>
      <c r="F151" s="17"/>
      <c r="G151" s="17"/>
      <c r="H151" s="17"/>
      <c r="I151" s="17"/>
      <c r="J151" s="17"/>
      <c r="K151" s="17"/>
      <c r="L151" s="52">
        <f t="shared" si="16"/>
        <v>0</v>
      </c>
      <c r="M151" s="15"/>
    </row>
    <row r="152" spans="2:13" ht="15" hidden="1">
      <c r="B152" s="20"/>
      <c r="C152" s="53">
        <v>2345</v>
      </c>
      <c r="D152" s="18" t="s">
        <v>396</v>
      </c>
      <c r="E152" s="17">
        <v>0</v>
      </c>
      <c r="F152" s="17"/>
      <c r="G152" s="17"/>
      <c r="H152" s="17"/>
      <c r="I152" s="17"/>
      <c r="J152" s="17"/>
      <c r="K152" s="17"/>
      <c r="L152" s="52">
        <f t="shared" si="16"/>
        <v>0</v>
      </c>
      <c r="M152" s="15"/>
    </row>
    <row r="153" spans="2:13" ht="15" hidden="1">
      <c r="B153" s="20"/>
      <c r="C153" s="53">
        <v>2350</v>
      </c>
      <c r="D153" s="18" t="s">
        <v>395</v>
      </c>
      <c r="E153" s="17">
        <v>0</v>
      </c>
      <c r="F153" s="17"/>
      <c r="G153" s="17"/>
      <c r="H153" s="17"/>
      <c r="I153" s="17">
        <v>130888038</v>
      </c>
      <c r="J153" s="17"/>
      <c r="K153" s="17"/>
      <c r="L153" s="52">
        <f t="shared" si="16"/>
        <v>130888038</v>
      </c>
      <c r="M153" s="15"/>
    </row>
    <row r="154" spans="2:13" ht="15" hidden="1">
      <c r="B154" s="20"/>
      <c r="C154" s="51">
        <v>2400</v>
      </c>
      <c r="D154" s="50" t="s">
        <v>8</v>
      </c>
      <c r="E154" s="49">
        <f t="shared" ref="E154:L154" si="17">+SUM(E155:E171)</f>
        <v>1767710654.0799999</v>
      </c>
      <c r="F154" s="49">
        <f t="shared" si="17"/>
        <v>0</v>
      </c>
      <c r="G154" s="49">
        <f t="shared" si="17"/>
        <v>0</v>
      </c>
      <c r="H154" s="49">
        <f t="shared" si="17"/>
        <v>0</v>
      </c>
      <c r="I154" s="49">
        <f t="shared" si="17"/>
        <v>0</v>
      </c>
      <c r="J154" s="49">
        <f t="shared" si="17"/>
        <v>0</v>
      </c>
      <c r="K154" s="49">
        <f t="shared" si="17"/>
        <v>0</v>
      </c>
      <c r="L154" s="49">
        <f t="shared" si="17"/>
        <v>1767710654.0799999</v>
      </c>
      <c r="M154" s="15"/>
    </row>
    <row r="155" spans="2:13" ht="15" hidden="1">
      <c r="B155" s="20"/>
      <c r="C155" s="53">
        <v>2405</v>
      </c>
      <c r="D155" s="18" t="s">
        <v>346</v>
      </c>
      <c r="E155" s="17">
        <v>91506542.560000002</v>
      </c>
      <c r="F155" s="17"/>
      <c r="G155" s="17"/>
      <c r="H155" s="17"/>
      <c r="I155" s="17"/>
      <c r="J155" s="17"/>
      <c r="K155" s="17"/>
      <c r="L155" s="52">
        <f t="shared" ref="L155:L171" si="18">+E155-F155-H155-J155+K155+I155+G155</f>
        <v>91506542.560000002</v>
      </c>
      <c r="M155" s="15"/>
    </row>
    <row r="156" spans="2:13" ht="15" hidden="1">
      <c r="B156" s="20"/>
      <c r="C156" s="53">
        <v>2410</v>
      </c>
      <c r="D156" s="18" t="s">
        <v>394</v>
      </c>
      <c r="E156" s="17">
        <v>0</v>
      </c>
      <c r="F156" s="17"/>
      <c r="G156" s="17"/>
      <c r="H156" s="17"/>
      <c r="I156" s="17"/>
      <c r="J156" s="17"/>
      <c r="K156" s="17"/>
      <c r="L156" s="52">
        <f t="shared" si="18"/>
        <v>0</v>
      </c>
      <c r="M156" s="15"/>
    </row>
    <row r="157" spans="2:13" ht="15" hidden="1">
      <c r="B157" s="20"/>
      <c r="C157" s="53">
        <v>2415</v>
      </c>
      <c r="D157" s="18" t="s">
        <v>393</v>
      </c>
      <c r="E157" s="17">
        <v>363138995</v>
      </c>
      <c r="F157" s="17"/>
      <c r="G157" s="17"/>
      <c r="H157" s="17"/>
      <c r="I157" s="17"/>
      <c r="J157" s="17"/>
      <c r="K157" s="17"/>
      <c r="L157" s="52">
        <f t="shared" si="18"/>
        <v>363138995</v>
      </c>
      <c r="M157" s="15"/>
    </row>
    <row r="158" spans="2:13" ht="15" hidden="1">
      <c r="B158" s="20"/>
      <c r="C158" s="53">
        <v>2430</v>
      </c>
      <c r="D158" s="18" t="s">
        <v>392</v>
      </c>
      <c r="E158" s="17">
        <v>0</v>
      </c>
      <c r="F158" s="17"/>
      <c r="G158" s="17"/>
      <c r="H158" s="17"/>
      <c r="I158" s="17"/>
      <c r="J158" s="17"/>
      <c r="K158" s="17"/>
      <c r="L158" s="52">
        <f t="shared" si="18"/>
        <v>0</v>
      </c>
      <c r="M158" s="15"/>
    </row>
    <row r="159" spans="2:13" ht="15" hidden="1">
      <c r="B159" s="20"/>
      <c r="C159" s="53">
        <v>2435</v>
      </c>
      <c r="D159" s="18" t="s">
        <v>9</v>
      </c>
      <c r="E159" s="17">
        <v>873736522</v>
      </c>
      <c r="F159" s="17"/>
      <c r="G159" s="17"/>
      <c r="H159" s="17"/>
      <c r="I159" s="17"/>
      <c r="J159" s="17"/>
      <c r="K159" s="17"/>
      <c r="L159" s="52">
        <f t="shared" si="18"/>
        <v>873736522</v>
      </c>
      <c r="M159" s="15"/>
    </row>
    <row r="160" spans="2:13" ht="15" hidden="1">
      <c r="B160" s="20"/>
      <c r="C160" s="53">
        <v>2440</v>
      </c>
      <c r="D160" s="18" t="s">
        <v>274</v>
      </c>
      <c r="E160" s="17">
        <v>0</v>
      </c>
      <c r="F160" s="17"/>
      <c r="G160" s="17"/>
      <c r="H160" s="17"/>
      <c r="I160" s="17"/>
      <c r="J160" s="17"/>
      <c r="K160" s="17"/>
      <c r="L160" s="52">
        <f t="shared" si="18"/>
        <v>0</v>
      </c>
      <c r="M160" s="15"/>
    </row>
    <row r="161" spans="2:13" ht="24.75" hidden="1">
      <c r="B161" s="20"/>
      <c r="C161" s="53">
        <v>2442</v>
      </c>
      <c r="D161" s="18" t="s">
        <v>391</v>
      </c>
      <c r="E161" s="17">
        <v>0</v>
      </c>
      <c r="F161" s="17"/>
      <c r="G161" s="17"/>
      <c r="H161" s="17"/>
      <c r="I161" s="17"/>
      <c r="J161" s="17"/>
      <c r="K161" s="17"/>
      <c r="L161" s="52">
        <f t="shared" si="18"/>
        <v>0</v>
      </c>
      <c r="M161" s="15"/>
    </row>
    <row r="162" spans="2:13" ht="15" hidden="1">
      <c r="B162" s="20"/>
      <c r="C162" s="53">
        <v>2445</v>
      </c>
      <c r="D162" s="18" t="s">
        <v>390</v>
      </c>
      <c r="E162" s="17">
        <v>17939894</v>
      </c>
      <c r="F162" s="17"/>
      <c r="G162" s="17"/>
      <c r="H162" s="17"/>
      <c r="I162" s="17"/>
      <c r="J162" s="17"/>
      <c r="K162" s="17"/>
      <c r="L162" s="52">
        <f t="shared" si="18"/>
        <v>17939894</v>
      </c>
      <c r="M162" s="15"/>
    </row>
    <row r="163" spans="2:13" ht="15" hidden="1">
      <c r="B163" s="20"/>
      <c r="C163" s="53">
        <v>2447</v>
      </c>
      <c r="D163" s="18" t="s">
        <v>389</v>
      </c>
      <c r="E163" s="17">
        <v>817321</v>
      </c>
      <c r="F163" s="17"/>
      <c r="G163" s="17"/>
      <c r="H163" s="17"/>
      <c r="I163" s="17"/>
      <c r="J163" s="17"/>
      <c r="K163" s="17"/>
      <c r="L163" s="52">
        <f t="shared" si="18"/>
        <v>817321</v>
      </c>
      <c r="M163" s="15"/>
    </row>
    <row r="164" spans="2:13" ht="24.75" hidden="1">
      <c r="B164" s="20"/>
      <c r="C164" s="53">
        <v>2448</v>
      </c>
      <c r="D164" s="18" t="s">
        <v>388</v>
      </c>
      <c r="E164" s="17">
        <v>427701.6</v>
      </c>
      <c r="F164" s="17"/>
      <c r="G164" s="17"/>
      <c r="H164" s="17"/>
      <c r="I164" s="17"/>
      <c r="J164" s="17"/>
      <c r="K164" s="17"/>
      <c r="L164" s="52">
        <f t="shared" si="18"/>
        <v>427701.6</v>
      </c>
      <c r="M164" s="15"/>
    </row>
    <row r="165" spans="2:13" ht="15" hidden="1">
      <c r="B165" s="20"/>
      <c r="C165" s="53">
        <v>2450</v>
      </c>
      <c r="D165" s="18" t="s">
        <v>10</v>
      </c>
      <c r="E165" s="17">
        <v>14475972.449999999</v>
      </c>
      <c r="F165" s="17"/>
      <c r="G165" s="17"/>
      <c r="H165" s="17"/>
      <c r="I165" s="17"/>
      <c r="J165" s="17"/>
      <c r="K165" s="17"/>
      <c r="L165" s="52">
        <f t="shared" si="18"/>
        <v>14475972.449999999</v>
      </c>
      <c r="M165" s="15"/>
    </row>
    <row r="166" spans="2:13" ht="24.75" hidden="1">
      <c r="B166" s="20"/>
      <c r="C166" s="53">
        <v>2455</v>
      </c>
      <c r="D166" s="18" t="s">
        <v>340</v>
      </c>
      <c r="E166" s="17">
        <v>0</v>
      </c>
      <c r="F166" s="17"/>
      <c r="G166" s="17"/>
      <c r="H166" s="17"/>
      <c r="I166" s="17"/>
      <c r="J166" s="17"/>
      <c r="K166" s="17"/>
      <c r="L166" s="52">
        <f t="shared" si="18"/>
        <v>0</v>
      </c>
      <c r="M166" s="15"/>
    </row>
    <row r="167" spans="2:13" ht="24.75" hidden="1">
      <c r="B167" s="20"/>
      <c r="C167" s="53">
        <v>2460</v>
      </c>
      <c r="D167" s="18" t="s">
        <v>387</v>
      </c>
      <c r="E167" s="17">
        <v>78329785.469999999</v>
      </c>
      <c r="F167" s="17"/>
      <c r="G167" s="17"/>
      <c r="H167" s="17"/>
      <c r="I167" s="17"/>
      <c r="J167" s="17"/>
      <c r="K167" s="17"/>
      <c r="L167" s="52">
        <f t="shared" si="18"/>
        <v>78329785.469999999</v>
      </c>
      <c r="M167" s="15"/>
    </row>
    <row r="168" spans="2:13" ht="24.75" hidden="1">
      <c r="B168" s="20"/>
      <c r="C168" s="53">
        <v>2462</v>
      </c>
      <c r="D168" s="18" t="s">
        <v>386</v>
      </c>
      <c r="E168" s="17">
        <v>0</v>
      </c>
      <c r="F168" s="17"/>
      <c r="G168" s="17"/>
      <c r="H168" s="17"/>
      <c r="I168" s="17"/>
      <c r="J168" s="17"/>
      <c r="K168" s="17"/>
      <c r="L168" s="52">
        <f t="shared" si="18"/>
        <v>0</v>
      </c>
      <c r="M168" s="15"/>
    </row>
    <row r="169" spans="2:13" ht="15" hidden="1">
      <c r="B169" s="20"/>
      <c r="C169" s="53">
        <v>2465</v>
      </c>
      <c r="D169" s="18" t="s">
        <v>11</v>
      </c>
      <c r="E169" s="17">
        <v>9059262</v>
      </c>
      <c r="F169" s="17"/>
      <c r="G169" s="17"/>
      <c r="H169" s="17"/>
      <c r="I169" s="17"/>
      <c r="J169" s="17"/>
      <c r="K169" s="17"/>
      <c r="L169" s="52">
        <f t="shared" si="18"/>
        <v>9059262</v>
      </c>
      <c r="M169" s="15"/>
    </row>
    <row r="170" spans="2:13" ht="15" hidden="1">
      <c r="B170" s="20"/>
      <c r="C170" s="53">
        <v>2470</v>
      </c>
      <c r="D170" s="18" t="s">
        <v>385</v>
      </c>
      <c r="E170" s="17">
        <v>0</v>
      </c>
      <c r="F170" s="17"/>
      <c r="G170" s="17"/>
      <c r="H170" s="17"/>
      <c r="I170" s="17"/>
      <c r="J170" s="17"/>
      <c r="K170" s="17"/>
      <c r="L170" s="52">
        <f t="shared" si="18"/>
        <v>0</v>
      </c>
      <c r="M170" s="15"/>
    </row>
    <row r="171" spans="2:13" ht="15" hidden="1">
      <c r="B171" s="20"/>
      <c r="C171" s="53">
        <v>2495</v>
      </c>
      <c r="D171" s="18" t="s">
        <v>12</v>
      </c>
      <c r="E171" s="17">
        <v>318278658</v>
      </c>
      <c r="F171" s="17"/>
      <c r="G171" s="17"/>
      <c r="H171" s="17"/>
      <c r="I171" s="17"/>
      <c r="J171" s="17"/>
      <c r="K171" s="17"/>
      <c r="L171" s="52">
        <f t="shared" si="18"/>
        <v>318278658</v>
      </c>
      <c r="M171" s="15"/>
    </row>
    <row r="172" spans="2:13" ht="24.75" hidden="1">
      <c r="B172" s="20"/>
      <c r="C172" s="51">
        <v>2500</v>
      </c>
      <c r="D172" s="50" t="s">
        <v>384</v>
      </c>
      <c r="E172" s="49">
        <f t="shared" ref="E172:L172" si="19">+SUM(E173:E188)</f>
        <v>7037343</v>
      </c>
      <c r="F172" s="49">
        <f t="shared" si="19"/>
        <v>0</v>
      </c>
      <c r="G172" s="49">
        <f t="shared" si="19"/>
        <v>0</v>
      </c>
      <c r="H172" s="49">
        <f t="shared" si="19"/>
        <v>0</v>
      </c>
      <c r="I172" s="49">
        <f t="shared" si="19"/>
        <v>0</v>
      </c>
      <c r="J172" s="49">
        <f t="shared" si="19"/>
        <v>0</v>
      </c>
      <c r="K172" s="49">
        <f t="shared" si="19"/>
        <v>0</v>
      </c>
      <c r="L172" s="49">
        <f t="shared" si="19"/>
        <v>7037343</v>
      </c>
      <c r="M172" s="15"/>
    </row>
    <row r="173" spans="2:13" ht="15" hidden="1">
      <c r="B173" s="20"/>
      <c r="C173" s="53">
        <v>2505</v>
      </c>
      <c r="D173" s="18" t="s">
        <v>383</v>
      </c>
      <c r="E173" s="17">
        <v>0</v>
      </c>
      <c r="F173" s="17"/>
      <c r="G173" s="17"/>
      <c r="H173" s="17"/>
      <c r="I173" s="17"/>
      <c r="J173" s="17"/>
      <c r="K173" s="17"/>
      <c r="L173" s="52">
        <f t="shared" ref="L173:L188" si="20">+E173-F173-H173-J173+K173+I173+G173</f>
        <v>0</v>
      </c>
      <c r="M173" s="15"/>
    </row>
    <row r="174" spans="2:13" ht="15" hidden="1">
      <c r="B174" s="20"/>
      <c r="C174" s="53">
        <v>2510</v>
      </c>
      <c r="D174" s="18" t="s">
        <v>382</v>
      </c>
      <c r="E174" s="17">
        <v>376386</v>
      </c>
      <c r="F174" s="17"/>
      <c r="G174" s="17"/>
      <c r="H174" s="17"/>
      <c r="I174" s="17"/>
      <c r="J174" s="17"/>
      <c r="K174" s="17"/>
      <c r="L174" s="52">
        <f t="shared" si="20"/>
        <v>376386</v>
      </c>
      <c r="M174" s="15"/>
    </row>
    <row r="175" spans="2:13" ht="15" hidden="1">
      <c r="B175" s="20"/>
      <c r="C175" s="53">
        <v>2515</v>
      </c>
      <c r="D175" s="18" t="s">
        <v>381</v>
      </c>
      <c r="E175" s="17">
        <v>6660957</v>
      </c>
      <c r="F175" s="17"/>
      <c r="G175" s="17"/>
      <c r="H175" s="17"/>
      <c r="I175" s="17"/>
      <c r="J175" s="17"/>
      <c r="K175" s="17"/>
      <c r="L175" s="52">
        <f t="shared" si="20"/>
        <v>6660957</v>
      </c>
      <c r="M175" s="15"/>
    </row>
    <row r="176" spans="2:13" ht="15" hidden="1">
      <c r="B176" s="20"/>
      <c r="C176" s="53">
        <v>2520</v>
      </c>
      <c r="D176" s="18" t="s">
        <v>380</v>
      </c>
      <c r="E176" s="17">
        <v>0</v>
      </c>
      <c r="F176" s="17"/>
      <c r="G176" s="17"/>
      <c r="H176" s="17"/>
      <c r="I176" s="17"/>
      <c r="J176" s="17"/>
      <c r="K176" s="17"/>
      <c r="L176" s="52">
        <f t="shared" si="20"/>
        <v>0</v>
      </c>
      <c r="M176" s="15"/>
    </row>
    <row r="177" spans="2:13" ht="24.75" hidden="1">
      <c r="B177" s="20"/>
      <c r="C177" s="53">
        <v>2525</v>
      </c>
      <c r="D177" s="18" t="s">
        <v>379</v>
      </c>
      <c r="E177" s="17">
        <v>0</v>
      </c>
      <c r="F177" s="17"/>
      <c r="G177" s="17"/>
      <c r="H177" s="17"/>
      <c r="I177" s="17"/>
      <c r="J177" s="17"/>
      <c r="K177" s="17"/>
      <c r="L177" s="52">
        <f t="shared" si="20"/>
        <v>0</v>
      </c>
      <c r="M177" s="15"/>
    </row>
    <row r="178" spans="2:13" ht="15" hidden="1">
      <c r="B178" s="20"/>
      <c r="C178" s="53">
        <v>2530</v>
      </c>
      <c r="D178" s="18" t="s">
        <v>378</v>
      </c>
      <c r="E178" s="17">
        <v>0</v>
      </c>
      <c r="F178" s="17"/>
      <c r="G178" s="17"/>
      <c r="H178" s="17"/>
      <c r="I178" s="17"/>
      <c r="J178" s="17"/>
      <c r="K178" s="17"/>
      <c r="L178" s="52">
        <f t="shared" si="20"/>
        <v>0</v>
      </c>
      <c r="M178" s="15"/>
    </row>
    <row r="179" spans="2:13" ht="15" hidden="1">
      <c r="B179" s="20"/>
      <c r="C179" s="53">
        <v>2535</v>
      </c>
      <c r="D179" s="18" t="s">
        <v>377</v>
      </c>
      <c r="E179" s="17">
        <v>0</v>
      </c>
      <c r="F179" s="17"/>
      <c r="G179" s="17"/>
      <c r="H179" s="17"/>
      <c r="I179" s="17"/>
      <c r="J179" s="17"/>
      <c r="K179" s="17"/>
      <c r="L179" s="52">
        <f t="shared" si="20"/>
        <v>0</v>
      </c>
      <c r="M179" s="15"/>
    </row>
    <row r="180" spans="2:13" ht="15" hidden="1">
      <c r="B180" s="20"/>
      <c r="C180" s="53">
        <v>2540</v>
      </c>
      <c r="D180" s="18" t="s">
        <v>376</v>
      </c>
      <c r="E180" s="17">
        <v>0</v>
      </c>
      <c r="F180" s="17"/>
      <c r="G180" s="17"/>
      <c r="H180" s="17"/>
      <c r="I180" s="17"/>
      <c r="J180" s="17"/>
      <c r="K180" s="17"/>
      <c r="L180" s="52">
        <f t="shared" si="20"/>
        <v>0</v>
      </c>
      <c r="M180" s="15"/>
    </row>
    <row r="181" spans="2:13" ht="15" hidden="1">
      <c r="B181" s="20"/>
      <c r="C181" s="53">
        <v>2555</v>
      </c>
      <c r="D181" s="18" t="s">
        <v>375</v>
      </c>
      <c r="E181" s="17">
        <v>0</v>
      </c>
      <c r="F181" s="17"/>
      <c r="G181" s="17"/>
      <c r="H181" s="17"/>
      <c r="I181" s="17"/>
      <c r="J181" s="17"/>
      <c r="K181" s="17"/>
      <c r="L181" s="52">
        <f t="shared" si="20"/>
        <v>0</v>
      </c>
      <c r="M181" s="15"/>
    </row>
    <row r="182" spans="2:13" ht="24.75" hidden="1">
      <c r="B182" s="20"/>
      <c r="C182" s="53">
        <v>2560</v>
      </c>
      <c r="D182" s="18" t="s">
        <v>374</v>
      </c>
      <c r="E182" s="17">
        <v>0</v>
      </c>
      <c r="F182" s="17"/>
      <c r="G182" s="17"/>
      <c r="H182" s="17"/>
      <c r="I182" s="17"/>
      <c r="J182" s="17"/>
      <c r="K182" s="17"/>
      <c r="L182" s="52">
        <f t="shared" si="20"/>
        <v>0</v>
      </c>
      <c r="M182" s="15"/>
    </row>
    <row r="183" spans="2:13" ht="15" hidden="1">
      <c r="B183" s="20"/>
      <c r="C183" s="53">
        <v>2570</v>
      </c>
      <c r="D183" s="18" t="s">
        <v>373</v>
      </c>
      <c r="E183" s="17">
        <v>0</v>
      </c>
      <c r="F183" s="17"/>
      <c r="G183" s="17"/>
      <c r="H183" s="17"/>
      <c r="I183" s="17"/>
      <c r="J183" s="17"/>
      <c r="K183" s="17"/>
      <c r="L183" s="52">
        <f t="shared" si="20"/>
        <v>0</v>
      </c>
      <c r="M183" s="15"/>
    </row>
    <row r="184" spans="2:13" ht="15" hidden="1">
      <c r="B184" s="20"/>
      <c r="C184" s="53">
        <v>2575</v>
      </c>
      <c r="D184" s="18" t="s">
        <v>372</v>
      </c>
      <c r="E184" s="17">
        <v>0</v>
      </c>
      <c r="F184" s="17"/>
      <c r="G184" s="17"/>
      <c r="H184" s="17"/>
      <c r="I184" s="17"/>
      <c r="J184" s="17"/>
      <c r="K184" s="17"/>
      <c r="L184" s="52">
        <f t="shared" si="20"/>
        <v>0</v>
      </c>
      <c r="M184" s="15"/>
    </row>
    <row r="185" spans="2:13" ht="15" hidden="1">
      <c r="B185" s="20"/>
      <c r="C185" s="53">
        <v>2585</v>
      </c>
      <c r="D185" s="18" t="s">
        <v>371</v>
      </c>
      <c r="E185" s="17">
        <v>0</v>
      </c>
      <c r="F185" s="17"/>
      <c r="G185" s="17"/>
      <c r="H185" s="17"/>
      <c r="I185" s="17"/>
      <c r="J185" s="17"/>
      <c r="K185" s="17"/>
      <c r="L185" s="52">
        <f t="shared" si="20"/>
        <v>0</v>
      </c>
      <c r="M185" s="15"/>
    </row>
    <row r="186" spans="2:13" ht="15" hidden="1">
      <c r="B186" s="20"/>
      <c r="C186" s="53">
        <v>2590</v>
      </c>
      <c r="D186" s="18" t="s">
        <v>370</v>
      </c>
      <c r="E186" s="17">
        <v>0</v>
      </c>
      <c r="F186" s="17"/>
      <c r="G186" s="17"/>
      <c r="H186" s="17"/>
      <c r="I186" s="17"/>
      <c r="J186" s="17"/>
      <c r="K186" s="17"/>
      <c r="L186" s="52">
        <f t="shared" si="20"/>
        <v>0</v>
      </c>
      <c r="M186" s="15"/>
    </row>
    <row r="187" spans="2:13" ht="24.75" hidden="1">
      <c r="B187" s="20"/>
      <c r="C187" s="53">
        <v>2592</v>
      </c>
      <c r="D187" s="18" t="s">
        <v>369</v>
      </c>
      <c r="E187" s="17">
        <v>0</v>
      </c>
      <c r="F187" s="17"/>
      <c r="G187" s="17"/>
      <c r="H187" s="17"/>
      <c r="I187" s="17"/>
      <c r="J187" s="17"/>
      <c r="K187" s="17"/>
      <c r="L187" s="52">
        <f t="shared" si="20"/>
        <v>0</v>
      </c>
      <c r="M187" s="15"/>
    </row>
    <row r="188" spans="2:13" ht="15" hidden="1">
      <c r="B188" s="20"/>
      <c r="C188" s="53">
        <v>2595</v>
      </c>
      <c r="D188" s="18" t="s">
        <v>47</v>
      </c>
      <c r="E188" s="17">
        <v>0</v>
      </c>
      <c r="F188" s="17"/>
      <c r="G188" s="17"/>
      <c r="H188" s="17"/>
      <c r="I188" s="17"/>
      <c r="J188" s="17"/>
      <c r="K188" s="17"/>
      <c r="L188" s="52">
        <f t="shared" si="20"/>
        <v>0</v>
      </c>
      <c r="M188" s="15"/>
    </row>
    <row r="189" spans="2:13" ht="24.75" hidden="1">
      <c r="B189" s="20"/>
      <c r="C189" s="51">
        <v>2600</v>
      </c>
      <c r="D189" s="50" t="s">
        <v>368</v>
      </c>
      <c r="E189" s="49">
        <f t="shared" ref="E189:L189" si="21">+SUM(E190:E200)</f>
        <v>119657950.25</v>
      </c>
      <c r="F189" s="49">
        <f t="shared" si="21"/>
        <v>0</v>
      </c>
      <c r="G189" s="49">
        <f t="shared" si="21"/>
        <v>0</v>
      </c>
      <c r="H189" s="49">
        <f t="shared" si="21"/>
        <v>83425830</v>
      </c>
      <c r="I189" s="49">
        <f t="shared" si="21"/>
        <v>0</v>
      </c>
      <c r="J189" s="49">
        <f t="shared" si="21"/>
        <v>0</v>
      </c>
      <c r="K189" s="49">
        <f t="shared" si="21"/>
        <v>0</v>
      </c>
      <c r="L189" s="49">
        <f t="shared" si="21"/>
        <v>36232120.25</v>
      </c>
      <c r="M189" s="15"/>
    </row>
    <row r="190" spans="2:13" ht="15" hidden="1">
      <c r="B190" s="20"/>
      <c r="C190" s="53">
        <v>2605</v>
      </c>
      <c r="D190" s="18" t="s">
        <v>367</v>
      </c>
      <c r="E190" s="17">
        <v>0</v>
      </c>
      <c r="F190" s="17"/>
      <c r="G190" s="17"/>
      <c r="H190" s="17"/>
      <c r="I190" s="17"/>
      <c r="J190" s="17"/>
      <c r="K190" s="17"/>
      <c r="L190" s="52">
        <f t="shared" ref="L190:L200" si="22">+E190-F190-H190-J190+K190+I190+G190</f>
        <v>0</v>
      </c>
      <c r="M190" s="15"/>
    </row>
    <row r="191" spans="2:13" ht="15" hidden="1">
      <c r="B191" s="20"/>
      <c r="C191" s="53">
        <v>2610</v>
      </c>
      <c r="D191" s="18" t="s">
        <v>366</v>
      </c>
      <c r="E191" s="17">
        <v>0</v>
      </c>
      <c r="F191" s="17"/>
      <c r="G191" s="17"/>
      <c r="H191" s="17"/>
      <c r="I191" s="17"/>
      <c r="J191" s="17"/>
      <c r="K191" s="17"/>
      <c r="L191" s="52">
        <f t="shared" si="22"/>
        <v>0</v>
      </c>
      <c r="M191" s="15"/>
    </row>
    <row r="192" spans="2:13" ht="15" hidden="1">
      <c r="B192" s="20"/>
      <c r="C192" s="53">
        <v>2612</v>
      </c>
      <c r="D192" s="18" t="s">
        <v>365</v>
      </c>
      <c r="E192" s="17">
        <v>0</v>
      </c>
      <c r="F192" s="17"/>
      <c r="G192" s="17"/>
      <c r="H192" s="17"/>
      <c r="I192" s="17"/>
      <c r="J192" s="17"/>
      <c r="K192" s="17"/>
      <c r="L192" s="52">
        <f t="shared" si="22"/>
        <v>0</v>
      </c>
      <c r="M192" s="15"/>
    </row>
    <row r="193" spans="2:13" ht="15" hidden="1">
      <c r="B193" s="20"/>
      <c r="C193" s="53">
        <v>2615</v>
      </c>
      <c r="D193" s="18" t="s">
        <v>364</v>
      </c>
      <c r="E193" s="17">
        <v>0</v>
      </c>
      <c r="F193" s="17"/>
      <c r="G193" s="17"/>
      <c r="H193" s="17"/>
      <c r="I193" s="17"/>
      <c r="J193" s="17"/>
      <c r="K193" s="17"/>
      <c r="L193" s="52">
        <f t="shared" si="22"/>
        <v>0</v>
      </c>
      <c r="M193" s="15"/>
    </row>
    <row r="194" spans="2:13" ht="15" hidden="1">
      <c r="B194" s="20"/>
      <c r="C194" s="53">
        <v>2620</v>
      </c>
      <c r="D194" s="18" t="s">
        <v>363</v>
      </c>
      <c r="E194" s="17">
        <v>83425830</v>
      </c>
      <c r="F194" s="17"/>
      <c r="G194" s="17"/>
      <c r="H194" s="17">
        <f>+E194</f>
        <v>83425830</v>
      </c>
      <c r="I194" s="17"/>
      <c r="J194" s="17"/>
      <c r="K194" s="17"/>
      <c r="L194" s="52">
        <f t="shared" si="22"/>
        <v>0</v>
      </c>
      <c r="M194" s="15"/>
    </row>
    <row r="195" spans="2:13" ht="15" hidden="1">
      <c r="B195" s="20"/>
      <c r="C195" s="53">
        <v>2625</v>
      </c>
      <c r="D195" s="18" t="s">
        <v>362</v>
      </c>
      <c r="E195" s="17">
        <v>0</v>
      </c>
      <c r="F195" s="17"/>
      <c r="G195" s="17"/>
      <c r="H195" s="17"/>
      <c r="I195" s="17"/>
      <c r="J195" s="17"/>
      <c r="K195" s="17"/>
      <c r="L195" s="52">
        <f t="shared" si="22"/>
        <v>0</v>
      </c>
      <c r="M195" s="15"/>
    </row>
    <row r="196" spans="2:13" ht="15" hidden="1">
      <c r="B196" s="20"/>
      <c r="C196" s="53">
        <v>2648</v>
      </c>
      <c r="D196" s="18" t="s">
        <v>361</v>
      </c>
      <c r="E196" s="17">
        <v>0</v>
      </c>
      <c r="F196" s="17"/>
      <c r="G196" s="17"/>
      <c r="H196" s="17"/>
      <c r="I196" s="17"/>
      <c r="J196" s="17"/>
      <c r="K196" s="17"/>
      <c r="L196" s="52">
        <f t="shared" si="22"/>
        <v>0</v>
      </c>
      <c r="M196" s="15"/>
    </row>
    <row r="197" spans="2:13" ht="24.75" hidden="1">
      <c r="B197" s="20"/>
      <c r="C197" s="53">
        <v>2655</v>
      </c>
      <c r="D197" s="18" t="s">
        <v>360</v>
      </c>
      <c r="E197" s="17">
        <v>0</v>
      </c>
      <c r="F197" s="17"/>
      <c r="G197" s="17"/>
      <c r="H197" s="17"/>
      <c r="I197" s="17"/>
      <c r="J197" s="17"/>
      <c r="K197" s="17"/>
      <c r="L197" s="52">
        <f t="shared" si="22"/>
        <v>0</v>
      </c>
      <c r="M197" s="15"/>
    </row>
    <row r="198" spans="2:13" ht="24.75" hidden="1">
      <c r="B198" s="20"/>
      <c r="C198" s="53">
        <v>2658</v>
      </c>
      <c r="D198" s="18" t="s">
        <v>359</v>
      </c>
      <c r="E198" s="17">
        <v>0</v>
      </c>
      <c r="F198" s="17"/>
      <c r="G198" s="17"/>
      <c r="H198" s="17"/>
      <c r="I198" s="17"/>
      <c r="J198" s="17"/>
      <c r="K198" s="17"/>
      <c r="L198" s="52">
        <f t="shared" si="22"/>
        <v>0</v>
      </c>
      <c r="M198" s="15"/>
    </row>
    <row r="199" spans="2:13" ht="15" hidden="1">
      <c r="B199" s="20"/>
      <c r="C199" s="53">
        <v>2660</v>
      </c>
      <c r="D199" s="18" t="s">
        <v>358</v>
      </c>
      <c r="E199" s="17">
        <v>0</v>
      </c>
      <c r="F199" s="17"/>
      <c r="G199" s="17"/>
      <c r="H199" s="17"/>
      <c r="I199" s="17"/>
      <c r="J199" s="17"/>
      <c r="K199" s="17"/>
      <c r="L199" s="52">
        <f t="shared" si="22"/>
        <v>0</v>
      </c>
      <c r="M199" s="15"/>
    </row>
    <row r="200" spans="2:13" ht="15" hidden="1">
      <c r="B200" s="20"/>
      <c r="C200" s="53">
        <v>2695</v>
      </c>
      <c r="D200" s="18" t="s">
        <v>357</v>
      </c>
      <c r="E200" s="17">
        <v>36232120.25</v>
      </c>
      <c r="F200" s="17"/>
      <c r="G200" s="17"/>
      <c r="H200" s="17"/>
      <c r="I200" s="17"/>
      <c r="J200" s="17"/>
      <c r="K200" s="17"/>
      <c r="L200" s="52">
        <f t="shared" si="22"/>
        <v>36232120.25</v>
      </c>
      <c r="M200" s="15"/>
    </row>
    <row r="201" spans="2:13" ht="15" hidden="1">
      <c r="B201" s="20"/>
      <c r="C201" s="51">
        <v>2700</v>
      </c>
      <c r="D201" s="50" t="s">
        <v>356</v>
      </c>
      <c r="E201" s="49">
        <f t="shared" ref="E201:L201" si="23">+SUM(E202:E211)</f>
        <v>684652205.46000004</v>
      </c>
      <c r="F201" s="49">
        <f t="shared" si="23"/>
        <v>0</v>
      </c>
      <c r="G201" s="49">
        <f t="shared" si="23"/>
        <v>0</v>
      </c>
      <c r="H201" s="49">
        <f t="shared" si="23"/>
        <v>0</v>
      </c>
      <c r="I201" s="49">
        <f t="shared" si="23"/>
        <v>0</v>
      </c>
      <c r="J201" s="49">
        <f t="shared" si="23"/>
        <v>0</v>
      </c>
      <c r="K201" s="49">
        <f t="shared" si="23"/>
        <v>0</v>
      </c>
      <c r="L201" s="49">
        <f t="shared" si="23"/>
        <v>684652205.46000004</v>
      </c>
      <c r="M201" s="15"/>
    </row>
    <row r="202" spans="2:13" ht="15" hidden="1">
      <c r="B202" s="20"/>
      <c r="C202" s="53">
        <v>2705</v>
      </c>
      <c r="D202" s="18" t="s">
        <v>355</v>
      </c>
      <c r="E202" s="17">
        <v>0</v>
      </c>
      <c r="F202" s="17"/>
      <c r="G202" s="17"/>
      <c r="H202" s="17"/>
      <c r="I202" s="17"/>
      <c r="J202" s="17"/>
      <c r="K202" s="17"/>
      <c r="L202" s="52">
        <f t="shared" ref="L202:L211" si="24">+E202-F202-H202-J202+K202+I202+G202</f>
        <v>0</v>
      </c>
      <c r="M202" s="15"/>
    </row>
    <row r="203" spans="2:13" ht="15" hidden="1">
      <c r="B203" s="20"/>
      <c r="C203" s="53">
        <v>2710</v>
      </c>
      <c r="D203" s="18" t="s">
        <v>343</v>
      </c>
      <c r="E203" s="17">
        <v>57502210.090000004</v>
      </c>
      <c r="F203" s="17"/>
      <c r="G203" s="17"/>
      <c r="H203" s="17"/>
      <c r="I203" s="17"/>
      <c r="J203" s="17"/>
      <c r="K203" s="17"/>
      <c r="L203" s="52">
        <f t="shared" si="24"/>
        <v>57502210.090000004</v>
      </c>
      <c r="M203" s="15"/>
    </row>
    <row r="204" spans="2:13" ht="15" hidden="1">
      <c r="B204" s="20"/>
      <c r="C204" s="53">
        <v>2715</v>
      </c>
      <c r="D204" s="18" t="s">
        <v>354</v>
      </c>
      <c r="E204" s="17">
        <v>0</v>
      </c>
      <c r="F204" s="17"/>
      <c r="G204" s="17"/>
      <c r="H204" s="17"/>
      <c r="I204" s="17"/>
      <c r="J204" s="17"/>
      <c r="K204" s="17"/>
      <c r="L204" s="52">
        <f t="shared" si="24"/>
        <v>0</v>
      </c>
      <c r="M204" s="15"/>
    </row>
    <row r="205" spans="2:13" ht="24.75" hidden="1">
      <c r="B205" s="20"/>
      <c r="C205" s="53">
        <v>2720</v>
      </c>
      <c r="D205" s="18" t="s">
        <v>353</v>
      </c>
      <c r="E205" s="17">
        <v>0</v>
      </c>
      <c r="F205" s="17"/>
      <c r="G205" s="17"/>
      <c r="H205" s="17"/>
      <c r="I205" s="17"/>
      <c r="J205" s="17"/>
      <c r="K205" s="17"/>
      <c r="L205" s="52">
        <f t="shared" si="24"/>
        <v>0</v>
      </c>
      <c r="M205" s="15"/>
    </row>
    <row r="206" spans="2:13" ht="15" hidden="1">
      <c r="B206" s="20"/>
      <c r="C206" s="53">
        <v>2725</v>
      </c>
      <c r="D206" s="18" t="s">
        <v>352</v>
      </c>
      <c r="E206" s="17">
        <v>4287502</v>
      </c>
      <c r="F206" s="17"/>
      <c r="G206" s="17"/>
      <c r="H206" s="17"/>
      <c r="I206" s="17"/>
      <c r="J206" s="17"/>
      <c r="K206" s="17"/>
      <c r="L206" s="52">
        <f t="shared" si="24"/>
        <v>4287502</v>
      </c>
      <c r="M206" s="15"/>
    </row>
    <row r="207" spans="2:13" ht="15" hidden="1">
      <c r="B207" s="20"/>
      <c r="C207" s="53">
        <v>2730</v>
      </c>
      <c r="D207" s="18" t="s">
        <v>351</v>
      </c>
      <c r="E207" s="17">
        <v>0</v>
      </c>
      <c r="F207" s="17"/>
      <c r="G207" s="17"/>
      <c r="H207" s="17"/>
      <c r="I207" s="17"/>
      <c r="J207" s="17"/>
      <c r="K207" s="17"/>
      <c r="L207" s="52">
        <f t="shared" si="24"/>
        <v>0</v>
      </c>
      <c r="M207" s="15"/>
    </row>
    <row r="208" spans="2:13" ht="15" hidden="1">
      <c r="B208" s="20"/>
      <c r="C208" s="53">
        <v>2735</v>
      </c>
      <c r="D208" s="18" t="s">
        <v>350</v>
      </c>
      <c r="E208" s="17">
        <v>0</v>
      </c>
      <c r="F208" s="17"/>
      <c r="G208" s="17"/>
      <c r="H208" s="17"/>
      <c r="I208" s="17"/>
      <c r="J208" s="17"/>
      <c r="K208" s="17"/>
      <c r="L208" s="52">
        <f t="shared" si="24"/>
        <v>0</v>
      </c>
      <c r="M208" s="15"/>
    </row>
    <row r="209" spans="2:13" ht="15" hidden="1">
      <c r="B209" s="20"/>
      <c r="C209" s="53">
        <v>2740</v>
      </c>
      <c r="D209" s="18" t="s">
        <v>349</v>
      </c>
      <c r="E209" s="17">
        <v>421912457</v>
      </c>
      <c r="F209" s="17"/>
      <c r="G209" s="17"/>
      <c r="H209" s="17"/>
      <c r="I209" s="17"/>
      <c r="J209" s="17"/>
      <c r="K209" s="17"/>
      <c r="L209" s="52">
        <f t="shared" si="24"/>
        <v>421912457</v>
      </c>
      <c r="M209" s="15"/>
    </row>
    <row r="210" spans="2:13" ht="15" hidden="1">
      <c r="B210" s="20"/>
      <c r="C210" s="53">
        <v>2745</v>
      </c>
      <c r="D210" s="18" t="s">
        <v>348</v>
      </c>
      <c r="E210" s="17">
        <v>0</v>
      </c>
      <c r="F210" s="17"/>
      <c r="G210" s="17"/>
      <c r="H210" s="17"/>
      <c r="I210" s="17"/>
      <c r="J210" s="17"/>
      <c r="K210" s="17"/>
      <c r="L210" s="52">
        <f t="shared" si="24"/>
        <v>0</v>
      </c>
      <c r="M210" s="15"/>
    </row>
    <row r="211" spans="2:13" ht="15" hidden="1">
      <c r="B211" s="20"/>
      <c r="C211" s="53">
        <v>2795</v>
      </c>
      <c r="D211" s="18" t="s">
        <v>266</v>
      </c>
      <c r="E211" s="17">
        <v>200950036.37</v>
      </c>
      <c r="F211" s="17"/>
      <c r="G211" s="17"/>
      <c r="H211" s="17"/>
      <c r="I211" s="17"/>
      <c r="J211" s="17"/>
      <c r="K211" s="17"/>
      <c r="L211" s="52">
        <f t="shared" si="24"/>
        <v>200950036.37</v>
      </c>
      <c r="M211" s="15"/>
    </row>
    <row r="212" spans="2:13" ht="24.75" hidden="1">
      <c r="B212" s="20"/>
      <c r="C212" s="51">
        <v>2800</v>
      </c>
      <c r="D212" s="50" t="s">
        <v>347</v>
      </c>
      <c r="E212" s="49">
        <f t="shared" ref="E212:L212" si="25">+SUM(E213:E223)</f>
        <v>0</v>
      </c>
      <c r="F212" s="49">
        <f t="shared" si="25"/>
        <v>0</v>
      </c>
      <c r="G212" s="49">
        <f t="shared" si="25"/>
        <v>0</v>
      </c>
      <c r="H212" s="49">
        <f t="shared" si="25"/>
        <v>0</v>
      </c>
      <c r="I212" s="49">
        <f t="shared" si="25"/>
        <v>0</v>
      </c>
      <c r="J212" s="49">
        <f t="shared" si="25"/>
        <v>0</v>
      </c>
      <c r="K212" s="49">
        <f t="shared" si="25"/>
        <v>0</v>
      </c>
      <c r="L212" s="49">
        <f t="shared" si="25"/>
        <v>0</v>
      </c>
      <c r="M212" s="15"/>
    </row>
    <row r="213" spans="2:13" ht="15" hidden="1">
      <c r="B213" s="20"/>
      <c r="C213" s="53">
        <v>2805</v>
      </c>
      <c r="D213" s="18" t="s">
        <v>346</v>
      </c>
      <c r="E213" s="17">
        <v>0</v>
      </c>
      <c r="F213" s="17"/>
      <c r="G213" s="17"/>
      <c r="H213" s="17"/>
      <c r="I213" s="17"/>
      <c r="J213" s="17"/>
      <c r="K213" s="17"/>
      <c r="L213" s="52">
        <f t="shared" ref="L213:L223" si="26">+E213-F213-H213-J213+K213+I213+G213</f>
        <v>0</v>
      </c>
      <c r="M213" s="15"/>
    </row>
    <row r="214" spans="2:13" ht="15" hidden="1">
      <c r="B214" s="20"/>
      <c r="C214" s="53">
        <v>2810</v>
      </c>
      <c r="D214" s="18" t="s">
        <v>345</v>
      </c>
      <c r="E214" s="17">
        <v>0</v>
      </c>
      <c r="F214" s="17"/>
      <c r="G214" s="17"/>
      <c r="H214" s="17"/>
      <c r="I214" s="17"/>
      <c r="J214" s="17"/>
      <c r="K214" s="17"/>
      <c r="L214" s="52">
        <f t="shared" si="26"/>
        <v>0</v>
      </c>
      <c r="M214" s="15"/>
    </row>
    <row r="215" spans="2:13" ht="24.75" hidden="1">
      <c r="B215" s="20"/>
      <c r="C215" s="53">
        <v>2820</v>
      </c>
      <c r="D215" s="18" t="s">
        <v>344</v>
      </c>
      <c r="E215" s="17">
        <v>0</v>
      </c>
      <c r="F215" s="17"/>
      <c r="G215" s="17"/>
      <c r="H215" s="17"/>
      <c r="I215" s="17"/>
      <c r="J215" s="17"/>
      <c r="K215" s="17"/>
      <c r="L215" s="52">
        <f t="shared" si="26"/>
        <v>0</v>
      </c>
      <c r="M215" s="15"/>
    </row>
    <row r="216" spans="2:13" ht="15" hidden="1">
      <c r="B216" s="20"/>
      <c r="C216" s="53">
        <v>2825</v>
      </c>
      <c r="D216" s="18" t="s">
        <v>343</v>
      </c>
      <c r="E216" s="17">
        <v>0</v>
      </c>
      <c r="F216" s="17"/>
      <c r="G216" s="17"/>
      <c r="H216" s="17"/>
      <c r="I216" s="17"/>
      <c r="J216" s="17"/>
      <c r="K216" s="17"/>
      <c r="L216" s="52">
        <f t="shared" si="26"/>
        <v>0</v>
      </c>
      <c r="M216" s="15"/>
    </row>
    <row r="217" spans="2:13" ht="15" hidden="1">
      <c r="B217" s="20"/>
      <c r="C217" s="53">
        <v>2827</v>
      </c>
      <c r="D217" s="18" t="s">
        <v>342</v>
      </c>
      <c r="E217" s="17">
        <v>0</v>
      </c>
      <c r="F217" s="17"/>
      <c r="G217" s="17"/>
      <c r="H217" s="17"/>
      <c r="I217" s="17"/>
      <c r="J217" s="17"/>
      <c r="K217" s="17"/>
      <c r="L217" s="52">
        <f t="shared" si="26"/>
        <v>0</v>
      </c>
      <c r="M217" s="15"/>
    </row>
    <row r="218" spans="2:13" ht="15" hidden="1">
      <c r="B218" s="20"/>
      <c r="C218" s="53">
        <v>2830</v>
      </c>
      <c r="D218" s="18" t="s">
        <v>131</v>
      </c>
      <c r="E218" s="17">
        <v>0</v>
      </c>
      <c r="F218" s="17"/>
      <c r="G218" s="17"/>
      <c r="H218" s="17"/>
      <c r="I218" s="17"/>
      <c r="J218" s="17"/>
      <c r="K218" s="17"/>
      <c r="L218" s="52">
        <f t="shared" si="26"/>
        <v>0</v>
      </c>
      <c r="M218" s="15"/>
    </row>
    <row r="219" spans="2:13" ht="15" hidden="1">
      <c r="B219" s="20"/>
      <c r="C219" s="53">
        <v>2835</v>
      </c>
      <c r="D219" s="18" t="s">
        <v>274</v>
      </c>
      <c r="E219" s="17">
        <v>0</v>
      </c>
      <c r="F219" s="17"/>
      <c r="G219" s="17"/>
      <c r="H219" s="17"/>
      <c r="I219" s="17"/>
      <c r="J219" s="17"/>
      <c r="K219" s="17"/>
      <c r="L219" s="52">
        <f t="shared" si="26"/>
        <v>0</v>
      </c>
      <c r="M219" s="15"/>
    </row>
    <row r="220" spans="2:13" ht="36.75" hidden="1">
      <c r="B220" s="20"/>
      <c r="C220" s="53">
        <v>2840</v>
      </c>
      <c r="D220" s="18" t="s">
        <v>341</v>
      </c>
      <c r="E220" s="17">
        <v>0</v>
      </c>
      <c r="F220" s="17"/>
      <c r="G220" s="17"/>
      <c r="H220" s="17"/>
      <c r="I220" s="17"/>
      <c r="J220" s="17"/>
      <c r="K220" s="17"/>
      <c r="L220" s="52">
        <f t="shared" si="26"/>
        <v>0</v>
      </c>
      <c r="M220" s="15"/>
    </row>
    <row r="221" spans="2:13" ht="24.75" hidden="1">
      <c r="B221" s="20"/>
      <c r="C221" s="53">
        <v>2845</v>
      </c>
      <c r="D221" s="18" t="s">
        <v>340</v>
      </c>
      <c r="E221" s="17">
        <v>0</v>
      </c>
      <c r="F221" s="17"/>
      <c r="G221" s="17"/>
      <c r="H221" s="17"/>
      <c r="I221" s="17"/>
      <c r="J221" s="17"/>
      <c r="K221" s="17"/>
      <c r="L221" s="52">
        <f t="shared" si="26"/>
        <v>0</v>
      </c>
      <c r="M221" s="15"/>
    </row>
    <row r="222" spans="2:13" ht="15" hidden="1">
      <c r="B222" s="20"/>
      <c r="C222" s="53">
        <v>2890</v>
      </c>
      <c r="D222" s="18" t="s">
        <v>339</v>
      </c>
      <c r="E222" s="17">
        <v>0</v>
      </c>
      <c r="F222" s="17"/>
      <c r="G222" s="17"/>
      <c r="H222" s="17"/>
      <c r="I222" s="17"/>
      <c r="J222" s="17"/>
      <c r="K222" s="17"/>
      <c r="L222" s="52">
        <f t="shared" si="26"/>
        <v>0</v>
      </c>
      <c r="M222" s="15"/>
    </row>
    <row r="223" spans="2:13" ht="15" hidden="1">
      <c r="B223" s="20"/>
      <c r="C223" s="53">
        <v>2895</v>
      </c>
      <c r="D223" s="18" t="s">
        <v>338</v>
      </c>
      <c r="E223" s="17">
        <v>0</v>
      </c>
      <c r="F223" s="17"/>
      <c r="G223" s="17"/>
      <c r="H223" s="17"/>
      <c r="I223" s="17"/>
      <c r="J223" s="17"/>
      <c r="K223" s="17"/>
      <c r="L223" s="52">
        <f t="shared" si="26"/>
        <v>0</v>
      </c>
      <c r="M223" s="15"/>
    </row>
    <row r="224" spans="2:13" ht="24.75" hidden="1">
      <c r="B224" s="20"/>
      <c r="C224" s="51">
        <v>2900</v>
      </c>
      <c r="D224" s="50" t="s">
        <v>337</v>
      </c>
      <c r="E224" s="49">
        <f t="shared" ref="E224:L224" si="27">+E225</f>
        <v>0</v>
      </c>
      <c r="F224" s="49">
        <f t="shared" si="27"/>
        <v>0</v>
      </c>
      <c r="G224" s="49">
        <f t="shared" si="27"/>
        <v>0</v>
      </c>
      <c r="H224" s="49">
        <f t="shared" si="27"/>
        <v>0</v>
      </c>
      <c r="I224" s="49">
        <f t="shared" si="27"/>
        <v>0</v>
      </c>
      <c r="J224" s="49">
        <f t="shared" si="27"/>
        <v>0</v>
      </c>
      <c r="K224" s="49">
        <f t="shared" si="27"/>
        <v>0</v>
      </c>
      <c r="L224" s="49">
        <f t="shared" si="27"/>
        <v>0</v>
      </c>
      <c r="M224" s="15"/>
    </row>
    <row r="225" spans="2:13" ht="15" hidden="1">
      <c r="B225" s="20"/>
      <c r="C225" s="53">
        <v>2905</v>
      </c>
      <c r="D225" s="18" t="s">
        <v>336</v>
      </c>
      <c r="E225" s="17">
        <v>0</v>
      </c>
      <c r="F225" s="17"/>
      <c r="G225" s="17"/>
      <c r="H225" s="17"/>
      <c r="I225" s="17"/>
      <c r="J225" s="17"/>
      <c r="K225" s="17"/>
      <c r="L225" s="52">
        <f>+E225-F225-H225-J225+K225+I225+G225</f>
        <v>0</v>
      </c>
      <c r="M225" s="15"/>
    </row>
    <row r="226" spans="2:13" ht="15" hidden="1">
      <c r="B226" s="20"/>
      <c r="C226" s="57">
        <v>3000</v>
      </c>
      <c r="D226" s="56" t="s">
        <v>17</v>
      </c>
      <c r="E226" s="55">
        <f t="shared" ref="E226:L226" si="28">+E227+E230+E239+E248+E252+E254</f>
        <v>21711066621.34</v>
      </c>
      <c r="F226" s="55">
        <f t="shared" si="28"/>
        <v>0</v>
      </c>
      <c r="G226" s="55">
        <f t="shared" si="28"/>
        <v>0</v>
      </c>
      <c r="H226" s="55">
        <f t="shared" si="28"/>
        <v>627718407.00999999</v>
      </c>
      <c r="I226" s="55">
        <f t="shared" si="28"/>
        <v>313551985.00999993</v>
      </c>
      <c r="J226" s="55">
        <f t="shared" si="28"/>
        <v>0</v>
      </c>
      <c r="K226" s="55">
        <f t="shared" si="28"/>
        <v>0</v>
      </c>
      <c r="L226" s="55">
        <f t="shared" si="28"/>
        <v>21396900199.34</v>
      </c>
      <c r="M226" s="15"/>
    </row>
    <row r="227" spans="2:13" ht="15" hidden="1">
      <c r="B227" s="20"/>
      <c r="C227" s="51">
        <v>3100</v>
      </c>
      <c r="D227" s="50" t="s">
        <v>39</v>
      </c>
      <c r="E227" s="49">
        <f t="shared" ref="E227:L227" si="29">+E228+E229</f>
        <v>17751980355</v>
      </c>
      <c r="F227" s="49">
        <f t="shared" si="29"/>
        <v>0</v>
      </c>
      <c r="G227" s="49">
        <f t="shared" si="29"/>
        <v>0</v>
      </c>
      <c r="H227" s="49">
        <f t="shared" si="29"/>
        <v>0</v>
      </c>
      <c r="I227" s="49">
        <f t="shared" si="29"/>
        <v>0</v>
      </c>
      <c r="J227" s="49">
        <f t="shared" si="29"/>
        <v>0</v>
      </c>
      <c r="K227" s="49">
        <f t="shared" si="29"/>
        <v>0</v>
      </c>
      <c r="L227" s="49">
        <f t="shared" si="29"/>
        <v>17751980355</v>
      </c>
      <c r="M227" s="15"/>
    </row>
    <row r="228" spans="2:13" ht="15" hidden="1">
      <c r="B228" s="20"/>
      <c r="C228" s="53">
        <v>3105</v>
      </c>
      <c r="D228" s="18" t="s">
        <v>335</v>
      </c>
      <c r="E228" s="17">
        <v>17751980355</v>
      </c>
      <c r="F228" s="17"/>
      <c r="G228" s="17"/>
      <c r="H228" s="17"/>
      <c r="I228" s="17"/>
      <c r="J228" s="17"/>
      <c r="K228" s="17"/>
      <c r="L228" s="52">
        <f>+E228-F228-H228-J228+K228+I228+G228</f>
        <v>17751980355</v>
      </c>
      <c r="M228" s="15"/>
    </row>
    <row r="229" spans="2:13" ht="15" hidden="1">
      <c r="B229" s="20"/>
      <c r="C229" s="53">
        <v>3110</v>
      </c>
      <c r="D229" s="18" t="s">
        <v>334</v>
      </c>
      <c r="E229" s="17">
        <v>0</v>
      </c>
      <c r="F229" s="17"/>
      <c r="G229" s="17"/>
      <c r="H229" s="17"/>
      <c r="I229" s="17"/>
      <c r="J229" s="17"/>
      <c r="K229" s="17"/>
      <c r="L229" s="52">
        <f>+E229-F229-H229-J229+K229+I229+G229</f>
        <v>0</v>
      </c>
      <c r="M229" s="15"/>
    </row>
    <row r="230" spans="2:13" ht="15" hidden="1">
      <c r="B230" s="20"/>
      <c r="C230" s="51">
        <v>3200</v>
      </c>
      <c r="D230" s="50" t="s">
        <v>333</v>
      </c>
      <c r="E230" s="49">
        <f t="shared" ref="E230:L230" si="30">+SUM(E231:E238)</f>
        <v>1077174240</v>
      </c>
      <c r="F230" s="49">
        <f t="shared" si="30"/>
        <v>0</v>
      </c>
      <c r="G230" s="49">
        <f t="shared" si="30"/>
        <v>0</v>
      </c>
      <c r="H230" s="49">
        <f t="shared" si="30"/>
        <v>0</v>
      </c>
      <c r="I230" s="49">
        <f t="shared" si="30"/>
        <v>0</v>
      </c>
      <c r="J230" s="49">
        <f t="shared" si="30"/>
        <v>0</v>
      </c>
      <c r="K230" s="49">
        <f t="shared" si="30"/>
        <v>0</v>
      </c>
      <c r="L230" s="49">
        <f t="shared" si="30"/>
        <v>1077174240</v>
      </c>
      <c r="M230" s="15"/>
    </row>
    <row r="231" spans="2:13" ht="15" hidden="1">
      <c r="B231" s="20"/>
      <c r="C231" s="53">
        <v>3205</v>
      </c>
      <c r="D231" s="18" t="s">
        <v>332</v>
      </c>
      <c r="E231" s="17">
        <v>1077174240</v>
      </c>
      <c r="F231" s="17"/>
      <c r="G231" s="17"/>
      <c r="H231" s="17"/>
      <c r="I231" s="17"/>
      <c r="J231" s="17"/>
      <c r="K231" s="17"/>
      <c r="L231" s="52">
        <f t="shared" ref="L231:L238" si="31">+E231-F231-H231-J231+K231+I231+G231</f>
        <v>1077174240</v>
      </c>
      <c r="M231" s="15"/>
    </row>
    <row r="232" spans="2:13" ht="15" hidden="1">
      <c r="B232" s="20"/>
      <c r="C232" s="53">
        <v>3210</v>
      </c>
      <c r="D232" s="18" t="s">
        <v>331</v>
      </c>
      <c r="E232" s="17">
        <v>0</v>
      </c>
      <c r="F232" s="17"/>
      <c r="G232" s="17"/>
      <c r="H232" s="17"/>
      <c r="I232" s="17"/>
      <c r="J232" s="17"/>
      <c r="K232" s="17"/>
      <c r="L232" s="52">
        <f t="shared" si="31"/>
        <v>0</v>
      </c>
      <c r="M232" s="15"/>
    </row>
    <row r="233" spans="2:13" ht="15" hidden="1">
      <c r="B233" s="20"/>
      <c r="C233" s="53">
        <v>3215</v>
      </c>
      <c r="D233" s="18" t="s">
        <v>330</v>
      </c>
      <c r="E233" s="17">
        <v>0</v>
      </c>
      <c r="F233" s="17"/>
      <c r="G233" s="17"/>
      <c r="H233" s="17"/>
      <c r="I233" s="17"/>
      <c r="J233" s="17"/>
      <c r="K233" s="17"/>
      <c r="L233" s="52">
        <f t="shared" si="31"/>
        <v>0</v>
      </c>
      <c r="M233" s="15"/>
    </row>
    <row r="234" spans="2:13" ht="15" hidden="1">
      <c r="B234" s="20"/>
      <c r="C234" s="53">
        <v>3220</v>
      </c>
      <c r="D234" s="18" t="s">
        <v>329</v>
      </c>
      <c r="E234" s="17">
        <v>0</v>
      </c>
      <c r="F234" s="17"/>
      <c r="G234" s="17"/>
      <c r="H234" s="17"/>
      <c r="I234" s="17"/>
      <c r="J234" s="17"/>
      <c r="K234" s="17"/>
      <c r="L234" s="52">
        <f t="shared" si="31"/>
        <v>0</v>
      </c>
      <c r="M234" s="15"/>
    </row>
    <row r="235" spans="2:13" ht="15" hidden="1">
      <c r="B235" s="20"/>
      <c r="C235" s="53">
        <v>3225</v>
      </c>
      <c r="D235" s="18" t="s">
        <v>328</v>
      </c>
      <c r="E235" s="17">
        <v>0</v>
      </c>
      <c r="F235" s="17"/>
      <c r="G235" s="17"/>
      <c r="H235" s="17"/>
      <c r="I235" s="17"/>
      <c r="J235" s="17"/>
      <c r="K235" s="17"/>
      <c r="L235" s="52">
        <f t="shared" si="31"/>
        <v>0</v>
      </c>
      <c r="M235" s="15"/>
    </row>
    <row r="236" spans="2:13" ht="15" hidden="1">
      <c r="B236" s="20"/>
      <c r="C236" s="53">
        <v>3230</v>
      </c>
      <c r="D236" s="18" t="s">
        <v>327</v>
      </c>
      <c r="E236" s="17">
        <v>0</v>
      </c>
      <c r="F236" s="17"/>
      <c r="G236" s="17"/>
      <c r="H236" s="17"/>
      <c r="I236" s="17"/>
      <c r="J236" s="17"/>
      <c r="K236" s="17"/>
      <c r="L236" s="52">
        <f t="shared" si="31"/>
        <v>0</v>
      </c>
      <c r="M236" s="15"/>
    </row>
    <row r="237" spans="2:13" ht="15" hidden="1">
      <c r="B237" s="20"/>
      <c r="C237" s="53">
        <v>3235</v>
      </c>
      <c r="D237" s="18" t="s">
        <v>326</v>
      </c>
      <c r="E237" s="17">
        <v>0</v>
      </c>
      <c r="F237" s="17"/>
      <c r="G237" s="17"/>
      <c r="H237" s="17"/>
      <c r="I237" s="17"/>
      <c r="J237" s="17"/>
      <c r="K237" s="17"/>
      <c r="L237" s="52">
        <f t="shared" si="31"/>
        <v>0</v>
      </c>
      <c r="M237" s="15"/>
    </row>
    <row r="238" spans="2:13" ht="15" hidden="1">
      <c r="B238" s="20"/>
      <c r="C238" s="53">
        <v>3280</v>
      </c>
      <c r="D238" s="18" t="s">
        <v>325</v>
      </c>
      <c r="E238" s="17">
        <v>0</v>
      </c>
      <c r="F238" s="17"/>
      <c r="G238" s="17"/>
      <c r="H238" s="17"/>
      <c r="I238" s="17"/>
      <c r="J238" s="17"/>
      <c r="K238" s="17"/>
      <c r="L238" s="52">
        <f t="shared" si="31"/>
        <v>0</v>
      </c>
      <c r="M238" s="15"/>
    </row>
    <row r="239" spans="2:13" ht="24.75" hidden="1">
      <c r="B239" s="20"/>
      <c r="C239" s="51">
        <v>3300</v>
      </c>
      <c r="D239" s="50" t="s">
        <v>324</v>
      </c>
      <c r="E239" s="49">
        <f t="shared" ref="E239:L239" si="32">+SUM(E240:E247)</f>
        <v>1247752235</v>
      </c>
      <c r="F239" s="49">
        <f t="shared" si="32"/>
        <v>0</v>
      </c>
      <c r="G239" s="49">
        <f t="shared" si="32"/>
        <v>0</v>
      </c>
      <c r="H239" s="49">
        <f t="shared" si="32"/>
        <v>0</v>
      </c>
      <c r="I239" s="49">
        <f t="shared" si="32"/>
        <v>0</v>
      </c>
      <c r="J239" s="49">
        <f t="shared" si="32"/>
        <v>0</v>
      </c>
      <c r="K239" s="49">
        <f t="shared" si="32"/>
        <v>0</v>
      </c>
      <c r="L239" s="49">
        <f t="shared" si="32"/>
        <v>1247752235</v>
      </c>
      <c r="M239" s="15"/>
    </row>
    <row r="240" spans="2:13" ht="24.75" hidden="1">
      <c r="B240" s="20"/>
      <c r="C240" s="53">
        <v>3305</v>
      </c>
      <c r="D240" s="18" t="s">
        <v>323</v>
      </c>
      <c r="E240" s="17">
        <v>1158513329</v>
      </c>
      <c r="F240" s="17"/>
      <c r="G240" s="17"/>
      <c r="H240" s="17"/>
      <c r="I240" s="17"/>
      <c r="J240" s="17"/>
      <c r="K240" s="17"/>
      <c r="L240" s="52">
        <f t="shared" ref="L240:L247" si="33">+E240-F240-H240-J240+K240+I240+G240</f>
        <v>1158513329</v>
      </c>
      <c r="M240" s="15"/>
    </row>
    <row r="241" spans="2:13" ht="24.75" hidden="1">
      <c r="B241" s="20"/>
      <c r="C241" s="53">
        <v>3310</v>
      </c>
      <c r="D241" s="18" t="s">
        <v>322</v>
      </c>
      <c r="E241" s="17">
        <v>0</v>
      </c>
      <c r="F241" s="17"/>
      <c r="G241" s="17"/>
      <c r="H241" s="17"/>
      <c r="I241" s="17"/>
      <c r="J241" s="17"/>
      <c r="K241" s="17"/>
      <c r="L241" s="52">
        <f t="shared" si="33"/>
        <v>0</v>
      </c>
      <c r="M241" s="15"/>
    </row>
    <row r="242" spans="2:13" ht="15" hidden="1">
      <c r="B242" s="20"/>
      <c r="C242" s="53">
        <v>3315</v>
      </c>
      <c r="D242" s="18" t="s">
        <v>321</v>
      </c>
      <c r="E242" s="17">
        <v>0</v>
      </c>
      <c r="F242" s="17"/>
      <c r="G242" s="17"/>
      <c r="H242" s="17"/>
      <c r="I242" s="17"/>
      <c r="J242" s="17"/>
      <c r="K242" s="17"/>
      <c r="L242" s="52">
        <f t="shared" si="33"/>
        <v>0</v>
      </c>
      <c r="M242" s="15"/>
    </row>
    <row r="243" spans="2:13" ht="15" hidden="1">
      <c r="B243" s="20"/>
      <c r="C243" s="53">
        <v>3320</v>
      </c>
      <c r="D243" s="18" t="s">
        <v>320</v>
      </c>
      <c r="E243" s="17">
        <v>0</v>
      </c>
      <c r="F243" s="17"/>
      <c r="G243" s="17"/>
      <c r="H243" s="17"/>
      <c r="I243" s="17"/>
      <c r="J243" s="17"/>
      <c r="K243" s="17"/>
      <c r="L243" s="52">
        <f t="shared" si="33"/>
        <v>0</v>
      </c>
      <c r="M243" s="15"/>
    </row>
    <row r="244" spans="2:13" ht="15" hidden="1">
      <c r="B244" s="20"/>
      <c r="C244" s="53">
        <v>3325</v>
      </c>
      <c r="D244" s="18" t="s">
        <v>319</v>
      </c>
      <c r="E244" s="17">
        <v>89238906</v>
      </c>
      <c r="F244" s="17"/>
      <c r="G244" s="17"/>
      <c r="H244" s="17"/>
      <c r="I244" s="17"/>
      <c r="J244" s="17"/>
      <c r="K244" s="17"/>
      <c r="L244" s="52">
        <f t="shared" si="33"/>
        <v>89238906</v>
      </c>
      <c r="M244" s="15"/>
    </row>
    <row r="245" spans="2:13" ht="15" hidden="1">
      <c r="B245" s="20"/>
      <c r="C245" s="53">
        <v>3330</v>
      </c>
      <c r="D245" s="18" t="s">
        <v>318</v>
      </c>
      <c r="E245" s="17">
        <v>0</v>
      </c>
      <c r="F245" s="17"/>
      <c r="G245" s="17"/>
      <c r="H245" s="17"/>
      <c r="I245" s="17"/>
      <c r="J245" s="17"/>
      <c r="K245" s="17"/>
      <c r="L245" s="52">
        <f t="shared" si="33"/>
        <v>0</v>
      </c>
      <c r="M245" s="15"/>
    </row>
    <row r="246" spans="2:13" ht="15" hidden="1">
      <c r="B246" s="20"/>
      <c r="C246" s="53">
        <v>3335</v>
      </c>
      <c r="D246" s="18" t="s">
        <v>317</v>
      </c>
      <c r="E246" s="17">
        <v>0</v>
      </c>
      <c r="F246" s="17"/>
      <c r="G246" s="17"/>
      <c r="H246" s="17"/>
      <c r="I246" s="17"/>
      <c r="J246" s="17"/>
      <c r="K246" s="17"/>
      <c r="L246" s="52">
        <f t="shared" si="33"/>
        <v>0</v>
      </c>
      <c r="M246" s="15"/>
    </row>
    <row r="247" spans="2:13" ht="15" hidden="1">
      <c r="B247" s="20"/>
      <c r="C247" s="53">
        <v>3340</v>
      </c>
      <c r="D247" s="18" t="s">
        <v>316</v>
      </c>
      <c r="E247" s="17">
        <v>0</v>
      </c>
      <c r="F247" s="17"/>
      <c r="G247" s="17"/>
      <c r="H247" s="17"/>
      <c r="I247" s="17"/>
      <c r="J247" s="17"/>
      <c r="K247" s="17"/>
      <c r="L247" s="52">
        <f t="shared" si="33"/>
        <v>0</v>
      </c>
      <c r="M247" s="15"/>
    </row>
    <row r="248" spans="2:13" ht="15" hidden="1">
      <c r="B248" s="20"/>
      <c r="C248" s="51">
        <v>3400</v>
      </c>
      <c r="D248" s="50" t="s">
        <v>315</v>
      </c>
      <c r="E248" s="49">
        <f t="shared" ref="E248:L248" si="34">+SUM(E249:E251)</f>
        <v>315306725</v>
      </c>
      <c r="F248" s="49">
        <f t="shared" si="34"/>
        <v>0</v>
      </c>
      <c r="G248" s="49">
        <f t="shared" si="34"/>
        <v>0</v>
      </c>
      <c r="H248" s="49">
        <f t="shared" si="34"/>
        <v>314166422</v>
      </c>
      <c r="I248" s="49">
        <f t="shared" si="34"/>
        <v>0</v>
      </c>
      <c r="J248" s="49">
        <f t="shared" si="34"/>
        <v>0</v>
      </c>
      <c r="K248" s="49">
        <f t="shared" si="34"/>
        <v>0</v>
      </c>
      <c r="L248" s="49">
        <f t="shared" si="34"/>
        <v>1140303</v>
      </c>
      <c r="M248" s="15"/>
    </row>
    <row r="249" spans="2:13" ht="15" hidden="1">
      <c r="B249" s="20"/>
      <c r="C249" s="53">
        <v>3405</v>
      </c>
      <c r="D249" s="18" t="s">
        <v>314</v>
      </c>
      <c r="E249" s="17">
        <v>0</v>
      </c>
      <c r="F249" s="17"/>
      <c r="G249" s="17"/>
      <c r="H249" s="17"/>
      <c r="I249" s="17"/>
      <c r="J249" s="17"/>
      <c r="K249" s="17"/>
      <c r="L249" s="52">
        <f>+E249-F249-H249-J249+K249+I249+G249</f>
        <v>0</v>
      </c>
      <c r="M249" s="15"/>
    </row>
    <row r="250" spans="2:13" ht="15" hidden="1">
      <c r="B250" s="20"/>
      <c r="C250" s="53">
        <v>3415</v>
      </c>
      <c r="D250" s="18" t="s">
        <v>313</v>
      </c>
      <c r="E250" s="17">
        <v>261226427</v>
      </c>
      <c r="F250" s="17"/>
      <c r="G250" s="17"/>
      <c r="H250" s="17">
        <f>+E250</f>
        <v>261226427</v>
      </c>
      <c r="I250" s="17"/>
      <c r="J250" s="17"/>
      <c r="K250" s="17"/>
      <c r="L250" s="52">
        <f>+E250-F250-H250-J250+K250+I250+G250</f>
        <v>0</v>
      </c>
      <c r="M250" s="15"/>
    </row>
    <row r="251" spans="2:13" ht="48.75" hidden="1">
      <c r="B251" s="20"/>
      <c r="C251" s="53">
        <v>3420</v>
      </c>
      <c r="D251" s="18" t="s">
        <v>312</v>
      </c>
      <c r="E251" s="17">
        <v>54080298</v>
      </c>
      <c r="F251" s="17"/>
      <c r="G251" s="17"/>
      <c r="H251" s="17">
        <f>+I21</f>
        <v>52939995</v>
      </c>
      <c r="I251" s="17"/>
      <c r="J251" s="17"/>
      <c r="K251" s="17"/>
      <c r="L251" s="52">
        <f>+E251-F251-H251-J251+K251+I251+G251</f>
        <v>1140303</v>
      </c>
      <c r="M251" s="15"/>
    </row>
    <row r="252" spans="2:13" ht="15" hidden="1">
      <c r="B252" s="20"/>
      <c r="C252" s="51">
        <v>3500</v>
      </c>
      <c r="D252" s="50" t="s">
        <v>41</v>
      </c>
      <c r="E252" s="49">
        <f t="shared" ref="E252:L252" si="35">+E253</f>
        <v>1318853066.3399999</v>
      </c>
      <c r="F252" s="49">
        <f t="shared" si="35"/>
        <v>0</v>
      </c>
      <c r="G252" s="49">
        <f t="shared" si="35"/>
        <v>0</v>
      </c>
      <c r="H252" s="49">
        <f t="shared" si="35"/>
        <v>0</v>
      </c>
      <c r="I252" s="49">
        <f t="shared" si="35"/>
        <v>0</v>
      </c>
      <c r="J252" s="49">
        <f t="shared" si="35"/>
        <v>0</v>
      </c>
      <c r="K252" s="49">
        <f t="shared" si="35"/>
        <v>0</v>
      </c>
      <c r="L252" s="49">
        <f t="shared" si="35"/>
        <v>1318853066.3399999</v>
      </c>
      <c r="M252" s="15"/>
    </row>
    <row r="253" spans="2:13" ht="15" hidden="1">
      <c r="B253" s="20"/>
      <c r="C253" s="53">
        <v>3505</v>
      </c>
      <c r="D253" s="18" t="s">
        <v>254</v>
      </c>
      <c r="E253" s="17">
        <v>1318853066.3399999</v>
      </c>
      <c r="F253" s="17"/>
      <c r="G253" s="17"/>
      <c r="H253" s="17"/>
      <c r="I253" s="17"/>
      <c r="J253" s="17"/>
      <c r="K253" s="17"/>
      <c r="L253" s="52">
        <f>+E253-F253-H253-J253+K253+I253+G253</f>
        <v>1318853066.3399999</v>
      </c>
      <c r="M253" s="15"/>
    </row>
    <row r="254" spans="2:13" ht="24.75" hidden="1">
      <c r="B254" s="20"/>
      <c r="C254" s="51">
        <v>3600</v>
      </c>
      <c r="D254" s="50" t="s">
        <v>311</v>
      </c>
      <c r="E254" s="49">
        <f t="shared" ref="E254:L254" si="36">+E255</f>
        <v>0</v>
      </c>
      <c r="F254" s="49">
        <f t="shared" si="36"/>
        <v>0</v>
      </c>
      <c r="G254" s="49">
        <f t="shared" si="36"/>
        <v>0</v>
      </c>
      <c r="H254" s="49">
        <f t="shared" si="36"/>
        <v>313551985.00999993</v>
      </c>
      <c r="I254" s="49">
        <f t="shared" si="36"/>
        <v>313551985.00999993</v>
      </c>
      <c r="J254" s="49">
        <f t="shared" si="36"/>
        <v>0</v>
      </c>
      <c r="K254" s="49">
        <f t="shared" si="36"/>
        <v>0</v>
      </c>
      <c r="L254" s="49">
        <f t="shared" si="36"/>
        <v>0</v>
      </c>
      <c r="M254" s="15"/>
    </row>
    <row r="255" spans="2:13" ht="15" hidden="1">
      <c r="B255" s="20"/>
      <c r="C255" s="53">
        <v>3605</v>
      </c>
      <c r="D255" s="18" t="s">
        <v>254</v>
      </c>
      <c r="E255" s="3">
        <v>0</v>
      </c>
      <c r="F255" s="17"/>
      <c r="G255" s="17"/>
      <c r="H255" s="17">
        <f>+I70+I80</f>
        <v>313551985.00999993</v>
      </c>
      <c r="I255" s="17">
        <f>+H99+H118-I101+H194+H104-I153</f>
        <v>313551985.00999993</v>
      </c>
      <c r="J255" s="17"/>
      <c r="K255" s="17"/>
      <c r="L255" s="52">
        <f t="shared" ref="L255:L297" si="37">+E255-F255-H255-J255+K255+I255+G255</f>
        <v>0</v>
      </c>
      <c r="M255" s="15"/>
    </row>
    <row r="256" spans="2:13" ht="15" hidden="1">
      <c r="B256" s="20"/>
      <c r="C256" s="57">
        <v>4000</v>
      </c>
      <c r="D256" s="56" t="s">
        <v>310</v>
      </c>
      <c r="E256" s="55">
        <v>8361152914.5200005</v>
      </c>
      <c r="F256" s="55"/>
      <c r="G256" s="55"/>
      <c r="H256" s="55"/>
      <c r="I256" s="55"/>
      <c r="J256" s="55"/>
      <c r="K256" s="55"/>
      <c r="L256" s="54">
        <f t="shared" si="37"/>
        <v>8361152914.5200005</v>
      </c>
      <c r="M256" s="15"/>
    </row>
    <row r="257" spans="2:13" ht="15" hidden="1">
      <c r="B257" s="20"/>
      <c r="C257" s="51">
        <v>4100</v>
      </c>
      <c r="D257" s="50" t="s">
        <v>309</v>
      </c>
      <c r="E257" s="49">
        <v>8334351533.5</v>
      </c>
      <c r="F257" s="49"/>
      <c r="G257" s="49"/>
      <c r="H257" s="49"/>
      <c r="I257" s="49"/>
      <c r="J257" s="49"/>
      <c r="K257" s="49"/>
      <c r="L257" s="48">
        <f t="shared" si="37"/>
        <v>8334351533.5</v>
      </c>
      <c r="M257" s="15"/>
    </row>
    <row r="258" spans="2:13" ht="24.75" hidden="1">
      <c r="B258" s="20"/>
      <c r="C258" s="53">
        <v>4105</v>
      </c>
      <c r="D258" s="18" t="s">
        <v>251</v>
      </c>
      <c r="E258" s="17">
        <v>0</v>
      </c>
      <c r="F258" s="17"/>
      <c r="G258" s="17"/>
      <c r="H258" s="17"/>
      <c r="I258" s="17"/>
      <c r="J258" s="17"/>
      <c r="K258" s="17"/>
      <c r="L258" s="52">
        <f t="shared" si="37"/>
        <v>0</v>
      </c>
      <c r="M258" s="15"/>
    </row>
    <row r="259" spans="2:13" ht="15" hidden="1">
      <c r="B259" s="20"/>
      <c r="C259" s="53">
        <v>4110</v>
      </c>
      <c r="D259" s="18" t="s">
        <v>250</v>
      </c>
      <c r="E259" s="17">
        <v>0</v>
      </c>
      <c r="F259" s="17"/>
      <c r="G259" s="17"/>
      <c r="H259" s="17"/>
      <c r="I259" s="17"/>
      <c r="J259" s="17"/>
      <c r="K259" s="17"/>
      <c r="L259" s="52">
        <f t="shared" si="37"/>
        <v>0</v>
      </c>
      <c r="M259" s="15"/>
    </row>
    <row r="260" spans="2:13" ht="15" hidden="1">
      <c r="B260" s="20"/>
      <c r="C260" s="53">
        <v>4115</v>
      </c>
      <c r="D260" s="18" t="s">
        <v>249</v>
      </c>
      <c r="E260" s="17">
        <v>0</v>
      </c>
      <c r="F260" s="17"/>
      <c r="G260" s="17"/>
      <c r="H260" s="17"/>
      <c r="I260" s="17"/>
      <c r="J260" s="17"/>
      <c r="K260" s="17"/>
      <c r="L260" s="52">
        <f t="shared" si="37"/>
        <v>0</v>
      </c>
      <c r="M260" s="15"/>
    </row>
    <row r="261" spans="2:13" ht="15" hidden="1">
      <c r="B261" s="20"/>
      <c r="C261" s="53">
        <v>4120</v>
      </c>
      <c r="D261" s="18" t="s">
        <v>248</v>
      </c>
      <c r="E261" s="17">
        <v>0</v>
      </c>
      <c r="F261" s="17"/>
      <c r="G261" s="17"/>
      <c r="H261" s="17"/>
      <c r="I261" s="17"/>
      <c r="J261" s="17"/>
      <c r="K261" s="17"/>
      <c r="L261" s="52">
        <f t="shared" si="37"/>
        <v>0</v>
      </c>
      <c r="M261" s="15"/>
    </row>
    <row r="262" spans="2:13" ht="24.75" hidden="1">
      <c r="B262" s="20"/>
      <c r="C262" s="53">
        <v>4125</v>
      </c>
      <c r="D262" s="18" t="s">
        <v>247</v>
      </c>
      <c r="E262" s="17">
        <v>0</v>
      </c>
      <c r="F262" s="17"/>
      <c r="G262" s="17"/>
      <c r="H262" s="17"/>
      <c r="I262" s="17"/>
      <c r="J262" s="17"/>
      <c r="K262" s="17"/>
      <c r="L262" s="52">
        <f t="shared" si="37"/>
        <v>0</v>
      </c>
      <c r="M262" s="15"/>
    </row>
    <row r="263" spans="2:13" ht="15" hidden="1">
      <c r="B263" s="20"/>
      <c r="C263" s="53">
        <v>4130</v>
      </c>
      <c r="D263" s="18" t="s">
        <v>246</v>
      </c>
      <c r="E263" s="17">
        <v>0</v>
      </c>
      <c r="F263" s="17"/>
      <c r="G263" s="17"/>
      <c r="H263" s="17"/>
      <c r="I263" s="17"/>
      <c r="J263" s="17"/>
      <c r="K263" s="17"/>
      <c r="L263" s="52">
        <f t="shared" si="37"/>
        <v>0</v>
      </c>
      <c r="M263" s="15"/>
    </row>
    <row r="264" spans="2:13" ht="24.75" hidden="1">
      <c r="B264" s="20"/>
      <c r="C264" s="53">
        <v>4135</v>
      </c>
      <c r="D264" s="18" t="s">
        <v>245</v>
      </c>
      <c r="E264" s="17">
        <v>0</v>
      </c>
      <c r="F264" s="17"/>
      <c r="G264" s="17"/>
      <c r="H264" s="17"/>
      <c r="I264" s="17"/>
      <c r="J264" s="17"/>
      <c r="K264" s="17"/>
      <c r="L264" s="52">
        <f t="shared" si="37"/>
        <v>0</v>
      </c>
      <c r="M264" s="15"/>
    </row>
    <row r="265" spans="2:13" ht="15" hidden="1">
      <c r="B265" s="20"/>
      <c r="C265" s="53">
        <v>4140</v>
      </c>
      <c r="D265" s="18" t="s">
        <v>244</v>
      </c>
      <c r="E265" s="17">
        <v>0</v>
      </c>
      <c r="F265" s="17"/>
      <c r="G265" s="17"/>
      <c r="H265" s="17"/>
      <c r="I265" s="17"/>
      <c r="J265" s="17"/>
      <c r="K265" s="17"/>
      <c r="L265" s="52">
        <f t="shared" si="37"/>
        <v>0</v>
      </c>
      <c r="M265" s="15"/>
    </row>
    <row r="266" spans="2:13" ht="24.75" hidden="1">
      <c r="B266" s="20"/>
      <c r="C266" s="53">
        <v>4145</v>
      </c>
      <c r="D266" s="18" t="s">
        <v>243</v>
      </c>
      <c r="E266" s="17">
        <v>0</v>
      </c>
      <c r="F266" s="17"/>
      <c r="G266" s="17"/>
      <c r="H266" s="17"/>
      <c r="I266" s="17"/>
      <c r="J266" s="17"/>
      <c r="K266" s="17"/>
      <c r="L266" s="52">
        <f t="shared" si="37"/>
        <v>0</v>
      </c>
      <c r="M266" s="15"/>
    </row>
    <row r="267" spans="2:13" ht="15" hidden="1">
      <c r="B267" s="20"/>
      <c r="C267" s="53">
        <v>4150</v>
      </c>
      <c r="D267" s="18" t="s">
        <v>242</v>
      </c>
      <c r="E267" s="17">
        <v>0</v>
      </c>
      <c r="F267" s="17"/>
      <c r="G267" s="17"/>
      <c r="H267" s="17"/>
      <c r="I267" s="17"/>
      <c r="J267" s="17"/>
      <c r="K267" s="17"/>
      <c r="L267" s="52">
        <f t="shared" si="37"/>
        <v>0</v>
      </c>
      <c r="M267" s="15"/>
    </row>
    <row r="268" spans="2:13" ht="36.75" hidden="1">
      <c r="B268" s="20"/>
      <c r="C268" s="53">
        <v>4151</v>
      </c>
      <c r="D268" s="18" t="s">
        <v>308</v>
      </c>
      <c r="E268" s="17">
        <v>0</v>
      </c>
      <c r="F268" s="17"/>
      <c r="G268" s="17"/>
      <c r="H268" s="17"/>
      <c r="I268" s="17"/>
      <c r="J268" s="17"/>
      <c r="K268" s="17"/>
      <c r="L268" s="52">
        <f t="shared" si="37"/>
        <v>0</v>
      </c>
      <c r="M268" s="15"/>
    </row>
    <row r="269" spans="2:13" ht="36.75" hidden="1">
      <c r="B269" s="20"/>
      <c r="C269" s="53">
        <v>4152</v>
      </c>
      <c r="D269" s="18" t="s">
        <v>307</v>
      </c>
      <c r="E269" s="17">
        <v>0</v>
      </c>
      <c r="F269" s="17"/>
      <c r="G269" s="17"/>
      <c r="H269" s="17"/>
      <c r="I269" s="17"/>
      <c r="J269" s="17"/>
      <c r="K269" s="17"/>
      <c r="L269" s="52">
        <f t="shared" si="37"/>
        <v>0</v>
      </c>
      <c r="M269" s="15"/>
    </row>
    <row r="270" spans="2:13" ht="36.75" hidden="1">
      <c r="B270" s="20"/>
      <c r="C270" s="53">
        <v>4153</v>
      </c>
      <c r="D270" s="18" t="s">
        <v>306</v>
      </c>
      <c r="E270" s="17">
        <v>0</v>
      </c>
      <c r="F270" s="17"/>
      <c r="G270" s="17"/>
      <c r="H270" s="17"/>
      <c r="I270" s="17"/>
      <c r="J270" s="17"/>
      <c r="K270" s="17"/>
      <c r="L270" s="52">
        <f t="shared" si="37"/>
        <v>0</v>
      </c>
      <c r="M270" s="15"/>
    </row>
    <row r="271" spans="2:13" ht="36.75" hidden="1">
      <c r="B271" s="20"/>
      <c r="C271" s="53">
        <v>4154</v>
      </c>
      <c r="D271" s="18" t="s">
        <v>305</v>
      </c>
      <c r="E271" s="17">
        <v>0</v>
      </c>
      <c r="F271" s="17"/>
      <c r="G271" s="17"/>
      <c r="H271" s="17"/>
      <c r="I271" s="17"/>
      <c r="J271" s="17"/>
      <c r="K271" s="17"/>
      <c r="L271" s="52">
        <f t="shared" si="37"/>
        <v>0</v>
      </c>
      <c r="M271" s="15"/>
    </row>
    <row r="272" spans="2:13" ht="24.75" hidden="1">
      <c r="B272" s="20"/>
      <c r="C272" s="53">
        <v>4155</v>
      </c>
      <c r="D272" s="18" t="s">
        <v>241</v>
      </c>
      <c r="E272" s="17">
        <v>0</v>
      </c>
      <c r="F272" s="17"/>
      <c r="G272" s="17"/>
      <c r="H272" s="17"/>
      <c r="I272" s="17"/>
      <c r="J272" s="17"/>
      <c r="K272" s="17"/>
      <c r="L272" s="52">
        <f t="shared" si="37"/>
        <v>0</v>
      </c>
      <c r="M272" s="15"/>
    </row>
    <row r="273" spans="2:13" ht="15" hidden="1">
      <c r="B273" s="20"/>
      <c r="C273" s="53">
        <v>4160</v>
      </c>
      <c r="D273" s="18" t="s">
        <v>304</v>
      </c>
      <c r="E273" s="17">
        <v>0</v>
      </c>
      <c r="F273" s="17"/>
      <c r="G273" s="17"/>
      <c r="H273" s="17"/>
      <c r="I273" s="17"/>
      <c r="J273" s="17"/>
      <c r="K273" s="17"/>
      <c r="L273" s="52">
        <f t="shared" si="37"/>
        <v>0</v>
      </c>
      <c r="M273" s="15"/>
    </row>
    <row r="274" spans="2:13" ht="15" hidden="1">
      <c r="B274" s="20"/>
      <c r="C274" s="53">
        <v>4165</v>
      </c>
      <c r="D274" s="18" t="s">
        <v>239</v>
      </c>
      <c r="E274" s="17">
        <v>0</v>
      </c>
      <c r="F274" s="17"/>
      <c r="G274" s="17"/>
      <c r="H274" s="17"/>
      <c r="I274" s="17"/>
      <c r="J274" s="17"/>
      <c r="K274" s="17"/>
      <c r="L274" s="52">
        <f t="shared" si="37"/>
        <v>0</v>
      </c>
      <c r="M274" s="15"/>
    </row>
    <row r="275" spans="2:13" ht="24.75" hidden="1">
      <c r="B275" s="20"/>
      <c r="C275" s="53">
        <v>4170</v>
      </c>
      <c r="D275" s="18" t="s">
        <v>303</v>
      </c>
      <c r="E275" s="17">
        <v>0</v>
      </c>
      <c r="F275" s="17"/>
      <c r="G275" s="17"/>
      <c r="H275" s="17"/>
      <c r="I275" s="17"/>
      <c r="J275" s="17"/>
      <c r="K275" s="17"/>
      <c r="L275" s="52">
        <f t="shared" si="37"/>
        <v>0</v>
      </c>
      <c r="M275" s="15"/>
    </row>
    <row r="276" spans="2:13" ht="24.75" hidden="1">
      <c r="B276" s="20"/>
      <c r="C276" s="53">
        <v>4175</v>
      </c>
      <c r="D276" s="18" t="s">
        <v>302</v>
      </c>
      <c r="E276" s="17">
        <v>0</v>
      </c>
      <c r="F276" s="17"/>
      <c r="G276" s="17"/>
      <c r="H276" s="17"/>
      <c r="I276" s="17"/>
      <c r="J276" s="17"/>
      <c r="K276" s="17"/>
      <c r="L276" s="52">
        <f t="shared" si="37"/>
        <v>0</v>
      </c>
      <c r="M276" s="15"/>
    </row>
    <row r="277" spans="2:13" ht="15" hidden="1">
      <c r="B277" s="20"/>
      <c r="C277" s="53">
        <v>4180</v>
      </c>
      <c r="D277" s="18" t="s">
        <v>291</v>
      </c>
      <c r="E277" s="17">
        <v>97331074</v>
      </c>
      <c r="F277" s="17"/>
      <c r="G277" s="17"/>
      <c r="H277" s="17"/>
      <c r="I277" s="17"/>
      <c r="J277" s="17"/>
      <c r="K277" s="17"/>
      <c r="L277" s="52">
        <f t="shared" si="37"/>
        <v>97331074</v>
      </c>
      <c r="M277" s="15"/>
    </row>
    <row r="278" spans="2:13" ht="15" hidden="1">
      <c r="B278" s="20"/>
      <c r="C278" s="53">
        <v>4185</v>
      </c>
      <c r="D278" s="18" t="s">
        <v>301</v>
      </c>
      <c r="E278" s="17">
        <v>8237020459.5</v>
      </c>
      <c r="F278" s="17"/>
      <c r="G278" s="17"/>
      <c r="H278" s="17"/>
      <c r="I278" s="17"/>
      <c r="J278" s="17"/>
      <c r="K278" s="17"/>
      <c r="L278" s="52">
        <f t="shared" si="37"/>
        <v>8237020459.5</v>
      </c>
      <c r="M278" s="15"/>
    </row>
    <row r="279" spans="2:13" ht="15" hidden="1">
      <c r="B279" s="20"/>
      <c r="C279" s="53">
        <v>4190</v>
      </c>
      <c r="D279" s="18" t="s">
        <v>300</v>
      </c>
      <c r="E279" s="17">
        <v>0</v>
      </c>
      <c r="F279" s="17"/>
      <c r="G279" s="17"/>
      <c r="H279" s="17"/>
      <c r="I279" s="17"/>
      <c r="J279" s="17"/>
      <c r="K279" s="17"/>
      <c r="L279" s="52">
        <f t="shared" si="37"/>
        <v>0</v>
      </c>
      <c r="M279" s="15"/>
    </row>
    <row r="280" spans="2:13" ht="15" hidden="1">
      <c r="B280" s="20"/>
      <c r="C280" s="51">
        <v>4200</v>
      </c>
      <c r="D280" s="50" t="s">
        <v>299</v>
      </c>
      <c r="E280" s="49">
        <v>26801381.02</v>
      </c>
      <c r="F280" s="49"/>
      <c r="G280" s="49"/>
      <c r="H280" s="49"/>
      <c r="I280" s="49"/>
      <c r="J280" s="49"/>
      <c r="K280" s="49"/>
      <c r="L280" s="48">
        <f t="shared" si="37"/>
        <v>26801381.02</v>
      </c>
      <c r="M280" s="15"/>
    </row>
    <row r="281" spans="2:13" ht="15" hidden="1">
      <c r="B281" s="20"/>
      <c r="C281" s="53">
        <v>4205</v>
      </c>
      <c r="D281" s="18" t="s">
        <v>298</v>
      </c>
      <c r="E281" s="17">
        <v>0</v>
      </c>
      <c r="F281" s="17"/>
      <c r="G281" s="17"/>
      <c r="H281" s="17"/>
      <c r="I281" s="17"/>
      <c r="J281" s="17"/>
      <c r="K281" s="17"/>
      <c r="L281" s="52">
        <f t="shared" si="37"/>
        <v>0</v>
      </c>
      <c r="M281" s="15"/>
    </row>
    <row r="282" spans="2:13" ht="15" hidden="1">
      <c r="B282" s="20"/>
      <c r="C282" s="53">
        <v>4210</v>
      </c>
      <c r="D282" s="18" t="s">
        <v>297</v>
      </c>
      <c r="E282" s="17">
        <v>9941839</v>
      </c>
      <c r="F282" s="17"/>
      <c r="G282" s="17"/>
      <c r="H282" s="17"/>
      <c r="I282" s="17"/>
      <c r="J282" s="17"/>
      <c r="K282" s="17"/>
      <c r="L282" s="52">
        <f t="shared" si="37"/>
        <v>9941839</v>
      </c>
      <c r="M282" s="15"/>
    </row>
    <row r="283" spans="2:13" ht="24.75" hidden="1">
      <c r="B283" s="20"/>
      <c r="C283" s="53">
        <v>4215</v>
      </c>
      <c r="D283" s="18" t="s">
        <v>296</v>
      </c>
      <c r="E283" s="17">
        <v>0</v>
      </c>
      <c r="F283" s="17"/>
      <c r="G283" s="17"/>
      <c r="H283" s="17"/>
      <c r="I283" s="17"/>
      <c r="J283" s="17"/>
      <c r="K283" s="17"/>
      <c r="L283" s="52">
        <f t="shared" si="37"/>
        <v>0</v>
      </c>
      <c r="M283" s="15"/>
    </row>
    <row r="284" spans="2:13" ht="15" hidden="1">
      <c r="B284" s="20"/>
      <c r="C284" s="53">
        <v>4220</v>
      </c>
      <c r="D284" s="18" t="s">
        <v>275</v>
      </c>
      <c r="E284" s="17">
        <v>11258484</v>
      </c>
      <c r="F284" s="17"/>
      <c r="G284" s="17"/>
      <c r="H284" s="17"/>
      <c r="I284" s="17"/>
      <c r="J284" s="17"/>
      <c r="K284" s="17"/>
      <c r="L284" s="52">
        <f t="shared" si="37"/>
        <v>11258484</v>
      </c>
      <c r="M284" s="15"/>
    </row>
    <row r="285" spans="2:13" ht="15" hidden="1">
      <c r="B285" s="20"/>
      <c r="C285" s="53">
        <v>4225</v>
      </c>
      <c r="D285" s="18" t="s">
        <v>295</v>
      </c>
      <c r="E285" s="17">
        <v>0</v>
      </c>
      <c r="F285" s="17"/>
      <c r="G285" s="17"/>
      <c r="H285" s="17"/>
      <c r="I285" s="17"/>
      <c r="J285" s="17"/>
      <c r="K285" s="17"/>
      <c r="L285" s="52">
        <f t="shared" si="37"/>
        <v>0</v>
      </c>
      <c r="M285" s="15"/>
    </row>
    <row r="286" spans="2:13" ht="15" hidden="1">
      <c r="B286" s="20"/>
      <c r="C286" s="53">
        <v>4230</v>
      </c>
      <c r="D286" s="18" t="s">
        <v>276</v>
      </c>
      <c r="E286" s="17">
        <v>0</v>
      </c>
      <c r="F286" s="17"/>
      <c r="G286" s="17"/>
      <c r="H286" s="17"/>
      <c r="I286" s="17"/>
      <c r="J286" s="17"/>
      <c r="K286" s="17"/>
      <c r="L286" s="52">
        <f t="shared" si="37"/>
        <v>0</v>
      </c>
      <c r="M286" s="15"/>
    </row>
    <row r="287" spans="2:13" ht="15" hidden="1">
      <c r="B287" s="20"/>
      <c r="C287" s="53">
        <v>4235</v>
      </c>
      <c r="D287" s="18" t="s">
        <v>272</v>
      </c>
      <c r="E287" s="17">
        <v>150000</v>
      </c>
      <c r="F287" s="17"/>
      <c r="G287" s="17"/>
      <c r="H287" s="17"/>
      <c r="I287" s="17"/>
      <c r="J287" s="17"/>
      <c r="K287" s="17"/>
      <c r="L287" s="52">
        <f t="shared" si="37"/>
        <v>150000</v>
      </c>
      <c r="M287" s="15"/>
    </row>
    <row r="288" spans="2:13" ht="15" hidden="1">
      <c r="B288" s="20"/>
      <c r="C288" s="53">
        <v>4240</v>
      </c>
      <c r="D288" s="18" t="s">
        <v>294</v>
      </c>
      <c r="E288" s="17">
        <v>0</v>
      </c>
      <c r="F288" s="17"/>
      <c r="G288" s="17"/>
      <c r="H288" s="17"/>
      <c r="I288" s="17"/>
      <c r="J288" s="17"/>
      <c r="K288" s="17"/>
      <c r="L288" s="52">
        <f t="shared" si="37"/>
        <v>0</v>
      </c>
      <c r="M288" s="15"/>
    </row>
    <row r="289" spans="2:13" ht="24.75" hidden="1">
      <c r="B289" s="20"/>
      <c r="C289" s="53">
        <v>4245</v>
      </c>
      <c r="D289" s="18" t="s">
        <v>293</v>
      </c>
      <c r="E289" s="17">
        <v>0</v>
      </c>
      <c r="F289" s="17"/>
      <c r="G289" s="17"/>
      <c r="H289" s="17"/>
      <c r="I289" s="17"/>
      <c r="J289" s="17"/>
      <c r="K289" s="17"/>
      <c r="L289" s="52">
        <f t="shared" si="37"/>
        <v>0</v>
      </c>
      <c r="M289" s="15"/>
    </row>
    <row r="290" spans="2:13" ht="15" hidden="1">
      <c r="B290" s="20"/>
      <c r="C290" s="53">
        <v>4248</v>
      </c>
      <c r="D290" s="18" t="s">
        <v>292</v>
      </c>
      <c r="E290" s="17">
        <v>0</v>
      </c>
      <c r="F290" s="17"/>
      <c r="G290" s="17"/>
      <c r="H290" s="17"/>
      <c r="I290" s="17"/>
      <c r="J290" s="17"/>
      <c r="K290" s="17"/>
      <c r="L290" s="52">
        <f t="shared" si="37"/>
        <v>0</v>
      </c>
      <c r="M290" s="15"/>
    </row>
    <row r="291" spans="2:13" ht="15" hidden="1">
      <c r="B291" s="20"/>
      <c r="C291" s="53">
        <v>4250</v>
      </c>
      <c r="D291" s="18" t="s">
        <v>291</v>
      </c>
      <c r="E291" s="17">
        <v>0</v>
      </c>
      <c r="F291" s="17"/>
      <c r="G291" s="17"/>
      <c r="H291" s="17"/>
      <c r="I291" s="17"/>
      <c r="J291" s="17"/>
      <c r="K291" s="17"/>
      <c r="L291" s="52">
        <f t="shared" si="37"/>
        <v>0</v>
      </c>
      <c r="M291" s="15"/>
    </row>
    <row r="292" spans="2:13" ht="15" hidden="1">
      <c r="B292" s="20"/>
      <c r="C292" s="53">
        <v>4255</v>
      </c>
      <c r="D292" s="18" t="s">
        <v>290</v>
      </c>
      <c r="E292" s="17">
        <v>0</v>
      </c>
      <c r="F292" s="17"/>
      <c r="G292" s="17"/>
      <c r="H292" s="17"/>
      <c r="I292" s="17"/>
      <c r="J292" s="17"/>
      <c r="K292" s="17"/>
      <c r="L292" s="52">
        <f t="shared" si="37"/>
        <v>0</v>
      </c>
      <c r="M292" s="15"/>
    </row>
    <row r="293" spans="2:13" ht="15" hidden="1">
      <c r="B293" s="20"/>
      <c r="C293" s="53">
        <v>4260</v>
      </c>
      <c r="D293" s="18" t="s">
        <v>289</v>
      </c>
      <c r="E293" s="17">
        <v>0</v>
      </c>
      <c r="F293" s="17"/>
      <c r="G293" s="17"/>
      <c r="H293" s="17"/>
      <c r="I293" s="17"/>
      <c r="J293" s="17"/>
      <c r="K293" s="17"/>
      <c r="L293" s="52">
        <f t="shared" si="37"/>
        <v>0</v>
      </c>
      <c r="M293" s="15"/>
    </row>
    <row r="294" spans="2:13" ht="24.75" hidden="1">
      <c r="B294" s="20"/>
      <c r="C294" s="53">
        <v>4275</v>
      </c>
      <c r="D294" s="18" t="s">
        <v>288</v>
      </c>
      <c r="E294" s="17">
        <v>0</v>
      </c>
      <c r="F294" s="17"/>
      <c r="G294" s="17"/>
      <c r="H294" s="17"/>
      <c r="I294" s="17"/>
      <c r="J294" s="17"/>
      <c r="K294" s="17"/>
      <c r="L294" s="52">
        <f t="shared" si="37"/>
        <v>0</v>
      </c>
      <c r="M294" s="15"/>
    </row>
    <row r="295" spans="2:13" ht="15" hidden="1">
      <c r="B295" s="20"/>
      <c r="C295" s="53">
        <v>4295</v>
      </c>
      <c r="D295" s="18" t="s">
        <v>266</v>
      </c>
      <c r="E295" s="17">
        <v>5451058.0199999996</v>
      </c>
      <c r="F295" s="17"/>
      <c r="G295" s="17"/>
      <c r="H295" s="17"/>
      <c r="I295" s="17"/>
      <c r="J295" s="17"/>
      <c r="K295" s="17"/>
      <c r="L295" s="52">
        <f t="shared" si="37"/>
        <v>5451058.0199999996</v>
      </c>
      <c r="M295" s="15"/>
    </row>
    <row r="296" spans="2:13" ht="24.75" hidden="1">
      <c r="B296" s="20"/>
      <c r="C296" s="51">
        <v>4300</v>
      </c>
      <c r="D296" s="50" t="s">
        <v>287</v>
      </c>
      <c r="E296" s="49">
        <v>0</v>
      </c>
      <c r="F296" s="49"/>
      <c r="G296" s="49"/>
      <c r="H296" s="49"/>
      <c r="I296" s="49"/>
      <c r="J296" s="49"/>
      <c r="K296" s="49"/>
      <c r="L296" s="48">
        <f t="shared" si="37"/>
        <v>0</v>
      </c>
      <c r="M296" s="15"/>
    </row>
    <row r="297" spans="2:13" ht="15" hidden="1">
      <c r="B297" s="20"/>
      <c r="C297" s="53">
        <v>4305</v>
      </c>
      <c r="D297" s="18" t="s">
        <v>286</v>
      </c>
      <c r="E297" s="17">
        <v>0</v>
      </c>
      <c r="F297" s="17"/>
      <c r="G297" s="17"/>
      <c r="H297" s="17"/>
      <c r="I297" s="17"/>
      <c r="J297" s="17"/>
      <c r="K297" s="17"/>
      <c r="L297" s="52">
        <f t="shared" si="37"/>
        <v>0</v>
      </c>
      <c r="M297" s="15"/>
    </row>
    <row r="298" spans="2:13" ht="15" hidden="1">
      <c r="B298" s="20"/>
      <c r="C298" s="57">
        <v>5000</v>
      </c>
      <c r="D298" s="56" t="s">
        <v>285</v>
      </c>
      <c r="E298" s="55">
        <v>5602247704.0699997</v>
      </c>
      <c r="F298" s="55"/>
      <c r="G298" s="55"/>
      <c r="H298" s="55"/>
      <c r="I298" s="55"/>
      <c r="J298" s="55"/>
      <c r="K298" s="55"/>
      <c r="L298" s="54">
        <f t="shared" ref="L298:L329" si="38">+E298+F298+H298+J298-K298-I298-G298</f>
        <v>5602247704.0699997</v>
      </c>
      <c r="M298" s="15"/>
    </row>
    <row r="299" spans="2:13" ht="15" hidden="1">
      <c r="B299" s="20"/>
      <c r="C299" s="51">
        <v>5100</v>
      </c>
      <c r="D299" s="50" t="s">
        <v>284</v>
      </c>
      <c r="E299" s="49">
        <v>4283394637.73</v>
      </c>
      <c r="F299" s="49"/>
      <c r="G299" s="49"/>
      <c r="H299" s="49"/>
      <c r="I299" s="49"/>
      <c r="J299" s="49"/>
      <c r="K299" s="49"/>
      <c r="L299" s="48">
        <f t="shared" si="38"/>
        <v>4283394637.73</v>
      </c>
      <c r="M299" s="15"/>
    </row>
    <row r="300" spans="2:13" ht="15" hidden="1">
      <c r="B300" s="20"/>
      <c r="C300" s="53">
        <v>5105</v>
      </c>
      <c r="D300" s="18" t="s">
        <v>277</v>
      </c>
      <c r="E300" s="17">
        <v>885005276.40999997</v>
      </c>
      <c r="F300" s="17"/>
      <c r="G300" s="17"/>
      <c r="H300" s="17"/>
      <c r="I300" s="17"/>
      <c r="J300" s="17"/>
      <c r="K300" s="17"/>
      <c r="L300" s="52">
        <f t="shared" si="38"/>
        <v>885005276.40999997</v>
      </c>
      <c r="M300" s="15"/>
    </row>
    <row r="301" spans="2:13" ht="15" hidden="1">
      <c r="B301" s="20"/>
      <c r="C301" s="53">
        <v>5110</v>
      </c>
      <c r="D301" s="18" t="s">
        <v>283</v>
      </c>
      <c r="E301" s="17">
        <v>2960990792.9400001</v>
      </c>
      <c r="F301" s="17"/>
      <c r="G301" s="17"/>
      <c r="H301" s="17"/>
      <c r="I301" s="17"/>
      <c r="J301" s="17"/>
      <c r="K301" s="17"/>
      <c r="L301" s="52">
        <f t="shared" si="38"/>
        <v>2960990792.9400001</v>
      </c>
      <c r="M301" s="15"/>
    </row>
    <row r="302" spans="2:13" ht="15" hidden="1">
      <c r="B302" s="20"/>
      <c r="C302" s="53">
        <v>5115</v>
      </c>
      <c r="D302" s="18" t="s">
        <v>265</v>
      </c>
      <c r="E302" s="17">
        <v>193672004</v>
      </c>
      <c r="F302" s="17"/>
      <c r="G302" s="17"/>
      <c r="H302" s="17"/>
      <c r="I302" s="17"/>
      <c r="J302" s="17"/>
      <c r="K302" s="17"/>
      <c r="L302" s="52">
        <f t="shared" si="38"/>
        <v>193672004</v>
      </c>
      <c r="M302" s="15"/>
    </row>
    <row r="303" spans="2:13" ht="15" hidden="1">
      <c r="B303" s="20"/>
      <c r="C303" s="53">
        <v>5120</v>
      </c>
      <c r="D303" s="18" t="s">
        <v>282</v>
      </c>
      <c r="E303" s="17">
        <v>0</v>
      </c>
      <c r="F303" s="17"/>
      <c r="G303" s="17"/>
      <c r="H303" s="17"/>
      <c r="I303" s="17"/>
      <c r="J303" s="17"/>
      <c r="K303" s="17"/>
      <c r="L303" s="52">
        <f t="shared" si="38"/>
        <v>0</v>
      </c>
      <c r="M303" s="15"/>
    </row>
    <row r="304" spans="2:13" ht="15" hidden="1">
      <c r="B304" s="20"/>
      <c r="C304" s="53">
        <v>5125</v>
      </c>
      <c r="D304" s="18" t="s">
        <v>30</v>
      </c>
      <c r="E304" s="17">
        <v>74733945.170000002</v>
      </c>
      <c r="F304" s="17"/>
      <c r="G304" s="17"/>
      <c r="H304" s="17"/>
      <c r="I304" s="17"/>
      <c r="J304" s="17"/>
      <c r="K304" s="17"/>
      <c r="L304" s="52">
        <f t="shared" si="38"/>
        <v>74733945.170000002</v>
      </c>
      <c r="M304" s="15"/>
    </row>
    <row r="305" spans="2:13" ht="15" hidden="1">
      <c r="B305" s="20"/>
      <c r="C305" s="53">
        <v>5140</v>
      </c>
      <c r="D305" s="18" t="s">
        <v>263</v>
      </c>
      <c r="E305" s="17">
        <v>168992619.21000001</v>
      </c>
      <c r="F305" s="17"/>
      <c r="G305" s="17"/>
      <c r="H305" s="17"/>
      <c r="I305" s="17"/>
      <c r="J305" s="17"/>
      <c r="K305" s="17"/>
      <c r="L305" s="52">
        <f t="shared" si="38"/>
        <v>168992619.21000001</v>
      </c>
      <c r="M305" s="15"/>
    </row>
    <row r="306" spans="2:13" ht="24.75" hidden="1">
      <c r="B306" s="20"/>
      <c r="C306" s="53">
        <v>5141</v>
      </c>
      <c r="D306" s="18" t="s">
        <v>281</v>
      </c>
      <c r="E306" s="17">
        <v>0</v>
      </c>
      <c r="F306" s="17"/>
      <c r="G306" s="17"/>
      <c r="H306" s="17"/>
      <c r="I306" s="17"/>
      <c r="J306" s="17"/>
      <c r="K306" s="17"/>
      <c r="L306" s="52">
        <f t="shared" si="38"/>
        <v>0</v>
      </c>
      <c r="M306" s="15"/>
    </row>
    <row r="307" spans="2:13" ht="36.75" hidden="1">
      <c r="B307" s="20"/>
      <c r="C307" s="53">
        <v>5142</v>
      </c>
      <c r="D307" s="18" t="s">
        <v>280</v>
      </c>
      <c r="E307" s="17">
        <v>0</v>
      </c>
      <c r="F307" s="17"/>
      <c r="G307" s="17"/>
      <c r="H307" s="17"/>
      <c r="I307" s="17"/>
      <c r="J307" s="17"/>
      <c r="K307" s="17"/>
      <c r="L307" s="52">
        <f t="shared" si="38"/>
        <v>0</v>
      </c>
      <c r="M307" s="15"/>
    </row>
    <row r="308" spans="2:13" ht="36.75" hidden="1">
      <c r="B308" s="20"/>
      <c r="C308" s="53">
        <v>5143</v>
      </c>
      <c r="D308" s="18" t="s">
        <v>279</v>
      </c>
      <c r="E308" s="17">
        <v>0</v>
      </c>
      <c r="F308" s="17"/>
      <c r="G308" s="17"/>
      <c r="H308" s="17"/>
      <c r="I308" s="17"/>
      <c r="J308" s="17"/>
      <c r="K308" s="17"/>
      <c r="L308" s="52">
        <f t="shared" si="38"/>
        <v>0</v>
      </c>
      <c r="M308" s="15"/>
    </row>
    <row r="309" spans="2:13" ht="15" hidden="1">
      <c r="B309" s="20"/>
      <c r="C309" s="51">
        <v>5200</v>
      </c>
      <c r="D309" s="50" t="s">
        <v>278</v>
      </c>
      <c r="E309" s="49">
        <v>0</v>
      </c>
      <c r="F309" s="49"/>
      <c r="G309" s="49"/>
      <c r="H309" s="49"/>
      <c r="I309" s="49"/>
      <c r="J309" s="49"/>
      <c r="K309" s="49"/>
      <c r="L309" s="48">
        <f t="shared" si="38"/>
        <v>0</v>
      </c>
      <c r="M309" s="15"/>
    </row>
    <row r="310" spans="2:13" ht="15" hidden="1">
      <c r="B310" s="20"/>
      <c r="C310" s="53">
        <v>5205</v>
      </c>
      <c r="D310" s="18" t="s">
        <v>277</v>
      </c>
      <c r="E310" s="17">
        <v>0</v>
      </c>
      <c r="F310" s="17"/>
      <c r="G310" s="17"/>
      <c r="H310" s="17"/>
      <c r="I310" s="17"/>
      <c r="J310" s="17"/>
      <c r="K310" s="17"/>
      <c r="L310" s="52">
        <f t="shared" si="38"/>
        <v>0</v>
      </c>
      <c r="M310" s="15"/>
    </row>
    <row r="311" spans="2:13" ht="15" hidden="1">
      <c r="B311" s="20"/>
      <c r="C311" s="53">
        <v>5210</v>
      </c>
      <c r="D311" s="18" t="s">
        <v>276</v>
      </c>
      <c r="E311" s="17">
        <v>0</v>
      </c>
      <c r="F311" s="17"/>
      <c r="G311" s="17"/>
      <c r="H311" s="17"/>
      <c r="I311" s="17"/>
      <c r="J311" s="17"/>
      <c r="K311" s="17"/>
      <c r="L311" s="52">
        <f t="shared" si="38"/>
        <v>0</v>
      </c>
      <c r="M311" s="15"/>
    </row>
    <row r="312" spans="2:13" ht="15" hidden="1">
      <c r="B312" s="20"/>
      <c r="C312" s="53">
        <v>5215</v>
      </c>
      <c r="D312" s="18" t="s">
        <v>131</v>
      </c>
      <c r="E312" s="17">
        <v>0</v>
      </c>
      <c r="F312" s="17"/>
      <c r="G312" s="17"/>
      <c r="H312" s="17"/>
      <c r="I312" s="17"/>
      <c r="J312" s="17"/>
      <c r="K312" s="17"/>
      <c r="L312" s="52">
        <f t="shared" si="38"/>
        <v>0</v>
      </c>
      <c r="M312" s="15"/>
    </row>
    <row r="313" spans="2:13" ht="15" hidden="1">
      <c r="B313" s="20"/>
      <c r="C313" s="53">
        <v>5220</v>
      </c>
      <c r="D313" s="18" t="s">
        <v>275</v>
      </c>
      <c r="E313" s="17">
        <v>0</v>
      </c>
      <c r="F313" s="17"/>
      <c r="G313" s="17"/>
      <c r="H313" s="17"/>
      <c r="I313" s="17"/>
      <c r="J313" s="17"/>
      <c r="K313" s="17"/>
      <c r="L313" s="52">
        <f t="shared" si="38"/>
        <v>0</v>
      </c>
      <c r="M313" s="15"/>
    </row>
    <row r="314" spans="2:13" ht="15" hidden="1">
      <c r="B314" s="20"/>
      <c r="C314" s="53">
        <v>5225</v>
      </c>
      <c r="D314" s="18" t="s">
        <v>274</v>
      </c>
      <c r="E314" s="17">
        <v>0</v>
      </c>
      <c r="F314" s="17"/>
      <c r="G314" s="17"/>
      <c r="H314" s="17"/>
      <c r="I314" s="17"/>
      <c r="J314" s="17"/>
      <c r="K314" s="17"/>
      <c r="L314" s="52">
        <f t="shared" si="38"/>
        <v>0</v>
      </c>
      <c r="M314" s="15"/>
    </row>
    <row r="315" spans="2:13" ht="15" hidden="1">
      <c r="B315" s="20"/>
      <c r="C315" s="53">
        <v>5230</v>
      </c>
      <c r="D315" s="18" t="s">
        <v>273</v>
      </c>
      <c r="E315" s="17">
        <v>0</v>
      </c>
      <c r="F315" s="17"/>
      <c r="G315" s="17"/>
      <c r="H315" s="17"/>
      <c r="I315" s="17"/>
      <c r="J315" s="17"/>
      <c r="K315" s="17"/>
      <c r="L315" s="52">
        <f t="shared" si="38"/>
        <v>0</v>
      </c>
      <c r="M315" s="15"/>
    </row>
    <row r="316" spans="2:13" ht="15" hidden="1">
      <c r="B316" s="20"/>
      <c r="C316" s="53">
        <v>5235</v>
      </c>
      <c r="D316" s="18" t="s">
        <v>272</v>
      </c>
      <c r="E316" s="17">
        <v>0</v>
      </c>
      <c r="F316" s="17"/>
      <c r="G316" s="17"/>
      <c r="H316" s="17"/>
      <c r="I316" s="17"/>
      <c r="J316" s="17"/>
      <c r="K316" s="17"/>
      <c r="L316" s="52">
        <f t="shared" si="38"/>
        <v>0</v>
      </c>
      <c r="M316" s="15"/>
    </row>
    <row r="317" spans="2:13" ht="15" hidden="1">
      <c r="B317" s="20"/>
      <c r="C317" s="53">
        <v>5240</v>
      </c>
      <c r="D317" s="18" t="s">
        <v>271</v>
      </c>
      <c r="E317" s="17">
        <v>0</v>
      </c>
      <c r="F317" s="17"/>
      <c r="G317" s="17"/>
      <c r="H317" s="17"/>
      <c r="I317" s="17"/>
      <c r="J317" s="17"/>
      <c r="K317" s="17"/>
      <c r="L317" s="52">
        <f t="shared" si="38"/>
        <v>0</v>
      </c>
      <c r="M317" s="15"/>
    </row>
    <row r="318" spans="2:13" ht="15" hidden="1">
      <c r="B318" s="20"/>
      <c r="C318" s="53">
        <v>5245</v>
      </c>
      <c r="D318" s="18" t="s">
        <v>270</v>
      </c>
      <c r="E318" s="17">
        <v>0</v>
      </c>
      <c r="F318" s="17"/>
      <c r="G318" s="17"/>
      <c r="H318" s="17"/>
      <c r="I318" s="17"/>
      <c r="J318" s="17"/>
      <c r="K318" s="17"/>
      <c r="L318" s="52">
        <f t="shared" si="38"/>
        <v>0</v>
      </c>
      <c r="M318" s="15"/>
    </row>
    <row r="319" spans="2:13" ht="15" hidden="1">
      <c r="B319" s="20"/>
      <c r="C319" s="53">
        <v>5250</v>
      </c>
      <c r="D319" s="18" t="s">
        <v>269</v>
      </c>
      <c r="E319" s="17">
        <v>0</v>
      </c>
      <c r="F319" s="17"/>
      <c r="G319" s="17"/>
      <c r="H319" s="17"/>
      <c r="I319" s="17"/>
      <c r="J319" s="17"/>
      <c r="K319" s="17"/>
      <c r="L319" s="52">
        <f t="shared" si="38"/>
        <v>0</v>
      </c>
      <c r="M319" s="15"/>
    </row>
    <row r="320" spans="2:13" ht="15" hidden="1">
      <c r="B320" s="20"/>
      <c r="C320" s="53">
        <v>5255</v>
      </c>
      <c r="D320" s="18" t="s">
        <v>268</v>
      </c>
      <c r="E320" s="17">
        <v>0</v>
      </c>
      <c r="F320" s="17"/>
      <c r="G320" s="17"/>
      <c r="H320" s="17"/>
      <c r="I320" s="17"/>
      <c r="J320" s="17"/>
      <c r="K320" s="17"/>
      <c r="L320" s="52">
        <f t="shared" si="38"/>
        <v>0</v>
      </c>
      <c r="M320" s="15"/>
    </row>
    <row r="321" spans="2:13" ht="15" hidden="1">
      <c r="B321" s="20"/>
      <c r="C321" s="53">
        <v>5260</v>
      </c>
      <c r="D321" s="18" t="s">
        <v>30</v>
      </c>
      <c r="E321" s="17">
        <v>0</v>
      </c>
      <c r="F321" s="17"/>
      <c r="G321" s="17"/>
      <c r="H321" s="17"/>
      <c r="I321" s="17"/>
      <c r="J321" s="17"/>
      <c r="K321" s="17"/>
      <c r="L321" s="52">
        <f t="shared" si="38"/>
        <v>0</v>
      </c>
      <c r="M321" s="15"/>
    </row>
    <row r="322" spans="2:13" ht="15" hidden="1">
      <c r="B322" s="20"/>
      <c r="C322" s="53">
        <v>5265</v>
      </c>
      <c r="D322" s="18" t="s">
        <v>267</v>
      </c>
      <c r="E322" s="17">
        <v>0</v>
      </c>
      <c r="F322" s="17"/>
      <c r="G322" s="17"/>
      <c r="H322" s="17"/>
      <c r="I322" s="17"/>
      <c r="J322" s="17"/>
      <c r="K322" s="17"/>
      <c r="L322" s="52">
        <f t="shared" si="38"/>
        <v>0</v>
      </c>
      <c r="M322" s="15"/>
    </row>
    <row r="323" spans="2:13" ht="15" hidden="1">
      <c r="B323" s="20"/>
      <c r="C323" s="53">
        <v>5295</v>
      </c>
      <c r="D323" s="18" t="s">
        <v>266</v>
      </c>
      <c r="E323" s="17">
        <v>0</v>
      </c>
      <c r="F323" s="17"/>
      <c r="G323" s="17"/>
      <c r="H323" s="17"/>
      <c r="I323" s="17"/>
      <c r="J323" s="17"/>
      <c r="K323" s="17"/>
      <c r="L323" s="52">
        <f t="shared" si="38"/>
        <v>0</v>
      </c>
      <c r="M323" s="15"/>
    </row>
    <row r="324" spans="2:13" ht="15" hidden="1">
      <c r="B324" s="20"/>
      <c r="C324" s="53">
        <v>5299</v>
      </c>
      <c r="D324" s="18" t="s">
        <v>265</v>
      </c>
      <c r="E324" s="17">
        <v>0</v>
      </c>
      <c r="F324" s="17"/>
      <c r="G324" s="17"/>
      <c r="H324" s="17"/>
      <c r="I324" s="17"/>
      <c r="J324" s="17"/>
      <c r="K324" s="17"/>
      <c r="L324" s="52">
        <f t="shared" si="38"/>
        <v>0</v>
      </c>
      <c r="M324" s="15"/>
    </row>
    <row r="325" spans="2:13" ht="15" hidden="1">
      <c r="B325" s="20"/>
      <c r="C325" s="51">
        <v>5300</v>
      </c>
      <c r="D325" s="50" t="s">
        <v>264</v>
      </c>
      <c r="E325" s="49">
        <v>0</v>
      </c>
      <c r="F325" s="49"/>
      <c r="G325" s="49"/>
      <c r="H325" s="49"/>
      <c r="I325" s="49"/>
      <c r="J325" s="49"/>
      <c r="K325" s="49"/>
      <c r="L325" s="48">
        <f t="shared" si="38"/>
        <v>0</v>
      </c>
      <c r="M325" s="15"/>
    </row>
    <row r="326" spans="2:13" ht="15" hidden="1">
      <c r="B326" s="20"/>
      <c r="C326" s="53">
        <v>5305</v>
      </c>
      <c r="D326" s="18" t="s">
        <v>263</v>
      </c>
      <c r="E326" s="17">
        <v>0</v>
      </c>
      <c r="F326" s="17"/>
      <c r="G326" s="17"/>
      <c r="H326" s="17"/>
      <c r="I326" s="17"/>
      <c r="J326" s="17"/>
      <c r="K326" s="17"/>
      <c r="L326" s="52">
        <f t="shared" si="38"/>
        <v>0</v>
      </c>
      <c r="M326" s="15"/>
    </row>
    <row r="327" spans="2:13" ht="24.75" hidden="1">
      <c r="B327" s="20"/>
      <c r="C327" s="53">
        <v>5310</v>
      </c>
      <c r="D327" s="18" t="s">
        <v>262</v>
      </c>
      <c r="E327" s="17">
        <v>0</v>
      </c>
      <c r="F327" s="17"/>
      <c r="G327" s="17"/>
      <c r="H327" s="17"/>
      <c r="I327" s="17"/>
      <c r="J327" s="17"/>
      <c r="K327" s="17"/>
      <c r="L327" s="52">
        <f t="shared" si="38"/>
        <v>0</v>
      </c>
      <c r="M327" s="15"/>
    </row>
    <row r="328" spans="2:13" ht="15" hidden="1">
      <c r="B328" s="20"/>
      <c r="C328" s="53">
        <v>5315</v>
      </c>
      <c r="D328" s="18" t="s">
        <v>261</v>
      </c>
      <c r="E328" s="17">
        <v>0</v>
      </c>
      <c r="F328" s="17"/>
      <c r="G328" s="17"/>
      <c r="H328" s="17"/>
      <c r="I328" s="17"/>
      <c r="J328" s="17"/>
      <c r="K328" s="17"/>
      <c r="L328" s="52">
        <f t="shared" si="38"/>
        <v>0</v>
      </c>
      <c r="M328" s="15"/>
    </row>
    <row r="329" spans="2:13" ht="15" hidden="1">
      <c r="B329" s="20"/>
      <c r="C329" s="53">
        <v>5395</v>
      </c>
      <c r="D329" s="18" t="s">
        <v>260</v>
      </c>
      <c r="E329" s="17">
        <v>0</v>
      </c>
      <c r="F329" s="17"/>
      <c r="G329" s="17"/>
      <c r="H329" s="17"/>
      <c r="I329" s="17"/>
      <c r="J329" s="17"/>
      <c r="K329" s="17"/>
      <c r="L329" s="52">
        <f t="shared" si="38"/>
        <v>0</v>
      </c>
      <c r="M329" s="15"/>
    </row>
    <row r="330" spans="2:13" ht="24.75" hidden="1">
      <c r="B330" s="20"/>
      <c r="C330" s="51">
        <v>5400</v>
      </c>
      <c r="D330" s="50" t="s">
        <v>259</v>
      </c>
      <c r="E330" s="49">
        <v>0</v>
      </c>
      <c r="F330" s="49"/>
      <c r="G330" s="49"/>
      <c r="H330" s="49"/>
      <c r="I330" s="49"/>
      <c r="J330" s="49"/>
      <c r="K330" s="49"/>
      <c r="L330" s="48">
        <f t="shared" ref="L330:L361" si="39">+E330+F330+H330+J330-K330-I330-G330</f>
        <v>0</v>
      </c>
      <c r="M330" s="15"/>
    </row>
    <row r="331" spans="2:13" ht="15" hidden="1">
      <c r="B331" s="20"/>
      <c r="C331" s="53">
        <v>5405</v>
      </c>
      <c r="D331" s="18" t="s">
        <v>258</v>
      </c>
      <c r="E331" s="17">
        <v>0</v>
      </c>
      <c r="F331" s="17"/>
      <c r="G331" s="17"/>
      <c r="H331" s="17"/>
      <c r="I331" s="17"/>
      <c r="J331" s="17"/>
      <c r="K331" s="17"/>
      <c r="L331" s="52">
        <f t="shared" si="39"/>
        <v>0</v>
      </c>
      <c r="M331" s="15"/>
    </row>
    <row r="332" spans="2:13" ht="24.75" hidden="1">
      <c r="B332" s="20"/>
      <c r="C332" s="51">
        <v>5800</v>
      </c>
      <c r="D332" s="50" t="s">
        <v>257</v>
      </c>
      <c r="E332" s="49">
        <v>0</v>
      </c>
      <c r="F332" s="49"/>
      <c r="G332" s="49"/>
      <c r="H332" s="49"/>
      <c r="I332" s="49"/>
      <c r="J332" s="49"/>
      <c r="K332" s="49"/>
      <c r="L332" s="48">
        <f t="shared" si="39"/>
        <v>0</v>
      </c>
      <c r="M332" s="15"/>
    </row>
    <row r="333" spans="2:13" ht="24.75" hidden="1">
      <c r="B333" s="20"/>
      <c r="C333" s="53">
        <v>5805</v>
      </c>
      <c r="D333" s="18" t="s">
        <v>256</v>
      </c>
      <c r="E333" s="17">
        <v>0</v>
      </c>
      <c r="F333" s="17"/>
      <c r="G333" s="17"/>
      <c r="H333" s="17"/>
      <c r="I333" s="17"/>
      <c r="J333" s="17"/>
      <c r="K333" s="17"/>
      <c r="L333" s="52">
        <f t="shared" si="39"/>
        <v>0</v>
      </c>
      <c r="M333" s="15"/>
    </row>
    <row r="334" spans="2:13" ht="15" hidden="1">
      <c r="B334" s="20"/>
      <c r="C334" s="51">
        <v>5900</v>
      </c>
      <c r="D334" s="50" t="s">
        <v>255</v>
      </c>
      <c r="E334" s="49">
        <v>1318853066.3399999</v>
      </c>
      <c r="F334" s="49"/>
      <c r="G334" s="49"/>
      <c r="H334" s="49"/>
      <c r="I334" s="49"/>
      <c r="J334" s="49"/>
      <c r="K334" s="49"/>
      <c r="L334" s="48">
        <f t="shared" si="39"/>
        <v>1318853066.3399999</v>
      </c>
      <c r="M334" s="15"/>
    </row>
    <row r="335" spans="2:13" ht="15" hidden="1">
      <c r="B335" s="20"/>
      <c r="C335" s="53">
        <v>5905</v>
      </c>
      <c r="D335" s="18" t="s">
        <v>254</v>
      </c>
      <c r="E335" s="17">
        <v>1318853066.3399999</v>
      </c>
      <c r="F335" s="17"/>
      <c r="G335" s="17"/>
      <c r="H335" s="17"/>
      <c r="I335" s="17"/>
      <c r="J335" s="17"/>
      <c r="K335" s="17"/>
      <c r="L335" s="52">
        <f t="shared" si="39"/>
        <v>1318853066.3399999</v>
      </c>
      <c r="M335" s="15"/>
    </row>
    <row r="336" spans="2:13" ht="15" hidden="1">
      <c r="B336" s="20"/>
      <c r="C336" s="57">
        <v>6000</v>
      </c>
      <c r="D336" s="56" t="s">
        <v>253</v>
      </c>
      <c r="E336" s="59">
        <v>2758905210.4499998</v>
      </c>
      <c r="F336" s="59"/>
      <c r="G336" s="59"/>
      <c r="H336" s="59"/>
      <c r="I336" s="59"/>
      <c r="J336" s="59"/>
      <c r="K336" s="59"/>
      <c r="L336" s="58">
        <f t="shared" si="39"/>
        <v>2758905210.4499998</v>
      </c>
      <c r="M336" s="15"/>
    </row>
    <row r="337" spans="2:13" ht="24.75" hidden="1">
      <c r="B337" s="20"/>
      <c r="C337" s="51">
        <v>6100</v>
      </c>
      <c r="D337" s="50" t="s">
        <v>252</v>
      </c>
      <c r="E337" s="49">
        <v>2758905210.4499998</v>
      </c>
      <c r="F337" s="49"/>
      <c r="G337" s="49"/>
      <c r="H337" s="49"/>
      <c r="I337" s="49"/>
      <c r="J337" s="49"/>
      <c r="K337" s="49"/>
      <c r="L337" s="48">
        <f t="shared" si="39"/>
        <v>2758905210.4499998</v>
      </c>
      <c r="M337" s="15"/>
    </row>
    <row r="338" spans="2:13" ht="24.75" hidden="1">
      <c r="B338" s="20"/>
      <c r="C338" s="53">
        <v>6105</v>
      </c>
      <c r="D338" s="18" t="s">
        <v>251</v>
      </c>
      <c r="E338" s="17">
        <v>0</v>
      </c>
      <c r="F338" s="17"/>
      <c r="G338" s="17"/>
      <c r="H338" s="17"/>
      <c r="I338" s="17"/>
      <c r="J338" s="17"/>
      <c r="K338" s="17"/>
      <c r="L338" s="52">
        <f t="shared" si="39"/>
        <v>0</v>
      </c>
      <c r="M338" s="15"/>
    </row>
    <row r="339" spans="2:13" ht="15" hidden="1">
      <c r="B339" s="20"/>
      <c r="C339" s="53">
        <v>6110</v>
      </c>
      <c r="D339" s="18" t="s">
        <v>250</v>
      </c>
      <c r="E339" s="17">
        <v>0</v>
      </c>
      <c r="F339" s="17"/>
      <c r="G339" s="17"/>
      <c r="H339" s="17"/>
      <c r="I339" s="17"/>
      <c r="J339" s="17"/>
      <c r="K339" s="17"/>
      <c r="L339" s="52">
        <f t="shared" si="39"/>
        <v>0</v>
      </c>
      <c r="M339" s="15"/>
    </row>
    <row r="340" spans="2:13" ht="15" hidden="1">
      <c r="B340" s="20"/>
      <c r="C340" s="53">
        <v>6115</v>
      </c>
      <c r="D340" s="18" t="s">
        <v>249</v>
      </c>
      <c r="E340" s="17">
        <v>0</v>
      </c>
      <c r="F340" s="17"/>
      <c r="G340" s="17"/>
      <c r="H340" s="17"/>
      <c r="I340" s="17"/>
      <c r="J340" s="17"/>
      <c r="K340" s="17"/>
      <c r="L340" s="52">
        <f t="shared" si="39"/>
        <v>0</v>
      </c>
      <c r="M340" s="15"/>
    </row>
    <row r="341" spans="2:13" ht="15" hidden="1">
      <c r="B341" s="20"/>
      <c r="C341" s="53">
        <v>6120</v>
      </c>
      <c r="D341" s="18" t="s">
        <v>248</v>
      </c>
      <c r="E341" s="17">
        <v>0</v>
      </c>
      <c r="F341" s="17"/>
      <c r="G341" s="17"/>
      <c r="H341" s="17"/>
      <c r="I341" s="17"/>
      <c r="J341" s="17"/>
      <c r="K341" s="17"/>
      <c r="L341" s="52">
        <f t="shared" si="39"/>
        <v>0</v>
      </c>
      <c r="M341" s="15"/>
    </row>
    <row r="342" spans="2:13" ht="24.75" hidden="1">
      <c r="B342" s="20"/>
      <c r="C342" s="53">
        <v>6125</v>
      </c>
      <c r="D342" s="18" t="s">
        <v>247</v>
      </c>
      <c r="E342" s="17">
        <v>0</v>
      </c>
      <c r="F342" s="17"/>
      <c r="G342" s="17"/>
      <c r="H342" s="17"/>
      <c r="I342" s="17"/>
      <c r="J342" s="17"/>
      <c r="K342" s="17"/>
      <c r="L342" s="52">
        <f t="shared" si="39"/>
        <v>0</v>
      </c>
      <c r="M342" s="15"/>
    </row>
    <row r="343" spans="2:13" ht="15" hidden="1">
      <c r="B343" s="20"/>
      <c r="C343" s="53">
        <v>6130</v>
      </c>
      <c r="D343" s="18" t="s">
        <v>246</v>
      </c>
      <c r="E343" s="17">
        <v>0</v>
      </c>
      <c r="F343" s="17"/>
      <c r="G343" s="17"/>
      <c r="H343" s="17"/>
      <c r="I343" s="17"/>
      <c r="J343" s="17"/>
      <c r="K343" s="17"/>
      <c r="L343" s="52">
        <f t="shared" si="39"/>
        <v>0</v>
      </c>
      <c r="M343" s="15"/>
    </row>
    <row r="344" spans="2:13" ht="24.75" hidden="1">
      <c r="B344" s="20"/>
      <c r="C344" s="53">
        <v>6135</v>
      </c>
      <c r="D344" s="18" t="s">
        <v>245</v>
      </c>
      <c r="E344" s="17">
        <v>0</v>
      </c>
      <c r="F344" s="17"/>
      <c r="G344" s="17"/>
      <c r="H344" s="17"/>
      <c r="I344" s="17"/>
      <c r="J344" s="17"/>
      <c r="K344" s="17"/>
      <c r="L344" s="52">
        <f t="shared" si="39"/>
        <v>0</v>
      </c>
      <c r="M344" s="15"/>
    </row>
    <row r="345" spans="2:13" ht="15" hidden="1">
      <c r="B345" s="20"/>
      <c r="C345" s="53">
        <v>6140</v>
      </c>
      <c r="D345" s="18" t="s">
        <v>244</v>
      </c>
      <c r="E345" s="17">
        <v>0</v>
      </c>
      <c r="F345" s="17"/>
      <c r="G345" s="17"/>
      <c r="H345" s="17"/>
      <c r="I345" s="17"/>
      <c r="J345" s="17"/>
      <c r="K345" s="17"/>
      <c r="L345" s="52">
        <f t="shared" si="39"/>
        <v>0</v>
      </c>
      <c r="M345" s="15"/>
    </row>
    <row r="346" spans="2:13" ht="24.75" hidden="1">
      <c r="B346" s="20"/>
      <c r="C346" s="53">
        <v>6145</v>
      </c>
      <c r="D346" s="18" t="s">
        <v>243</v>
      </c>
      <c r="E346" s="17">
        <v>0</v>
      </c>
      <c r="F346" s="17"/>
      <c r="G346" s="17"/>
      <c r="H346" s="17"/>
      <c r="I346" s="17"/>
      <c r="J346" s="17"/>
      <c r="K346" s="17"/>
      <c r="L346" s="52">
        <f t="shared" si="39"/>
        <v>0</v>
      </c>
      <c r="M346" s="15"/>
    </row>
    <row r="347" spans="2:13" ht="15" hidden="1">
      <c r="B347" s="20"/>
      <c r="C347" s="53">
        <v>6150</v>
      </c>
      <c r="D347" s="18" t="s">
        <v>242</v>
      </c>
      <c r="E347" s="17">
        <v>0</v>
      </c>
      <c r="F347" s="17"/>
      <c r="G347" s="17"/>
      <c r="H347" s="17"/>
      <c r="I347" s="17"/>
      <c r="J347" s="17"/>
      <c r="K347" s="17"/>
      <c r="L347" s="52">
        <f t="shared" si="39"/>
        <v>0</v>
      </c>
      <c r="M347" s="15"/>
    </row>
    <row r="348" spans="2:13" ht="24.75" hidden="1">
      <c r="B348" s="20"/>
      <c r="C348" s="53">
        <v>6155</v>
      </c>
      <c r="D348" s="18" t="s">
        <v>241</v>
      </c>
      <c r="E348" s="17">
        <v>0</v>
      </c>
      <c r="F348" s="17"/>
      <c r="G348" s="17"/>
      <c r="H348" s="17"/>
      <c r="I348" s="17"/>
      <c r="J348" s="17"/>
      <c r="K348" s="17"/>
      <c r="L348" s="52">
        <f t="shared" si="39"/>
        <v>0</v>
      </c>
      <c r="M348" s="15"/>
    </row>
    <row r="349" spans="2:13" ht="15" hidden="1">
      <c r="B349" s="20"/>
      <c r="C349" s="53">
        <v>6160</v>
      </c>
      <c r="D349" s="18" t="s">
        <v>240</v>
      </c>
      <c r="E349" s="17">
        <v>0</v>
      </c>
      <c r="F349" s="17"/>
      <c r="G349" s="17"/>
      <c r="H349" s="17"/>
      <c r="I349" s="17"/>
      <c r="J349" s="17"/>
      <c r="K349" s="17"/>
      <c r="L349" s="52">
        <f t="shared" si="39"/>
        <v>0</v>
      </c>
      <c r="M349" s="15"/>
    </row>
    <row r="350" spans="2:13" ht="15" hidden="1">
      <c r="B350" s="20"/>
      <c r="C350" s="53">
        <v>6165</v>
      </c>
      <c r="D350" s="18" t="s">
        <v>239</v>
      </c>
      <c r="E350" s="17">
        <v>0</v>
      </c>
      <c r="F350" s="17"/>
      <c r="G350" s="17"/>
      <c r="H350" s="17"/>
      <c r="I350" s="17"/>
      <c r="J350" s="17"/>
      <c r="K350" s="17"/>
      <c r="L350" s="52">
        <f t="shared" si="39"/>
        <v>0</v>
      </c>
      <c r="M350" s="15"/>
    </row>
    <row r="351" spans="2:13" ht="24.75" hidden="1">
      <c r="B351" s="20"/>
      <c r="C351" s="53">
        <v>6170</v>
      </c>
      <c r="D351" s="18" t="s">
        <v>238</v>
      </c>
      <c r="E351" s="17">
        <v>0</v>
      </c>
      <c r="F351" s="17"/>
      <c r="G351" s="17"/>
      <c r="H351" s="17"/>
      <c r="I351" s="17"/>
      <c r="J351" s="17"/>
      <c r="K351" s="17"/>
      <c r="L351" s="52">
        <f t="shared" si="39"/>
        <v>0</v>
      </c>
      <c r="M351" s="15"/>
    </row>
    <row r="352" spans="2:13" ht="15" hidden="1">
      <c r="B352" s="20"/>
      <c r="C352" s="53">
        <v>6175</v>
      </c>
      <c r="D352" s="18" t="s">
        <v>237</v>
      </c>
      <c r="E352" s="17">
        <v>2758905210.4499998</v>
      </c>
      <c r="F352" s="17"/>
      <c r="G352" s="17"/>
      <c r="H352" s="17"/>
      <c r="I352" s="17"/>
      <c r="J352" s="17"/>
      <c r="K352" s="17"/>
      <c r="L352" s="52">
        <f t="shared" si="39"/>
        <v>2758905210.4499998</v>
      </c>
      <c r="M352" s="15"/>
    </row>
    <row r="353" spans="2:13" ht="15" hidden="1">
      <c r="B353" s="20"/>
      <c r="C353" s="51">
        <v>6200</v>
      </c>
      <c r="D353" s="50" t="s">
        <v>236</v>
      </c>
      <c r="E353" s="49">
        <v>0</v>
      </c>
      <c r="F353" s="49"/>
      <c r="G353" s="49"/>
      <c r="H353" s="49"/>
      <c r="I353" s="49"/>
      <c r="J353" s="49"/>
      <c r="K353" s="49"/>
      <c r="L353" s="48">
        <f t="shared" si="39"/>
        <v>0</v>
      </c>
      <c r="M353" s="15"/>
    </row>
    <row r="354" spans="2:13" ht="15" hidden="1">
      <c r="B354" s="20"/>
      <c r="C354" s="53">
        <v>6205</v>
      </c>
      <c r="D354" s="18" t="s">
        <v>235</v>
      </c>
      <c r="E354" s="17">
        <v>0</v>
      </c>
      <c r="F354" s="17"/>
      <c r="G354" s="17"/>
      <c r="H354" s="17"/>
      <c r="I354" s="17"/>
      <c r="J354" s="17"/>
      <c r="K354" s="17"/>
      <c r="L354" s="52">
        <f t="shared" si="39"/>
        <v>0</v>
      </c>
      <c r="M354" s="15"/>
    </row>
    <row r="355" spans="2:13" ht="15" hidden="1">
      <c r="B355" s="20"/>
      <c r="C355" s="53">
        <v>6210</v>
      </c>
      <c r="D355" s="18" t="s">
        <v>234</v>
      </c>
      <c r="E355" s="17">
        <v>0</v>
      </c>
      <c r="F355" s="17"/>
      <c r="G355" s="17"/>
      <c r="H355" s="17"/>
      <c r="I355" s="17"/>
      <c r="J355" s="17"/>
      <c r="K355" s="17"/>
      <c r="L355" s="52">
        <f t="shared" si="39"/>
        <v>0</v>
      </c>
      <c r="M355" s="15"/>
    </row>
    <row r="356" spans="2:13" ht="15" hidden="1">
      <c r="B356" s="20"/>
      <c r="C356" s="53">
        <v>6215</v>
      </c>
      <c r="D356" s="18" t="s">
        <v>233</v>
      </c>
      <c r="E356" s="17">
        <v>0</v>
      </c>
      <c r="F356" s="17"/>
      <c r="G356" s="17"/>
      <c r="H356" s="17"/>
      <c r="I356" s="17"/>
      <c r="J356" s="17"/>
      <c r="K356" s="17"/>
      <c r="L356" s="52">
        <f t="shared" si="39"/>
        <v>0</v>
      </c>
      <c r="M356" s="15"/>
    </row>
    <row r="357" spans="2:13" ht="24.75" hidden="1">
      <c r="B357" s="20"/>
      <c r="C357" s="53">
        <v>6225</v>
      </c>
      <c r="D357" s="18" t="s">
        <v>232</v>
      </c>
      <c r="E357" s="17">
        <v>0</v>
      </c>
      <c r="F357" s="17"/>
      <c r="G357" s="17"/>
      <c r="H357" s="17"/>
      <c r="I357" s="17"/>
      <c r="J357" s="17"/>
      <c r="K357" s="17"/>
      <c r="L357" s="52">
        <f t="shared" si="39"/>
        <v>0</v>
      </c>
      <c r="M357" s="15"/>
    </row>
    <row r="358" spans="2:13" ht="24.75" hidden="1">
      <c r="B358" s="20"/>
      <c r="C358" s="57">
        <v>7000</v>
      </c>
      <c r="D358" s="56" t="s">
        <v>231</v>
      </c>
      <c r="E358" s="55">
        <v>0</v>
      </c>
      <c r="F358" s="55"/>
      <c r="G358" s="55"/>
      <c r="H358" s="55"/>
      <c r="I358" s="55"/>
      <c r="J358" s="55"/>
      <c r="K358" s="55"/>
      <c r="L358" s="54">
        <f t="shared" si="39"/>
        <v>0</v>
      </c>
      <c r="M358" s="15"/>
    </row>
    <row r="359" spans="2:13" ht="15" hidden="1">
      <c r="B359" s="20"/>
      <c r="C359" s="53">
        <v>7100</v>
      </c>
      <c r="D359" s="18" t="s">
        <v>230</v>
      </c>
      <c r="E359" s="17">
        <v>0</v>
      </c>
      <c r="F359" s="17"/>
      <c r="G359" s="17"/>
      <c r="H359" s="17"/>
      <c r="I359" s="17"/>
      <c r="J359" s="17"/>
      <c r="K359" s="17"/>
      <c r="L359" s="52">
        <f t="shared" si="39"/>
        <v>0</v>
      </c>
      <c r="M359" s="15"/>
    </row>
    <row r="360" spans="2:13" ht="15" hidden="1">
      <c r="B360" s="20"/>
      <c r="C360" s="53">
        <v>7200</v>
      </c>
      <c r="D360" s="18" t="s">
        <v>229</v>
      </c>
      <c r="E360" s="17">
        <v>0</v>
      </c>
      <c r="F360" s="17"/>
      <c r="G360" s="17"/>
      <c r="H360" s="17"/>
      <c r="I360" s="17"/>
      <c r="J360" s="17"/>
      <c r="K360" s="17"/>
      <c r="L360" s="52">
        <f t="shared" si="39"/>
        <v>0</v>
      </c>
      <c r="M360" s="15"/>
    </row>
    <row r="361" spans="2:13" ht="15" hidden="1">
      <c r="B361" s="20"/>
      <c r="C361" s="53">
        <v>7300</v>
      </c>
      <c r="D361" s="18" t="s">
        <v>228</v>
      </c>
      <c r="E361" s="17">
        <v>0</v>
      </c>
      <c r="F361" s="17"/>
      <c r="G361" s="17"/>
      <c r="H361" s="17"/>
      <c r="I361" s="17"/>
      <c r="J361" s="17"/>
      <c r="K361" s="17"/>
      <c r="L361" s="52">
        <f t="shared" si="39"/>
        <v>0</v>
      </c>
      <c r="M361" s="15"/>
    </row>
    <row r="362" spans="2:13" ht="15" hidden="1">
      <c r="B362" s="20"/>
      <c r="C362" s="53">
        <v>7400</v>
      </c>
      <c r="D362" s="18" t="s">
        <v>227</v>
      </c>
      <c r="E362" s="17">
        <v>0</v>
      </c>
      <c r="F362" s="17"/>
      <c r="G362" s="17"/>
      <c r="H362" s="17"/>
      <c r="I362" s="17"/>
      <c r="J362" s="17"/>
      <c r="K362" s="17"/>
      <c r="L362" s="52">
        <f>+E362+F362+H362+J362-K362-I362-G362</f>
        <v>0</v>
      </c>
      <c r="M362" s="15"/>
    </row>
    <row r="363" spans="2:13" ht="15" hidden="1">
      <c r="B363" s="20"/>
      <c r="C363" s="57">
        <v>8000</v>
      </c>
      <c r="D363" s="56" t="s">
        <v>226</v>
      </c>
      <c r="E363" s="59">
        <v>0</v>
      </c>
      <c r="F363" s="59"/>
      <c r="G363" s="59"/>
      <c r="H363" s="59"/>
      <c r="I363" s="59"/>
      <c r="J363" s="59"/>
      <c r="K363" s="59"/>
      <c r="L363" s="58">
        <f t="shared" ref="L363:L378" si="40">E363+F363-G363+H363-I363+J363-K363</f>
        <v>0</v>
      </c>
      <c r="M363" s="15"/>
    </row>
    <row r="364" spans="2:13" ht="15" hidden="1">
      <c r="B364" s="20"/>
      <c r="C364" s="51">
        <v>8100</v>
      </c>
      <c r="D364" s="50" t="s">
        <v>225</v>
      </c>
      <c r="E364" s="49">
        <v>56776613</v>
      </c>
      <c r="F364" s="49"/>
      <c r="G364" s="49"/>
      <c r="H364" s="49"/>
      <c r="I364" s="49"/>
      <c r="J364" s="49"/>
      <c r="K364" s="49"/>
      <c r="L364" s="48">
        <f t="shared" si="40"/>
        <v>56776613</v>
      </c>
      <c r="M364" s="15"/>
    </row>
    <row r="365" spans="2:13" ht="24.75" hidden="1">
      <c r="B365" s="20"/>
      <c r="C365" s="53">
        <v>8105</v>
      </c>
      <c r="D365" s="18" t="s">
        <v>224</v>
      </c>
      <c r="E365" s="17">
        <v>0</v>
      </c>
      <c r="F365" s="17"/>
      <c r="G365" s="17"/>
      <c r="H365" s="17"/>
      <c r="I365" s="17"/>
      <c r="J365" s="17"/>
      <c r="K365" s="17"/>
      <c r="L365" s="52">
        <f t="shared" si="40"/>
        <v>0</v>
      </c>
      <c r="M365" s="15"/>
    </row>
    <row r="366" spans="2:13" ht="24.75" hidden="1">
      <c r="B366" s="20"/>
      <c r="C366" s="53">
        <v>8110</v>
      </c>
      <c r="D366" s="18" t="s">
        <v>223</v>
      </c>
      <c r="E366" s="17">
        <v>0</v>
      </c>
      <c r="F366" s="17"/>
      <c r="G366" s="17"/>
      <c r="H366" s="17"/>
      <c r="I366" s="17"/>
      <c r="J366" s="17"/>
      <c r="K366" s="17"/>
      <c r="L366" s="52">
        <f t="shared" si="40"/>
        <v>0</v>
      </c>
      <c r="M366" s="15"/>
    </row>
    <row r="367" spans="2:13" ht="24.75" hidden="1">
      <c r="B367" s="20"/>
      <c r="C367" s="53">
        <v>8112</v>
      </c>
      <c r="D367" s="18" t="s">
        <v>222</v>
      </c>
      <c r="E367" s="17">
        <v>0</v>
      </c>
      <c r="F367" s="17"/>
      <c r="G367" s="17"/>
      <c r="H367" s="17"/>
      <c r="I367" s="17"/>
      <c r="J367" s="17"/>
      <c r="K367" s="17"/>
      <c r="L367" s="52">
        <f t="shared" si="40"/>
        <v>0</v>
      </c>
      <c r="M367" s="15"/>
    </row>
    <row r="368" spans="2:13" ht="15" hidden="1">
      <c r="B368" s="20"/>
      <c r="C368" s="53">
        <v>8115</v>
      </c>
      <c r="D368" s="18" t="s">
        <v>198</v>
      </c>
      <c r="E368" s="17">
        <v>0</v>
      </c>
      <c r="F368" s="17"/>
      <c r="G368" s="17"/>
      <c r="H368" s="17"/>
      <c r="I368" s="17"/>
      <c r="J368" s="17"/>
      <c r="K368" s="17"/>
      <c r="L368" s="52">
        <f t="shared" si="40"/>
        <v>0</v>
      </c>
      <c r="M368" s="15"/>
    </row>
    <row r="369" spans="2:13" ht="15" hidden="1">
      <c r="B369" s="20"/>
      <c r="C369" s="53">
        <v>8120</v>
      </c>
      <c r="D369" s="18" t="s">
        <v>221</v>
      </c>
      <c r="E369" s="17">
        <v>56776613</v>
      </c>
      <c r="F369" s="17"/>
      <c r="G369" s="17"/>
      <c r="H369" s="17"/>
      <c r="I369" s="17"/>
      <c r="J369" s="17"/>
      <c r="K369" s="17"/>
      <c r="L369" s="52">
        <f t="shared" si="40"/>
        <v>56776613</v>
      </c>
      <c r="M369" s="15"/>
    </row>
    <row r="370" spans="2:13" ht="24.75" hidden="1">
      <c r="B370" s="20"/>
      <c r="C370" s="53">
        <v>8125</v>
      </c>
      <c r="D370" s="18" t="s">
        <v>220</v>
      </c>
      <c r="E370" s="17">
        <v>0</v>
      </c>
      <c r="F370" s="17"/>
      <c r="G370" s="17"/>
      <c r="H370" s="17"/>
      <c r="I370" s="17"/>
      <c r="J370" s="17"/>
      <c r="K370" s="17"/>
      <c r="L370" s="52">
        <f t="shared" si="40"/>
        <v>0</v>
      </c>
      <c r="M370" s="15"/>
    </row>
    <row r="371" spans="2:13" ht="15" hidden="1">
      <c r="B371" s="20"/>
      <c r="C371" s="53">
        <v>8185</v>
      </c>
      <c r="D371" s="18" t="s">
        <v>219</v>
      </c>
      <c r="E371" s="17">
        <v>0</v>
      </c>
      <c r="F371" s="17"/>
      <c r="G371" s="17"/>
      <c r="H371" s="17"/>
      <c r="I371" s="17"/>
      <c r="J371" s="17"/>
      <c r="K371" s="17"/>
      <c r="L371" s="52">
        <f t="shared" si="40"/>
        <v>0</v>
      </c>
      <c r="M371" s="15"/>
    </row>
    <row r="372" spans="2:13" ht="15" hidden="1">
      <c r="B372" s="20"/>
      <c r="C372" s="51">
        <v>8300</v>
      </c>
      <c r="D372" s="50" t="s">
        <v>218</v>
      </c>
      <c r="E372" s="49">
        <v>72696414.959999993</v>
      </c>
      <c r="F372" s="49"/>
      <c r="G372" s="49"/>
      <c r="H372" s="49"/>
      <c r="I372" s="49"/>
      <c r="J372" s="49"/>
      <c r="K372" s="49"/>
      <c r="L372" s="48">
        <f t="shared" si="40"/>
        <v>72696414.959999993</v>
      </c>
      <c r="M372" s="15"/>
    </row>
    <row r="373" spans="2:13" ht="15" hidden="1">
      <c r="B373" s="20"/>
      <c r="C373" s="53">
        <v>8305</v>
      </c>
      <c r="D373" s="18" t="s">
        <v>217</v>
      </c>
      <c r="E373" s="17">
        <v>0</v>
      </c>
      <c r="F373" s="17"/>
      <c r="G373" s="17"/>
      <c r="H373" s="17"/>
      <c r="I373" s="17"/>
      <c r="J373" s="17"/>
      <c r="K373" s="17"/>
      <c r="L373" s="52">
        <f t="shared" si="40"/>
        <v>0</v>
      </c>
      <c r="M373" s="15"/>
    </row>
    <row r="374" spans="2:13" ht="15" hidden="1">
      <c r="B374" s="20"/>
      <c r="C374" s="53">
        <v>8310</v>
      </c>
      <c r="D374" s="18" t="s">
        <v>216</v>
      </c>
      <c r="E374" s="17">
        <v>48457898.960000001</v>
      </c>
      <c r="F374" s="17"/>
      <c r="G374" s="17"/>
      <c r="H374" s="17"/>
      <c r="I374" s="17"/>
      <c r="J374" s="17"/>
      <c r="K374" s="17"/>
      <c r="L374" s="52">
        <f t="shared" si="40"/>
        <v>48457898.960000001</v>
      </c>
      <c r="M374" s="15"/>
    </row>
    <row r="375" spans="2:13" ht="24.75" hidden="1">
      <c r="B375" s="20"/>
      <c r="C375" s="53">
        <v>8320</v>
      </c>
      <c r="D375" s="18" t="s">
        <v>215</v>
      </c>
      <c r="E375" s="17">
        <v>24238516</v>
      </c>
      <c r="F375" s="17"/>
      <c r="G375" s="17"/>
      <c r="H375" s="17"/>
      <c r="I375" s="17"/>
      <c r="J375" s="17"/>
      <c r="K375" s="17"/>
      <c r="L375" s="52">
        <f t="shared" si="40"/>
        <v>24238516</v>
      </c>
      <c r="M375" s="15"/>
    </row>
    <row r="376" spans="2:13" ht="15" hidden="1">
      <c r="B376" s="20"/>
      <c r="C376" s="53">
        <v>8325</v>
      </c>
      <c r="D376" s="18" t="s">
        <v>214</v>
      </c>
      <c r="E376" s="17">
        <v>0</v>
      </c>
      <c r="F376" s="17"/>
      <c r="G376" s="17"/>
      <c r="H376" s="17"/>
      <c r="I376" s="17"/>
      <c r="J376" s="17"/>
      <c r="K376" s="17"/>
      <c r="L376" s="52">
        <f t="shared" si="40"/>
        <v>0</v>
      </c>
      <c r="M376" s="15"/>
    </row>
    <row r="377" spans="2:13" ht="15" hidden="1">
      <c r="B377" s="20"/>
      <c r="C377" s="53">
        <v>8330</v>
      </c>
      <c r="D377" s="18" t="s">
        <v>213</v>
      </c>
      <c r="E377" s="17">
        <v>0</v>
      </c>
      <c r="F377" s="17"/>
      <c r="G377" s="17"/>
      <c r="H377" s="17"/>
      <c r="I377" s="17"/>
      <c r="J377" s="17"/>
      <c r="K377" s="17"/>
      <c r="L377" s="52">
        <f t="shared" si="40"/>
        <v>0</v>
      </c>
      <c r="M377" s="15"/>
    </row>
    <row r="378" spans="2:13" ht="15" hidden="1">
      <c r="B378" s="20"/>
      <c r="C378" s="53">
        <v>8385</v>
      </c>
      <c r="D378" s="18" t="s">
        <v>212</v>
      </c>
      <c r="E378" s="17">
        <v>0</v>
      </c>
      <c r="F378" s="17"/>
      <c r="G378" s="17"/>
      <c r="H378" s="17"/>
      <c r="I378" s="17"/>
      <c r="J378" s="17"/>
      <c r="K378" s="17"/>
      <c r="L378" s="52">
        <f t="shared" si="40"/>
        <v>0</v>
      </c>
      <c r="M378" s="15"/>
    </row>
    <row r="379" spans="2:13" ht="24.75" hidden="1">
      <c r="B379" s="20"/>
      <c r="C379" s="51">
        <v>8600</v>
      </c>
      <c r="D379" s="50" t="s">
        <v>211</v>
      </c>
      <c r="E379" s="49">
        <v>56776613</v>
      </c>
      <c r="F379" s="49"/>
      <c r="G379" s="49"/>
      <c r="H379" s="49"/>
      <c r="I379" s="49"/>
      <c r="J379" s="49"/>
      <c r="K379" s="49"/>
      <c r="L379" s="48">
        <f>E379+G379-F379+I379-H379+K379-J379</f>
        <v>56776613</v>
      </c>
      <c r="M379" s="15"/>
    </row>
    <row r="380" spans="2:13" ht="24.75" hidden="1">
      <c r="B380" s="20"/>
      <c r="C380" s="53">
        <v>8605</v>
      </c>
      <c r="D380" s="18" t="s">
        <v>210</v>
      </c>
      <c r="E380" s="17">
        <v>56776613</v>
      </c>
      <c r="F380" s="17"/>
      <c r="G380" s="17"/>
      <c r="H380" s="17"/>
      <c r="I380" s="17"/>
      <c r="J380" s="17"/>
      <c r="K380" s="17"/>
      <c r="L380" s="52">
        <f>E380+G380-F380+I380-H380+K380-J380</f>
        <v>56776613</v>
      </c>
      <c r="M380" s="15"/>
    </row>
    <row r="381" spans="2:13" ht="24.75" hidden="1">
      <c r="B381" s="20"/>
      <c r="C381" s="51">
        <v>8800</v>
      </c>
      <c r="D381" s="50" t="s">
        <v>209</v>
      </c>
      <c r="E381" s="49">
        <v>72696414.959999993</v>
      </c>
      <c r="F381" s="49"/>
      <c r="G381" s="49"/>
      <c r="H381" s="49"/>
      <c r="I381" s="49"/>
      <c r="J381" s="49"/>
      <c r="K381" s="49"/>
      <c r="L381" s="48">
        <f t="shared" ref="L381:L393" si="41">E381+F381-G381+H381-I381+J381-K381</f>
        <v>72696414.959999993</v>
      </c>
      <c r="M381" s="15"/>
    </row>
    <row r="382" spans="2:13" ht="15" hidden="1">
      <c r="B382" s="20"/>
      <c r="C382" s="53">
        <v>8805</v>
      </c>
      <c r="D382" s="18" t="s">
        <v>208</v>
      </c>
      <c r="E382" s="17">
        <v>72696414.959999993</v>
      </c>
      <c r="F382" s="17"/>
      <c r="G382" s="17"/>
      <c r="H382" s="17"/>
      <c r="I382" s="17"/>
      <c r="J382" s="17"/>
      <c r="K382" s="17"/>
      <c r="L382" s="52">
        <f t="shared" si="41"/>
        <v>72696414.959999993</v>
      </c>
      <c r="M382" s="15"/>
    </row>
    <row r="383" spans="2:13" ht="24.75" hidden="1">
      <c r="B383" s="20"/>
      <c r="C383" s="57">
        <v>9000</v>
      </c>
      <c r="D383" s="56" t="s">
        <v>207</v>
      </c>
      <c r="E383" s="55">
        <v>0</v>
      </c>
      <c r="F383" s="55"/>
      <c r="G383" s="55"/>
      <c r="H383" s="55"/>
      <c r="I383" s="55"/>
      <c r="J383" s="55"/>
      <c r="K383" s="55"/>
      <c r="L383" s="54">
        <f t="shared" si="41"/>
        <v>0</v>
      </c>
      <c r="M383" s="15"/>
    </row>
    <row r="384" spans="2:13" ht="15" hidden="1">
      <c r="B384" s="20"/>
      <c r="C384" s="51">
        <v>9100</v>
      </c>
      <c r="D384" s="50" t="s">
        <v>206</v>
      </c>
      <c r="E384" s="49">
        <v>52934619364</v>
      </c>
      <c r="F384" s="49"/>
      <c r="G384" s="49"/>
      <c r="H384" s="49"/>
      <c r="I384" s="49"/>
      <c r="J384" s="49"/>
      <c r="K384" s="49"/>
      <c r="L384" s="48">
        <f t="shared" si="41"/>
        <v>52934619364</v>
      </c>
      <c r="M384" s="15"/>
    </row>
    <row r="385" spans="2:13" ht="24.75" hidden="1">
      <c r="B385" s="20"/>
      <c r="C385" s="53">
        <v>9105</v>
      </c>
      <c r="D385" s="18" t="s">
        <v>205</v>
      </c>
      <c r="E385" s="17">
        <v>0</v>
      </c>
      <c r="F385" s="17"/>
      <c r="G385" s="17"/>
      <c r="H385" s="17"/>
      <c r="I385" s="17"/>
      <c r="J385" s="17"/>
      <c r="K385" s="17"/>
      <c r="L385" s="52">
        <f t="shared" si="41"/>
        <v>0</v>
      </c>
      <c r="M385" s="15"/>
    </row>
    <row r="386" spans="2:13" ht="24.75" hidden="1">
      <c r="B386" s="20"/>
      <c r="C386" s="53">
        <v>9110</v>
      </c>
      <c r="D386" s="18" t="s">
        <v>204</v>
      </c>
      <c r="E386" s="17">
        <v>1324700000</v>
      </c>
      <c r="F386" s="17"/>
      <c r="G386" s="17"/>
      <c r="H386" s="17"/>
      <c r="I386" s="17"/>
      <c r="J386" s="17"/>
      <c r="K386" s="17"/>
      <c r="L386" s="52">
        <f t="shared" si="41"/>
        <v>1324700000</v>
      </c>
      <c r="M386" s="15"/>
    </row>
    <row r="387" spans="2:13" ht="24.75" hidden="1">
      <c r="B387" s="20"/>
      <c r="C387" s="53">
        <v>9115</v>
      </c>
      <c r="D387" s="18" t="s">
        <v>203</v>
      </c>
      <c r="E387" s="17">
        <v>50713656729</v>
      </c>
      <c r="F387" s="17"/>
      <c r="G387" s="17"/>
      <c r="H387" s="17"/>
      <c r="I387" s="17"/>
      <c r="J387" s="17"/>
      <c r="K387" s="17"/>
      <c r="L387" s="52">
        <f t="shared" si="41"/>
        <v>50713656729</v>
      </c>
      <c r="M387" s="15"/>
    </row>
    <row r="388" spans="2:13" ht="24.75" hidden="1">
      <c r="B388" s="20"/>
      <c r="C388" s="53">
        <v>9120</v>
      </c>
      <c r="D388" s="18" t="s">
        <v>202</v>
      </c>
      <c r="E388" s="17">
        <v>0</v>
      </c>
      <c r="F388" s="17"/>
      <c r="G388" s="17"/>
      <c r="H388" s="17"/>
      <c r="I388" s="17"/>
      <c r="J388" s="17"/>
      <c r="K388" s="17"/>
      <c r="L388" s="52">
        <f t="shared" si="41"/>
        <v>0</v>
      </c>
      <c r="M388" s="15"/>
    </row>
    <row r="389" spans="2:13" ht="24.75" hidden="1">
      <c r="B389" s="20"/>
      <c r="C389" s="53">
        <v>9125</v>
      </c>
      <c r="D389" s="18" t="s">
        <v>201</v>
      </c>
      <c r="E389" s="17">
        <v>802602532</v>
      </c>
      <c r="F389" s="17"/>
      <c r="G389" s="17"/>
      <c r="H389" s="17"/>
      <c r="I389" s="17"/>
      <c r="J389" s="17"/>
      <c r="K389" s="17"/>
      <c r="L389" s="52">
        <f t="shared" si="41"/>
        <v>802602532</v>
      </c>
      <c r="M389" s="15"/>
    </row>
    <row r="390" spans="2:13" ht="15" hidden="1">
      <c r="B390" s="20"/>
      <c r="C390" s="53">
        <v>9130</v>
      </c>
      <c r="D390" s="18" t="s">
        <v>200</v>
      </c>
      <c r="E390" s="17">
        <v>0</v>
      </c>
      <c r="F390" s="17"/>
      <c r="G390" s="17"/>
      <c r="H390" s="17"/>
      <c r="I390" s="17"/>
      <c r="J390" s="17"/>
      <c r="K390" s="17"/>
      <c r="L390" s="52">
        <f t="shared" si="41"/>
        <v>0</v>
      </c>
      <c r="M390" s="15"/>
    </row>
    <row r="391" spans="2:13" ht="24.75" hidden="1">
      <c r="B391" s="20"/>
      <c r="C391" s="53">
        <v>9140</v>
      </c>
      <c r="D391" s="18" t="s">
        <v>199</v>
      </c>
      <c r="E391" s="17">
        <v>93660103</v>
      </c>
      <c r="F391" s="17"/>
      <c r="G391" s="17"/>
      <c r="H391" s="17"/>
      <c r="I391" s="17"/>
      <c r="J391" s="17"/>
      <c r="K391" s="17"/>
      <c r="L391" s="52">
        <f t="shared" si="41"/>
        <v>93660103</v>
      </c>
      <c r="M391" s="15"/>
    </row>
    <row r="392" spans="2:13" ht="15" hidden="1">
      <c r="B392" s="20"/>
      <c r="C392" s="53">
        <v>9145</v>
      </c>
      <c r="D392" s="18" t="s">
        <v>198</v>
      </c>
      <c r="E392" s="17">
        <v>0</v>
      </c>
      <c r="F392" s="17"/>
      <c r="G392" s="17"/>
      <c r="H392" s="17"/>
      <c r="I392" s="17"/>
      <c r="J392" s="17"/>
      <c r="K392" s="17"/>
      <c r="L392" s="52">
        <f t="shared" si="41"/>
        <v>0</v>
      </c>
      <c r="M392" s="15"/>
    </row>
    <row r="393" spans="2:13" ht="24.75" hidden="1">
      <c r="B393" s="20"/>
      <c r="C393" s="53">
        <v>9185</v>
      </c>
      <c r="D393" s="18" t="s">
        <v>197</v>
      </c>
      <c r="E393" s="17">
        <v>0</v>
      </c>
      <c r="F393" s="17"/>
      <c r="G393" s="17"/>
      <c r="H393" s="17"/>
      <c r="I393" s="17"/>
      <c r="J393" s="17"/>
      <c r="K393" s="17"/>
      <c r="L393" s="52">
        <f t="shared" si="41"/>
        <v>0</v>
      </c>
      <c r="M393" s="15"/>
    </row>
    <row r="394" spans="2:13" ht="15" hidden="1">
      <c r="B394" s="20"/>
      <c r="C394" s="51">
        <v>9300</v>
      </c>
      <c r="D394" s="50" t="s">
        <v>196</v>
      </c>
      <c r="E394" s="49">
        <v>13860000000</v>
      </c>
      <c r="F394" s="49"/>
      <c r="G394" s="49"/>
      <c r="H394" s="49"/>
      <c r="I394" s="49"/>
      <c r="J394" s="49"/>
      <c r="K394" s="49"/>
      <c r="L394" s="48">
        <f>E394+G394-F394+I394-H394+K394-J394</f>
        <v>13860000000</v>
      </c>
      <c r="M394" s="15"/>
    </row>
    <row r="395" spans="2:13" ht="24.75" hidden="1">
      <c r="B395" s="20"/>
      <c r="C395" s="53">
        <v>9305</v>
      </c>
      <c r="D395" s="18" t="s">
        <v>195</v>
      </c>
      <c r="E395" s="17">
        <v>0</v>
      </c>
      <c r="F395" s="17"/>
      <c r="G395" s="17"/>
      <c r="H395" s="17"/>
      <c r="I395" s="17"/>
      <c r="J395" s="17"/>
      <c r="K395" s="17"/>
      <c r="L395" s="52">
        <f>E395+G395-F395+I395-H395+K395-J395</f>
        <v>0</v>
      </c>
      <c r="M395" s="15"/>
    </row>
    <row r="396" spans="2:13" ht="15" hidden="1">
      <c r="B396" s="20"/>
      <c r="C396" s="53">
        <v>9312</v>
      </c>
      <c r="D396" s="18" t="s">
        <v>194</v>
      </c>
      <c r="E396" s="17">
        <v>13860000000</v>
      </c>
      <c r="F396" s="17"/>
      <c r="G396" s="17"/>
      <c r="H396" s="17"/>
      <c r="I396" s="17"/>
      <c r="J396" s="17"/>
      <c r="K396" s="17"/>
      <c r="L396" s="52">
        <f>E396+G396-F396+I396-H396+K396-J396</f>
        <v>13860000000</v>
      </c>
      <c r="M396" s="15"/>
    </row>
    <row r="397" spans="2:13" ht="24.75" hidden="1">
      <c r="B397" s="20"/>
      <c r="C397" s="53">
        <v>9315</v>
      </c>
      <c r="D397" s="18" t="s">
        <v>193</v>
      </c>
      <c r="E397" s="17">
        <v>0</v>
      </c>
      <c r="F397" s="17"/>
      <c r="G397" s="17"/>
      <c r="H397" s="17"/>
      <c r="I397" s="17"/>
      <c r="J397" s="17"/>
      <c r="K397" s="17"/>
      <c r="L397" s="52">
        <f>E397+G397-F397+I397-H397+K397-J397</f>
        <v>0</v>
      </c>
      <c r="M397" s="15"/>
    </row>
    <row r="398" spans="2:13" ht="15" hidden="1">
      <c r="B398" s="20"/>
      <c r="C398" s="53">
        <v>9350</v>
      </c>
      <c r="D398" s="18" t="s">
        <v>192</v>
      </c>
      <c r="E398" s="17">
        <v>0</v>
      </c>
      <c r="F398" s="17"/>
      <c r="G398" s="17"/>
      <c r="H398" s="17"/>
      <c r="I398" s="17"/>
      <c r="J398" s="17"/>
      <c r="K398" s="17"/>
      <c r="L398" s="52">
        <f>E398+G398-F398+I398-H398+K398-J398</f>
        <v>0</v>
      </c>
      <c r="M398" s="15"/>
    </row>
    <row r="399" spans="2:13" ht="24.75" hidden="1">
      <c r="B399" s="20"/>
      <c r="C399" s="51">
        <v>9600</v>
      </c>
      <c r="D399" s="50" t="s">
        <v>191</v>
      </c>
      <c r="E399" s="49">
        <v>52934619364</v>
      </c>
      <c r="F399" s="49"/>
      <c r="G399" s="49"/>
      <c r="H399" s="49"/>
      <c r="I399" s="49"/>
      <c r="J399" s="49"/>
      <c r="K399" s="49"/>
      <c r="L399" s="48">
        <f>E399+F399-G399+H399-I399+J399-K399</f>
        <v>52934619364</v>
      </c>
      <c r="M399" s="15"/>
    </row>
    <row r="400" spans="2:13" ht="24.75" hidden="1">
      <c r="B400" s="20"/>
      <c r="C400" s="53">
        <v>9605</v>
      </c>
      <c r="D400" s="18" t="s">
        <v>190</v>
      </c>
      <c r="E400" s="17">
        <v>52934619364</v>
      </c>
      <c r="F400" s="17"/>
      <c r="G400" s="17"/>
      <c r="H400" s="17"/>
      <c r="I400" s="17"/>
      <c r="J400" s="17"/>
      <c r="K400" s="17"/>
      <c r="L400" s="52">
        <f>E400+F400-G400+H400-I400+J400-K400</f>
        <v>52934619364</v>
      </c>
      <c r="M400" s="15"/>
    </row>
    <row r="401" spans="2:13" ht="24.75" hidden="1">
      <c r="B401" s="20"/>
      <c r="C401" s="51">
        <v>9800</v>
      </c>
      <c r="D401" s="50" t="s">
        <v>189</v>
      </c>
      <c r="E401" s="49">
        <v>13860000000</v>
      </c>
      <c r="F401" s="49"/>
      <c r="G401" s="49"/>
      <c r="H401" s="49"/>
      <c r="I401" s="49"/>
      <c r="J401" s="49"/>
      <c r="K401" s="49"/>
      <c r="L401" s="48">
        <f>E401+F401-G401+H401-I401+J401-K401</f>
        <v>13860000000</v>
      </c>
      <c r="M401" s="15"/>
    </row>
    <row r="402" spans="2:13" ht="24.75" hidden="1">
      <c r="B402" s="20"/>
      <c r="C402" s="47">
        <v>9805</v>
      </c>
      <c r="D402" s="46" t="s">
        <v>188</v>
      </c>
      <c r="E402" s="45">
        <v>13860000000</v>
      </c>
      <c r="F402" s="45"/>
      <c r="G402" s="45"/>
      <c r="H402" s="45"/>
      <c r="I402" s="45"/>
      <c r="J402" s="45"/>
      <c r="K402" s="45"/>
      <c r="L402" s="44">
        <f>E402+F402-G402+H402-I402+J402-K402</f>
        <v>13860000000</v>
      </c>
      <c r="M402" s="43"/>
    </row>
    <row r="403" spans="2:13" ht="15.75" thickBot="1">
      <c r="B403" s="20"/>
      <c r="C403" s="19"/>
      <c r="D403" s="18"/>
      <c r="E403" s="17"/>
      <c r="F403" s="17"/>
      <c r="G403" s="17"/>
      <c r="H403" s="17"/>
      <c r="I403" s="17"/>
      <c r="J403" s="17"/>
      <c r="K403" s="17"/>
      <c r="L403" s="16"/>
      <c r="M403" s="15"/>
    </row>
    <row r="404" spans="2:13" ht="76.5" customHeight="1" thickBot="1">
      <c r="B404" s="20"/>
      <c r="C404" s="510" t="s">
        <v>187</v>
      </c>
      <c r="D404" s="511"/>
      <c r="E404" s="511"/>
      <c r="F404" s="511"/>
      <c r="G404" s="511"/>
      <c r="H404" s="512"/>
      <c r="I404" s="42"/>
      <c r="J404" s="41"/>
      <c r="K404" s="40"/>
      <c r="L404" s="39"/>
      <c r="M404" s="15"/>
    </row>
    <row r="405" spans="2:13" ht="15">
      <c r="B405" s="20"/>
      <c r="C405" s="19"/>
      <c r="D405" s="18"/>
      <c r="E405" s="17"/>
      <c r="F405" s="17"/>
      <c r="G405" s="17"/>
      <c r="H405" s="17"/>
      <c r="I405" s="17"/>
      <c r="J405" s="17"/>
      <c r="K405" s="17"/>
      <c r="L405" s="16"/>
      <c r="M405" s="15"/>
    </row>
    <row r="406" spans="2:13" ht="63.75">
      <c r="B406" s="20"/>
      <c r="C406" s="509" t="str">
        <f>+'[3]Hoja de trabajo'!$C$406:$F$406</f>
        <v>ACTIVOS NIIF</v>
      </c>
      <c r="D406" s="509"/>
      <c r="E406" s="509"/>
      <c r="F406" s="509"/>
      <c r="G406" s="29"/>
      <c r="H406" s="29"/>
      <c r="I406" s="29" t="s">
        <v>113</v>
      </c>
      <c r="J406" s="29" t="s">
        <v>112</v>
      </c>
      <c r="K406" s="29" t="s">
        <v>149</v>
      </c>
      <c r="L406" s="38" t="s">
        <v>186</v>
      </c>
      <c r="M406" s="15"/>
    </row>
    <row r="407" spans="2:13" ht="15">
      <c r="B407" s="20"/>
      <c r="C407" s="28" t="s">
        <v>185</v>
      </c>
      <c r="D407" s="18"/>
      <c r="E407" s="17">
        <f>+L7</f>
        <v>3837605483.3000002</v>
      </c>
      <c r="F407" s="17"/>
      <c r="G407" s="17"/>
      <c r="H407" s="17"/>
      <c r="I407" s="17"/>
      <c r="J407" s="17"/>
      <c r="K407" s="17">
        <f t="shared" ref="K407:K423" si="42">+E407+G407+I407-H407-J407</f>
        <v>3837605483.3000002</v>
      </c>
      <c r="L407" s="36" t="s">
        <v>184</v>
      </c>
      <c r="M407" s="15"/>
    </row>
    <row r="408" spans="2:13" ht="15">
      <c r="B408" s="20"/>
      <c r="C408" s="28" t="s">
        <v>183</v>
      </c>
      <c r="D408" s="18"/>
      <c r="E408" s="17">
        <f>+L19</f>
        <v>213420044</v>
      </c>
      <c r="F408" s="17"/>
      <c r="G408" s="17"/>
      <c r="H408" s="17"/>
      <c r="I408" s="17"/>
      <c r="J408" s="17"/>
      <c r="K408" s="17">
        <f t="shared" si="42"/>
        <v>213420044</v>
      </c>
      <c r="L408" s="36" t="s">
        <v>182</v>
      </c>
      <c r="M408" s="15"/>
    </row>
    <row r="409" spans="2:13" ht="15">
      <c r="B409" s="20"/>
      <c r="C409" s="28" t="s">
        <v>181</v>
      </c>
      <c r="D409" s="18"/>
      <c r="E409" s="17">
        <f>+L21</f>
        <v>51092055</v>
      </c>
      <c r="F409" s="17"/>
      <c r="G409" s="17"/>
      <c r="H409" s="17"/>
      <c r="I409" s="17"/>
      <c r="J409" s="17"/>
      <c r="K409" s="17">
        <f t="shared" si="42"/>
        <v>51092055</v>
      </c>
      <c r="L409" s="36" t="s">
        <v>180</v>
      </c>
      <c r="M409" s="15"/>
    </row>
    <row r="410" spans="2:13" ht="15">
      <c r="B410" s="20"/>
      <c r="C410" s="37" t="s">
        <v>179</v>
      </c>
      <c r="D410" s="18"/>
      <c r="E410" s="17">
        <f>+L48</f>
        <v>50695401803.844757</v>
      </c>
      <c r="F410" s="17"/>
      <c r="G410" s="17"/>
      <c r="H410" s="17"/>
      <c r="I410" s="17"/>
      <c r="J410" s="17"/>
      <c r="K410" s="17">
        <f t="shared" si="42"/>
        <v>50695401803.844757</v>
      </c>
      <c r="L410" s="36" t="s">
        <v>178</v>
      </c>
      <c r="M410" s="15"/>
    </row>
    <row r="411" spans="2:13" ht="15">
      <c r="B411" s="20"/>
      <c r="C411" s="28" t="s">
        <v>177</v>
      </c>
      <c r="D411" s="18"/>
      <c r="E411" s="17">
        <f>+L71</f>
        <v>960535355.14524627</v>
      </c>
      <c r="F411" s="17"/>
      <c r="G411" s="17"/>
      <c r="H411" s="17"/>
      <c r="I411" s="17"/>
      <c r="J411" s="17"/>
      <c r="K411" s="17">
        <f t="shared" si="42"/>
        <v>960535355.14524627</v>
      </c>
      <c r="L411" s="36" t="s">
        <v>176</v>
      </c>
      <c r="M411" s="15"/>
    </row>
    <row r="412" spans="2:13" ht="15">
      <c r="B412" s="20"/>
      <c r="C412" s="28" t="s">
        <v>175</v>
      </c>
      <c r="D412" s="18"/>
      <c r="E412" s="17">
        <f>+L31</f>
        <v>0</v>
      </c>
      <c r="F412" s="17"/>
      <c r="G412" s="17"/>
      <c r="H412" s="17"/>
      <c r="I412" s="17"/>
      <c r="J412" s="17"/>
      <c r="K412" s="17">
        <f t="shared" si="42"/>
        <v>0</v>
      </c>
      <c r="L412" s="36" t="s">
        <v>174</v>
      </c>
      <c r="M412" s="15"/>
    </row>
    <row r="413" spans="2:13" ht="15">
      <c r="B413" s="20"/>
      <c r="C413" s="28" t="s">
        <v>173</v>
      </c>
      <c r="D413" s="18"/>
      <c r="E413" s="17">
        <f>+L121</f>
        <v>0</v>
      </c>
      <c r="F413" s="17"/>
      <c r="G413" s="17"/>
      <c r="H413" s="17"/>
      <c r="I413" s="17"/>
      <c r="J413" s="17"/>
      <c r="K413" s="17">
        <f t="shared" si="42"/>
        <v>0</v>
      </c>
      <c r="L413" s="36" t="s">
        <v>172</v>
      </c>
      <c r="M413" s="15"/>
    </row>
    <row r="414" spans="2:13" ht="15">
      <c r="B414" s="20"/>
      <c r="C414" s="28" t="s">
        <v>171</v>
      </c>
      <c r="D414" s="18"/>
      <c r="E414" s="17">
        <f>+L98</f>
        <v>1111134529.8400002</v>
      </c>
      <c r="F414" s="17"/>
      <c r="G414" s="17"/>
      <c r="H414" s="17"/>
      <c r="I414" s="17"/>
      <c r="J414" s="17"/>
      <c r="K414" s="17">
        <f t="shared" si="42"/>
        <v>1111134529.8400002</v>
      </c>
      <c r="L414" s="24" t="s">
        <v>170</v>
      </c>
      <c r="M414" s="15"/>
    </row>
    <row r="415" spans="2:13" ht="15">
      <c r="B415" s="20"/>
      <c r="C415" s="28" t="s">
        <v>169</v>
      </c>
      <c r="D415" s="18"/>
      <c r="E415" s="17">
        <v>0</v>
      </c>
      <c r="F415" s="17"/>
      <c r="G415" s="17"/>
      <c r="H415" s="17"/>
      <c r="I415" s="17"/>
      <c r="J415" s="17"/>
      <c r="K415" s="17">
        <f t="shared" si="42"/>
        <v>0</v>
      </c>
      <c r="L415" s="24" t="s">
        <v>168</v>
      </c>
      <c r="M415" s="15"/>
    </row>
    <row r="416" spans="2:13" ht="15">
      <c r="B416" s="20"/>
      <c r="C416" s="28" t="s">
        <v>167</v>
      </c>
      <c r="D416" s="18"/>
      <c r="E416" s="17">
        <v>0</v>
      </c>
      <c r="F416" s="17"/>
      <c r="G416" s="17"/>
      <c r="H416" s="17"/>
      <c r="I416" s="17"/>
      <c r="J416" s="17"/>
      <c r="K416" s="17">
        <f t="shared" si="42"/>
        <v>0</v>
      </c>
      <c r="L416" s="24" t="s">
        <v>166</v>
      </c>
      <c r="M416" s="15"/>
    </row>
    <row r="417" spans="2:13" ht="15">
      <c r="B417" s="20"/>
      <c r="C417" s="28" t="s">
        <v>165</v>
      </c>
      <c r="D417" s="18"/>
      <c r="E417" s="17">
        <v>0</v>
      </c>
      <c r="F417" s="17"/>
      <c r="G417" s="17"/>
      <c r="H417" s="17"/>
      <c r="I417" s="17"/>
      <c r="J417" s="17"/>
      <c r="K417" s="17">
        <f t="shared" si="42"/>
        <v>0</v>
      </c>
      <c r="L417" s="24" t="s">
        <v>164</v>
      </c>
      <c r="M417" s="15"/>
    </row>
    <row r="418" spans="2:13" ht="15">
      <c r="B418" s="20"/>
      <c r="C418" s="28" t="s">
        <v>163</v>
      </c>
      <c r="D418" s="18"/>
      <c r="E418" s="17">
        <f>+L122</f>
        <v>0</v>
      </c>
      <c r="F418" s="17"/>
      <c r="G418" s="17"/>
      <c r="H418" s="17"/>
      <c r="I418" s="17"/>
      <c r="J418" s="17"/>
      <c r="K418" s="17">
        <f t="shared" si="42"/>
        <v>0</v>
      </c>
      <c r="L418" s="24" t="s">
        <v>162</v>
      </c>
      <c r="M418" s="15"/>
    </row>
    <row r="419" spans="2:13" ht="15">
      <c r="B419" s="20"/>
      <c r="C419" s="28" t="s">
        <v>161</v>
      </c>
      <c r="D419" s="18"/>
      <c r="E419" s="17">
        <v>0</v>
      </c>
      <c r="F419" s="17"/>
      <c r="G419" s="17"/>
      <c r="H419" s="17"/>
      <c r="I419" s="17"/>
      <c r="J419" s="17"/>
      <c r="K419" s="17">
        <f t="shared" si="42"/>
        <v>0</v>
      </c>
      <c r="L419" s="24" t="s">
        <v>160</v>
      </c>
      <c r="M419" s="15"/>
    </row>
    <row r="420" spans="2:13" ht="15">
      <c r="B420" s="20"/>
      <c r="C420" s="28" t="s">
        <v>159</v>
      </c>
      <c r="D420" s="18"/>
      <c r="E420" s="17">
        <v>0</v>
      </c>
      <c r="F420" s="17"/>
      <c r="G420" s="17"/>
      <c r="H420" s="17"/>
      <c r="I420" s="17"/>
      <c r="J420" s="17"/>
      <c r="K420" s="17">
        <f t="shared" si="42"/>
        <v>0</v>
      </c>
      <c r="L420" s="24" t="s">
        <v>158</v>
      </c>
      <c r="M420" s="15"/>
    </row>
    <row r="421" spans="2:13" ht="15">
      <c r="B421" s="20"/>
      <c r="C421" s="19" t="s">
        <v>157</v>
      </c>
      <c r="D421" s="18"/>
      <c r="E421" s="17">
        <v>0</v>
      </c>
      <c r="F421" s="17"/>
      <c r="G421" s="17"/>
      <c r="H421" s="17"/>
      <c r="I421" s="17"/>
      <c r="J421" s="17"/>
      <c r="K421" s="17">
        <f t="shared" si="42"/>
        <v>0</v>
      </c>
      <c r="L421" s="24" t="s">
        <v>156</v>
      </c>
      <c r="M421" s="15"/>
    </row>
    <row r="422" spans="2:13" ht="15">
      <c r="B422" s="20"/>
      <c r="C422" s="19" t="s">
        <v>155</v>
      </c>
      <c r="D422" s="18"/>
      <c r="E422" s="17"/>
      <c r="F422" s="17"/>
      <c r="G422" s="17"/>
      <c r="H422" s="17"/>
      <c r="I422" s="17"/>
      <c r="J422" s="17"/>
      <c r="K422" s="17">
        <f t="shared" si="42"/>
        <v>0</v>
      </c>
      <c r="L422" s="24" t="s">
        <v>154</v>
      </c>
      <c r="M422" s="15"/>
    </row>
    <row r="423" spans="2:13" ht="15">
      <c r="B423" s="20"/>
      <c r="C423" s="19" t="s">
        <v>153</v>
      </c>
      <c r="D423" s="18"/>
      <c r="E423" s="17"/>
      <c r="F423" s="17"/>
      <c r="G423" s="17"/>
      <c r="H423" s="17"/>
      <c r="I423" s="17"/>
      <c r="J423" s="17"/>
      <c r="K423" s="17">
        <f t="shared" si="42"/>
        <v>0</v>
      </c>
      <c r="L423" s="24" t="s">
        <v>152</v>
      </c>
      <c r="M423" s="15"/>
    </row>
    <row r="424" spans="2:13" ht="15">
      <c r="B424" s="20"/>
      <c r="C424" s="27" t="s">
        <v>151</v>
      </c>
      <c r="D424" s="26"/>
      <c r="E424" s="25">
        <f t="shared" ref="E424:K424" si="43">+SUM(E407:E423)</f>
        <v>56869189271.130005</v>
      </c>
      <c r="F424" s="25">
        <f t="shared" si="43"/>
        <v>0</v>
      </c>
      <c r="G424" s="25">
        <f t="shared" si="43"/>
        <v>0</v>
      </c>
      <c r="H424" s="25">
        <f t="shared" si="43"/>
        <v>0</v>
      </c>
      <c r="I424" s="25">
        <f t="shared" si="43"/>
        <v>0</v>
      </c>
      <c r="J424" s="25">
        <f t="shared" si="43"/>
        <v>0</v>
      </c>
      <c r="K424" s="25">
        <f t="shared" si="43"/>
        <v>56869189271.130005</v>
      </c>
      <c r="L424" s="24"/>
      <c r="M424" s="15"/>
    </row>
    <row r="425" spans="2:13" ht="63.75">
      <c r="B425" s="20"/>
      <c r="C425" s="508" t="s">
        <v>150</v>
      </c>
      <c r="D425" s="508"/>
      <c r="E425" s="508"/>
      <c r="F425" s="508"/>
      <c r="G425" s="29"/>
      <c r="H425" s="29"/>
      <c r="I425" s="29" t="s">
        <v>113</v>
      </c>
      <c r="J425" s="29" t="s">
        <v>112</v>
      </c>
      <c r="K425" s="29" t="s">
        <v>149</v>
      </c>
      <c r="L425" s="24"/>
      <c r="M425" s="15"/>
    </row>
    <row r="426" spans="2:13" ht="15">
      <c r="B426" s="20"/>
      <c r="C426" s="28" t="s">
        <v>148</v>
      </c>
      <c r="D426" s="35"/>
      <c r="E426" s="34">
        <f>+L136</f>
        <v>0</v>
      </c>
      <c r="F426" s="33"/>
      <c r="G426" s="33"/>
      <c r="H426" s="33"/>
      <c r="I426" s="32"/>
      <c r="J426" s="32"/>
      <c r="K426" s="17">
        <f t="shared" ref="K426:K442" si="44">+E426+J426+H426-I426-G426</f>
        <v>0</v>
      </c>
      <c r="L426" s="24" t="s">
        <v>147</v>
      </c>
      <c r="M426" s="15"/>
    </row>
    <row r="427" spans="2:13" ht="15">
      <c r="B427" s="20"/>
      <c r="C427" s="28" t="s">
        <v>146</v>
      </c>
      <c r="D427" s="31"/>
      <c r="E427" s="30">
        <f>+L144</f>
        <v>32994990397</v>
      </c>
      <c r="F427" s="17"/>
      <c r="G427" s="17"/>
      <c r="H427" s="17"/>
      <c r="I427" s="30"/>
      <c r="J427" s="30"/>
      <c r="K427" s="17">
        <f t="shared" si="44"/>
        <v>32994990397</v>
      </c>
      <c r="L427" s="24" t="s">
        <v>145</v>
      </c>
      <c r="M427" s="15"/>
    </row>
    <row r="428" spans="2:13" ht="15">
      <c r="B428" s="20"/>
      <c r="C428" s="28" t="s">
        <v>144</v>
      </c>
      <c r="D428" s="31"/>
      <c r="E428" s="30">
        <f>+L154+L211+L209+L206</f>
        <v>2394860649.4499998</v>
      </c>
      <c r="F428" s="17"/>
      <c r="G428" s="17"/>
      <c r="H428" s="17"/>
      <c r="I428" s="17"/>
      <c r="J428" s="17"/>
      <c r="K428" s="17">
        <f t="shared" si="44"/>
        <v>2394860649.4499998</v>
      </c>
      <c r="L428" s="24" t="s">
        <v>143</v>
      </c>
      <c r="M428" s="15"/>
    </row>
    <row r="429" spans="2:13" ht="15">
      <c r="B429" s="20"/>
      <c r="C429" s="28" t="s">
        <v>142</v>
      </c>
      <c r="D429" s="31"/>
      <c r="E429" s="30">
        <f>+L203</f>
        <v>57502210.090000004</v>
      </c>
      <c r="F429" s="17"/>
      <c r="G429" s="17"/>
      <c r="H429" s="17"/>
      <c r="I429" s="17"/>
      <c r="J429" s="17"/>
      <c r="K429" s="17">
        <f t="shared" si="44"/>
        <v>57502210.090000004</v>
      </c>
      <c r="L429" s="24" t="s">
        <v>141</v>
      </c>
      <c r="M429" s="15"/>
    </row>
    <row r="430" spans="2:13" ht="15">
      <c r="B430" s="20"/>
      <c r="C430" s="28" t="s">
        <v>140</v>
      </c>
      <c r="D430" s="31"/>
      <c r="E430" s="30">
        <f>+L190</f>
        <v>0</v>
      </c>
      <c r="F430" s="17"/>
      <c r="G430" s="17"/>
      <c r="H430" s="17"/>
      <c r="I430" s="17"/>
      <c r="J430" s="17"/>
      <c r="K430" s="17">
        <f t="shared" si="44"/>
        <v>0</v>
      </c>
      <c r="L430" s="24" t="s">
        <v>139</v>
      </c>
      <c r="M430" s="15"/>
    </row>
    <row r="431" spans="2:13" ht="15">
      <c r="B431" s="20"/>
      <c r="C431" s="28" t="s">
        <v>138</v>
      </c>
      <c r="D431" s="31"/>
      <c r="E431" s="30">
        <f>+L191</f>
        <v>0</v>
      </c>
      <c r="F431" s="17"/>
      <c r="G431" s="17"/>
      <c r="H431" s="17"/>
      <c r="I431" s="17"/>
      <c r="J431" s="17"/>
      <c r="K431" s="17">
        <f t="shared" si="44"/>
        <v>0</v>
      </c>
      <c r="L431" s="24" t="s">
        <v>137</v>
      </c>
      <c r="M431" s="15"/>
    </row>
    <row r="432" spans="2:13" ht="15">
      <c r="B432" s="20"/>
      <c r="C432" s="28" t="s">
        <v>136</v>
      </c>
      <c r="D432" s="31"/>
      <c r="E432" s="30">
        <f>+L193</f>
        <v>0</v>
      </c>
      <c r="F432" s="17"/>
      <c r="G432" s="17"/>
      <c r="H432" s="17"/>
      <c r="I432" s="17"/>
      <c r="J432" s="17"/>
      <c r="K432" s="17">
        <f t="shared" si="44"/>
        <v>0</v>
      </c>
      <c r="L432" s="24" t="s">
        <v>134</v>
      </c>
      <c r="M432" s="15"/>
    </row>
    <row r="433" spans="2:13" ht="15">
      <c r="B433" s="20"/>
      <c r="C433" s="28" t="s">
        <v>135</v>
      </c>
      <c r="D433" s="31"/>
      <c r="E433" s="30">
        <f>+L189</f>
        <v>36232120.25</v>
      </c>
      <c r="F433" s="17"/>
      <c r="G433" s="17"/>
      <c r="H433" s="17"/>
      <c r="I433" s="17"/>
      <c r="J433" s="17"/>
      <c r="K433" s="17">
        <f t="shared" si="44"/>
        <v>36232120.25</v>
      </c>
      <c r="L433" s="24" t="s">
        <v>134</v>
      </c>
      <c r="M433" s="15"/>
    </row>
    <row r="434" spans="2:13" ht="15">
      <c r="B434" s="20"/>
      <c r="C434" s="28" t="s">
        <v>133</v>
      </c>
      <c r="D434" s="31"/>
      <c r="E434" s="30">
        <v>0</v>
      </c>
      <c r="F434" s="17"/>
      <c r="G434" s="17"/>
      <c r="H434" s="17"/>
      <c r="I434" s="17"/>
      <c r="J434" s="17"/>
      <c r="K434" s="17">
        <f t="shared" si="44"/>
        <v>0</v>
      </c>
      <c r="L434" s="24" t="s">
        <v>132</v>
      </c>
      <c r="M434" s="15"/>
    </row>
    <row r="435" spans="2:13" ht="15">
      <c r="B435" s="20"/>
      <c r="C435" s="28" t="s">
        <v>131</v>
      </c>
      <c r="D435" s="31"/>
      <c r="E435" s="30">
        <f>+L172</f>
        <v>7037343</v>
      </c>
      <c r="F435" s="17"/>
      <c r="G435" s="17"/>
      <c r="H435" s="17"/>
      <c r="I435" s="17"/>
      <c r="J435" s="17"/>
      <c r="K435" s="17">
        <f t="shared" si="44"/>
        <v>7037343</v>
      </c>
      <c r="L435" s="24" t="s">
        <v>130</v>
      </c>
      <c r="M435" s="15"/>
    </row>
    <row r="436" spans="2:13" ht="15">
      <c r="B436" s="20"/>
      <c r="C436" s="28" t="s">
        <v>129</v>
      </c>
      <c r="D436" s="31"/>
      <c r="E436" s="30">
        <v>0</v>
      </c>
      <c r="F436" s="17"/>
      <c r="G436" s="17"/>
      <c r="H436" s="17"/>
      <c r="I436" s="17"/>
      <c r="J436" s="17"/>
      <c r="K436" s="17">
        <f t="shared" si="44"/>
        <v>0</v>
      </c>
      <c r="L436" s="24" t="s">
        <v>128</v>
      </c>
      <c r="M436" s="15"/>
    </row>
    <row r="437" spans="2:13" ht="15">
      <c r="B437" s="20"/>
      <c r="C437" s="28" t="s">
        <v>127</v>
      </c>
      <c r="D437" s="31"/>
      <c r="E437" s="30">
        <f>+L207</f>
        <v>0</v>
      </c>
      <c r="F437" s="17"/>
      <c r="G437" s="17"/>
      <c r="H437" s="17"/>
      <c r="I437" s="17"/>
      <c r="J437" s="17"/>
      <c r="K437" s="17">
        <f t="shared" si="44"/>
        <v>0</v>
      </c>
      <c r="L437" s="24" t="s">
        <v>126</v>
      </c>
      <c r="M437" s="15"/>
    </row>
    <row r="438" spans="2:13" ht="15">
      <c r="B438" s="20"/>
      <c r="C438" s="28" t="s">
        <v>125</v>
      </c>
      <c r="D438" s="31"/>
      <c r="E438" s="30">
        <f>+L212</f>
        <v>0</v>
      </c>
      <c r="F438" s="17"/>
      <c r="G438" s="17"/>
      <c r="H438" s="17"/>
      <c r="I438" s="17"/>
      <c r="J438" s="17"/>
      <c r="K438" s="17">
        <f t="shared" si="44"/>
        <v>0</v>
      </c>
      <c r="L438" s="24" t="s">
        <v>124</v>
      </c>
      <c r="M438" s="15"/>
    </row>
    <row r="439" spans="2:13" ht="15">
      <c r="B439" s="20"/>
      <c r="C439" s="28" t="s">
        <v>123</v>
      </c>
      <c r="D439" s="31"/>
      <c r="E439" s="30"/>
      <c r="F439" s="17"/>
      <c r="G439" s="17"/>
      <c r="H439" s="17"/>
      <c r="I439" s="17"/>
      <c r="J439" s="17">
        <f>+I445</f>
        <v>0</v>
      </c>
      <c r="K439" s="17">
        <f t="shared" si="44"/>
        <v>0</v>
      </c>
      <c r="L439" s="24" t="s">
        <v>122</v>
      </c>
      <c r="M439" s="15"/>
    </row>
    <row r="440" spans="2:13" ht="15">
      <c r="B440" s="20"/>
      <c r="C440" s="28" t="s">
        <v>121</v>
      </c>
      <c r="D440" s="31"/>
      <c r="E440" s="30"/>
      <c r="F440" s="17"/>
      <c r="G440" s="17"/>
      <c r="H440" s="17"/>
      <c r="I440" s="17"/>
      <c r="J440" s="17"/>
      <c r="K440" s="17">
        <f t="shared" si="44"/>
        <v>0</v>
      </c>
      <c r="L440" s="24" t="s">
        <v>120</v>
      </c>
      <c r="M440" s="15"/>
    </row>
    <row r="441" spans="2:13" ht="15">
      <c r="B441" s="20"/>
      <c r="C441" s="28" t="s">
        <v>119</v>
      </c>
      <c r="D441" s="31"/>
      <c r="E441" s="30"/>
      <c r="F441" s="17"/>
      <c r="G441" s="17"/>
      <c r="H441" s="17"/>
      <c r="I441" s="17"/>
      <c r="J441" s="17"/>
      <c r="K441" s="17">
        <f t="shared" si="44"/>
        <v>0</v>
      </c>
      <c r="L441" s="24" t="s">
        <v>118</v>
      </c>
      <c r="M441" s="15"/>
    </row>
    <row r="442" spans="2:13" ht="15">
      <c r="B442" s="20"/>
      <c r="C442" s="28" t="s">
        <v>117</v>
      </c>
      <c r="D442" s="31"/>
      <c r="E442" s="30"/>
      <c r="F442" s="17"/>
      <c r="G442" s="17"/>
      <c r="H442" s="17"/>
      <c r="I442" s="17"/>
      <c r="J442" s="17"/>
      <c r="K442" s="17">
        <f t="shared" si="44"/>
        <v>0</v>
      </c>
      <c r="L442" s="24" t="s">
        <v>116</v>
      </c>
      <c r="M442" s="15"/>
    </row>
    <row r="443" spans="2:13" ht="15">
      <c r="B443" s="20"/>
      <c r="C443" s="19" t="s">
        <v>115</v>
      </c>
      <c r="D443" s="18"/>
      <c r="E443" s="25">
        <f t="shared" ref="E443:K443" si="45">+SUM(E426:E442)</f>
        <v>35490622719.789993</v>
      </c>
      <c r="F443" s="25">
        <f t="shared" si="45"/>
        <v>0</v>
      </c>
      <c r="G443" s="25">
        <f t="shared" si="45"/>
        <v>0</v>
      </c>
      <c r="H443" s="25">
        <f t="shared" si="45"/>
        <v>0</v>
      </c>
      <c r="I443" s="25">
        <f t="shared" si="45"/>
        <v>0</v>
      </c>
      <c r="J443" s="25">
        <f t="shared" si="45"/>
        <v>0</v>
      </c>
      <c r="K443" s="25">
        <f t="shared" si="45"/>
        <v>35490622719.789993</v>
      </c>
      <c r="L443" s="24"/>
      <c r="M443" s="15"/>
    </row>
    <row r="444" spans="2:13" ht="63.75">
      <c r="B444" s="20"/>
      <c r="C444" s="508" t="s">
        <v>114</v>
      </c>
      <c r="D444" s="508"/>
      <c r="E444" s="508"/>
      <c r="F444" s="508"/>
      <c r="G444" s="29"/>
      <c r="H444" s="29"/>
      <c r="I444" s="29" t="s">
        <v>113</v>
      </c>
      <c r="J444" s="29" t="s">
        <v>112</v>
      </c>
      <c r="K444" s="29" t="s">
        <v>111</v>
      </c>
      <c r="L444" s="24"/>
      <c r="M444" s="15"/>
    </row>
    <row r="445" spans="2:13" ht="15">
      <c r="B445" s="20"/>
      <c r="C445" s="28" t="s">
        <v>110</v>
      </c>
      <c r="D445" s="18"/>
      <c r="E445" s="17">
        <f>+L228</f>
        <v>17751980355</v>
      </c>
      <c r="F445" s="17"/>
      <c r="G445" s="17"/>
      <c r="H445" s="17"/>
      <c r="I445" s="17"/>
      <c r="J445" s="17"/>
      <c r="K445" s="17">
        <f t="shared" ref="K445:K452" si="46">+E445+J445+H445-I445-G445</f>
        <v>17751980355</v>
      </c>
      <c r="L445" s="24" t="s">
        <v>109</v>
      </c>
      <c r="M445" s="15"/>
    </row>
    <row r="446" spans="2:13" ht="15">
      <c r="B446" s="20"/>
      <c r="C446" s="28" t="s">
        <v>108</v>
      </c>
      <c r="D446" s="18"/>
      <c r="E446" s="17">
        <f>+L231</f>
        <v>1077174240</v>
      </c>
      <c r="F446" s="17"/>
      <c r="G446" s="17"/>
      <c r="H446" s="17"/>
      <c r="I446" s="17"/>
      <c r="J446" s="17"/>
      <c r="K446" s="17">
        <f t="shared" si="46"/>
        <v>1077174240</v>
      </c>
      <c r="L446" s="24" t="s">
        <v>107</v>
      </c>
      <c r="M446" s="15"/>
    </row>
    <row r="447" spans="2:13" ht="15">
      <c r="B447" s="20"/>
      <c r="C447" s="28" t="s">
        <v>106</v>
      </c>
      <c r="D447" s="18"/>
      <c r="E447" s="17">
        <f>+L234+L238+L239-L244</f>
        <v>1158513329</v>
      </c>
      <c r="F447" s="17"/>
      <c r="G447" s="17"/>
      <c r="H447" s="17"/>
      <c r="I447" s="17"/>
      <c r="J447" s="17"/>
      <c r="K447" s="17">
        <f t="shared" si="46"/>
        <v>1158513329</v>
      </c>
      <c r="L447" s="24" t="s">
        <v>105</v>
      </c>
      <c r="M447" s="15"/>
    </row>
    <row r="448" spans="2:13" ht="15">
      <c r="B448" s="20"/>
      <c r="C448" s="28" t="s">
        <v>104</v>
      </c>
      <c r="D448" s="18"/>
      <c r="E448" s="17">
        <f>+L244</f>
        <v>89238906</v>
      </c>
      <c r="F448" s="17"/>
      <c r="G448" s="17"/>
      <c r="H448" s="17"/>
      <c r="I448" s="17"/>
      <c r="J448" s="17"/>
      <c r="K448" s="17">
        <f t="shared" si="46"/>
        <v>89238906</v>
      </c>
      <c r="L448" s="24" t="s">
        <v>103</v>
      </c>
      <c r="M448" s="15"/>
    </row>
    <row r="449" spans="2:13" ht="15">
      <c r="B449" s="20"/>
      <c r="C449" s="28" t="s">
        <v>102</v>
      </c>
      <c r="D449" s="18"/>
      <c r="E449" s="17">
        <f>+L252</f>
        <v>1318853066.3399999</v>
      </c>
      <c r="F449" s="17"/>
      <c r="G449" s="17"/>
      <c r="H449" s="17"/>
      <c r="I449" s="17"/>
      <c r="J449" s="17"/>
      <c r="K449" s="17">
        <f t="shared" si="46"/>
        <v>1318853066.3399999</v>
      </c>
      <c r="L449" s="24" t="s">
        <v>101</v>
      </c>
      <c r="M449" s="15"/>
    </row>
    <row r="450" spans="2:13" ht="15">
      <c r="B450" s="20"/>
      <c r="C450" s="28" t="s">
        <v>100</v>
      </c>
      <c r="D450" s="18"/>
      <c r="E450" s="17"/>
      <c r="F450" s="17"/>
      <c r="G450" s="17"/>
      <c r="H450" s="17"/>
      <c r="I450" s="17"/>
      <c r="J450" s="17"/>
      <c r="K450" s="17">
        <f t="shared" si="46"/>
        <v>0</v>
      </c>
      <c r="L450" s="24" t="s">
        <v>99</v>
      </c>
      <c r="M450" s="15"/>
    </row>
    <row r="451" spans="2:13" ht="15">
      <c r="B451" s="20"/>
      <c r="C451" s="28" t="s">
        <v>98</v>
      </c>
      <c r="D451" s="18"/>
      <c r="E451" s="17">
        <f>+L248</f>
        <v>1140303</v>
      </c>
      <c r="F451" s="17"/>
      <c r="G451" s="17"/>
      <c r="H451" s="17"/>
      <c r="I451" s="17"/>
      <c r="J451" s="17"/>
      <c r="K451" s="17">
        <f t="shared" si="46"/>
        <v>1140303</v>
      </c>
      <c r="L451" s="24" t="s">
        <v>97</v>
      </c>
      <c r="M451" s="15"/>
    </row>
    <row r="452" spans="2:13" ht="15">
      <c r="B452" s="20"/>
      <c r="C452" s="28" t="s">
        <v>96</v>
      </c>
      <c r="D452" s="18"/>
      <c r="E452" s="17">
        <f>+L255</f>
        <v>0</v>
      </c>
      <c r="F452" s="17"/>
      <c r="G452" s="17"/>
      <c r="H452" s="17"/>
      <c r="I452" s="17"/>
      <c r="J452" s="17"/>
      <c r="K452" s="17">
        <f t="shared" si="46"/>
        <v>0</v>
      </c>
      <c r="L452" s="24" t="s">
        <v>95</v>
      </c>
      <c r="M452" s="15"/>
    </row>
    <row r="453" spans="2:13" ht="15">
      <c r="B453" s="20"/>
      <c r="C453" s="27" t="s">
        <v>50</v>
      </c>
      <c r="D453" s="26"/>
      <c r="E453" s="25">
        <f t="shared" ref="E453:J453" si="47">+SUM(E445:E452)</f>
        <v>21396900199.34</v>
      </c>
      <c r="F453" s="25">
        <f t="shared" si="47"/>
        <v>0</v>
      </c>
      <c r="G453" s="25">
        <f t="shared" si="47"/>
        <v>0</v>
      </c>
      <c r="H453" s="25">
        <f t="shared" si="47"/>
        <v>0</v>
      </c>
      <c r="I453" s="25">
        <f t="shared" si="47"/>
        <v>0</v>
      </c>
      <c r="J453" s="25">
        <f t="shared" si="47"/>
        <v>0</v>
      </c>
      <c r="K453" s="25">
        <f>SUM(K445:K452)</f>
        <v>21396900199.34</v>
      </c>
      <c r="L453" s="24"/>
      <c r="M453" s="15"/>
    </row>
    <row r="454" spans="2:13" ht="15">
      <c r="B454" s="20"/>
      <c r="C454" s="23" t="s">
        <v>94</v>
      </c>
      <c r="D454" s="22"/>
      <c r="E454" s="21">
        <f t="shared" ref="E454:K454" si="48">+E453+E443</f>
        <v>56887522919.12999</v>
      </c>
      <c r="F454" s="21">
        <f t="shared" si="48"/>
        <v>0</v>
      </c>
      <c r="G454" s="21">
        <f t="shared" si="48"/>
        <v>0</v>
      </c>
      <c r="H454" s="21">
        <f t="shared" si="48"/>
        <v>0</v>
      </c>
      <c r="I454" s="21">
        <f t="shared" si="48"/>
        <v>0</v>
      </c>
      <c r="J454" s="21">
        <f t="shared" si="48"/>
        <v>0</v>
      </c>
      <c r="K454" s="21">
        <f t="shared" si="48"/>
        <v>56887522919.12999</v>
      </c>
      <c r="L454" s="16"/>
      <c r="M454" s="15"/>
    </row>
    <row r="455" spans="2:13" ht="15">
      <c r="B455" s="20"/>
      <c r="C455" s="23" t="s">
        <v>93</v>
      </c>
      <c r="D455" s="22"/>
      <c r="E455" s="21">
        <f>+E424-E454</f>
        <v>-18333647.999984741</v>
      </c>
      <c r="F455" s="21"/>
      <c r="G455" s="21"/>
      <c r="H455" s="21"/>
      <c r="I455" s="21"/>
      <c r="J455" s="21"/>
      <c r="K455" s="21">
        <f>+K424-K454</f>
        <v>-18333647.999984741</v>
      </c>
      <c r="L455" s="16"/>
      <c r="M455" s="15"/>
    </row>
    <row r="456" spans="2:13" ht="15">
      <c r="B456" s="20"/>
      <c r="C456" s="19"/>
      <c r="D456" s="18"/>
      <c r="E456" s="17"/>
      <c r="F456" s="17"/>
      <c r="G456" s="17"/>
      <c r="H456" s="17"/>
      <c r="I456" s="17"/>
      <c r="J456" s="17"/>
      <c r="K456" s="17"/>
      <c r="L456" s="16"/>
      <c r="M456" s="15"/>
    </row>
    <row r="457" spans="2:13" ht="15">
      <c r="B457" s="20"/>
      <c r="C457" s="19"/>
      <c r="D457" s="18"/>
      <c r="E457" s="17"/>
      <c r="F457" s="17"/>
      <c r="G457" s="17"/>
      <c r="H457" s="17"/>
      <c r="I457" s="17"/>
      <c r="J457" s="17"/>
      <c r="K457" s="17"/>
      <c r="L457" s="16"/>
      <c r="M457" s="15"/>
    </row>
    <row r="458" spans="2:13" ht="15">
      <c r="B458" s="20"/>
      <c r="C458" s="19"/>
      <c r="D458" s="18"/>
      <c r="E458" s="17"/>
      <c r="F458" s="17"/>
      <c r="G458" s="17"/>
      <c r="H458" s="17"/>
      <c r="I458" s="17"/>
      <c r="J458" s="17"/>
      <c r="K458" s="17"/>
      <c r="L458" s="16"/>
      <c r="M458" s="15"/>
    </row>
    <row r="459" spans="2:13" ht="15">
      <c r="B459" s="20"/>
      <c r="C459" s="19"/>
      <c r="D459" s="18"/>
      <c r="E459" s="17"/>
      <c r="F459" s="17"/>
      <c r="G459" s="17"/>
      <c r="H459" s="17"/>
      <c r="I459" s="17"/>
      <c r="J459" s="17"/>
      <c r="K459" s="17"/>
      <c r="L459" s="16"/>
      <c r="M459" s="15"/>
    </row>
    <row r="460" spans="2:13" ht="15">
      <c r="B460" s="20"/>
      <c r="C460" s="19"/>
      <c r="D460" s="18"/>
      <c r="E460" s="17"/>
      <c r="F460" s="17"/>
      <c r="G460" s="17"/>
      <c r="H460" s="17"/>
      <c r="I460" s="17"/>
      <c r="J460" s="17"/>
      <c r="K460" s="17"/>
      <c r="L460" s="16"/>
      <c r="M460" s="15"/>
    </row>
    <row r="461" spans="2:13" ht="15">
      <c r="B461" s="20"/>
      <c r="C461" s="19"/>
      <c r="D461" s="18"/>
      <c r="E461" s="17"/>
      <c r="F461" s="17"/>
      <c r="G461" s="17"/>
      <c r="H461" s="17"/>
      <c r="I461" s="17"/>
      <c r="J461" s="17"/>
      <c r="K461" s="17"/>
      <c r="L461" s="16"/>
      <c r="M461" s="15"/>
    </row>
    <row r="462" spans="2:13" ht="15">
      <c r="B462" s="20"/>
      <c r="C462" s="19"/>
      <c r="D462" s="18"/>
      <c r="E462" s="17"/>
      <c r="F462" s="17"/>
      <c r="G462" s="17"/>
      <c r="H462" s="17"/>
      <c r="I462" s="17"/>
      <c r="J462" s="17"/>
      <c r="K462" s="17"/>
      <c r="L462" s="16"/>
      <c r="M462" s="15"/>
    </row>
    <row r="463" spans="2:13" ht="15">
      <c r="B463" s="20"/>
      <c r="C463" s="19"/>
      <c r="D463" s="18"/>
      <c r="E463" s="17"/>
      <c r="F463" s="17"/>
      <c r="G463" s="17"/>
      <c r="H463" s="17"/>
      <c r="I463" s="17"/>
      <c r="J463" s="17"/>
      <c r="K463" s="17"/>
      <c r="L463" s="16"/>
      <c r="M463" s="15"/>
    </row>
    <row r="464" spans="2:13" ht="15">
      <c r="B464" s="20"/>
      <c r="C464" s="19"/>
      <c r="D464" s="18"/>
      <c r="E464" s="17"/>
      <c r="F464" s="17"/>
      <c r="G464" s="17"/>
      <c r="H464" s="17"/>
      <c r="I464" s="17"/>
      <c r="J464" s="17"/>
      <c r="K464" s="17"/>
      <c r="L464" s="16"/>
      <c r="M464" s="15"/>
    </row>
    <row r="465" spans="2:13" ht="15">
      <c r="B465" s="20"/>
      <c r="C465" s="19"/>
      <c r="D465" s="18"/>
      <c r="E465" s="17"/>
      <c r="F465" s="17"/>
      <c r="G465" s="17"/>
      <c r="H465" s="17"/>
      <c r="I465" s="17"/>
      <c r="J465" s="17"/>
      <c r="K465" s="17"/>
      <c r="L465" s="16"/>
      <c r="M465" s="15"/>
    </row>
    <row r="466" spans="2:13" ht="15">
      <c r="B466" s="20"/>
      <c r="C466" s="19"/>
      <c r="D466" s="18"/>
      <c r="E466" s="17"/>
      <c r="F466" s="17"/>
      <c r="G466" s="17"/>
      <c r="H466" s="17"/>
      <c r="I466" s="17"/>
      <c r="J466" s="17"/>
      <c r="K466" s="17"/>
      <c r="L466" s="16"/>
      <c r="M466" s="15"/>
    </row>
    <row r="467" spans="2:13" ht="15">
      <c r="B467" s="20"/>
      <c r="C467" s="19"/>
      <c r="D467" s="18"/>
      <c r="E467" s="17"/>
      <c r="F467" s="17"/>
      <c r="G467" s="17"/>
      <c r="H467" s="17"/>
      <c r="I467" s="17"/>
      <c r="J467" s="17"/>
      <c r="K467" s="17"/>
      <c r="L467" s="16"/>
      <c r="M467" s="15"/>
    </row>
    <row r="468" spans="2:13" ht="15">
      <c r="B468" s="20"/>
      <c r="C468" s="19"/>
      <c r="D468" s="18"/>
      <c r="E468" s="17"/>
      <c r="F468" s="17"/>
      <c r="G468" s="17"/>
      <c r="H468" s="17"/>
      <c r="I468" s="17"/>
      <c r="J468" s="17"/>
      <c r="K468" s="17"/>
      <c r="L468" s="16"/>
      <c r="M468" s="15"/>
    </row>
    <row r="469" spans="2:13" ht="15">
      <c r="B469" s="20"/>
      <c r="C469" s="19"/>
      <c r="D469" s="18"/>
      <c r="E469" s="17"/>
      <c r="F469" s="17"/>
      <c r="G469" s="17"/>
      <c r="H469" s="17"/>
      <c r="I469" s="17"/>
      <c r="J469" s="17"/>
      <c r="K469" s="17"/>
      <c r="L469" s="16"/>
      <c r="M469" s="15"/>
    </row>
    <row r="470" spans="2:13" ht="15">
      <c r="B470" s="20"/>
      <c r="C470" s="19"/>
      <c r="D470" s="18"/>
      <c r="E470" s="17"/>
      <c r="F470" s="17"/>
      <c r="G470" s="17"/>
      <c r="H470" s="17"/>
      <c r="I470" s="17"/>
      <c r="J470" s="17"/>
      <c r="K470" s="17"/>
      <c r="L470" s="16"/>
      <c r="M470" s="15"/>
    </row>
    <row r="471" spans="2:13" ht="15">
      <c r="B471" s="20"/>
      <c r="C471" s="19"/>
      <c r="D471" s="18"/>
      <c r="E471" s="17"/>
      <c r="F471" s="17"/>
      <c r="G471" s="17"/>
      <c r="H471" s="17"/>
      <c r="I471" s="17"/>
      <c r="J471" s="17"/>
      <c r="K471" s="17"/>
      <c r="L471" s="16"/>
      <c r="M471" s="15"/>
    </row>
    <row r="472" spans="2:13" ht="15">
      <c r="B472" s="20"/>
      <c r="C472" s="19"/>
      <c r="D472" s="18"/>
      <c r="E472" s="17"/>
      <c r="F472" s="17"/>
      <c r="G472" s="17"/>
      <c r="H472" s="17"/>
      <c r="I472" s="17"/>
      <c r="J472" s="17"/>
      <c r="K472" s="17"/>
      <c r="L472" s="16"/>
      <c r="M472" s="15"/>
    </row>
    <row r="473" spans="2:13" ht="15">
      <c r="B473" s="20"/>
      <c r="C473" s="19"/>
      <c r="D473" s="18"/>
      <c r="E473" s="17"/>
      <c r="F473" s="17"/>
      <c r="G473" s="17"/>
      <c r="H473" s="17"/>
      <c r="I473" s="17"/>
      <c r="J473" s="17"/>
      <c r="K473" s="17"/>
      <c r="L473" s="16"/>
      <c r="M473" s="15"/>
    </row>
    <row r="474" spans="2:13" ht="15">
      <c r="B474" s="20"/>
      <c r="C474" s="19"/>
      <c r="D474" s="18"/>
      <c r="E474" s="17"/>
      <c r="F474" s="17"/>
      <c r="G474" s="17"/>
      <c r="H474" s="17"/>
      <c r="I474" s="17"/>
      <c r="J474" s="17"/>
      <c r="K474" s="17"/>
      <c r="L474" s="16"/>
      <c r="M474" s="15"/>
    </row>
    <row r="475" spans="2:13" ht="15">
      <c r="B475" s="20"/>
      <c r="C475" s="19"/>
      <c r="D475" s="18"/>
      <c r="E475" s="17"/>
      <c r="F475" s="17"/>
      <c r="G475" s="17"/>
      <c r="H475" s="17"/>
      <c r="I475" s="17"/>
      <c r="J475" s="17"/>
      <c r="K475" s="17"/>
      <c r="L475" s="16"/>
      <c r="M475" s="15"/>
    </row>
    <row r="476" spans="2:13" ht="15">
      <c r="B476" s="20"/>
      <c r="C476" s="19"/>
      <c r="D476" s="18"/>
      <c r="E476" s="17"/>
      <c r="F476" s="17"/>
      <c r="G476" s="17"/>
      <c r="H476" s="17"/>
      <c r="I476" s="17"/>
      <c r="J476" s="17"/>
      <c r="K476" s="17"/>
      <c r="L476" s="16"/>
      <c r="M476" s="15"/>
    </row>
    <row r="477" spans="2:13" ht="15">
      <c r="B477" s="20"/>
      <c r="C477" s="19"/>
      <c r="D477" s="18"/>
      <c r="E477" s="17"/>
      <c r="F477" s="17"/>
      <c r="G477" s="17"/>
      <c r="H477" s="17"/>
      <c r="I477" s="17"/>
      <c r="J477" s="17"/>
      <c r="K477" s="17"/>
      <c r="L477" s="16"/>
      <c r="M477" s="15"/>
    </row>
    <row r="478" spans="2:13" ht="15">
      <c r="B478" s="20"/>
      <c r="C478" s="19"/>
      <c r="D478" s="18"/>
      <c r="E478" s="17"/>
      <c r="F478" s="17"/>
      <c r="G478" s="17"/>
      <c r="H478" s="17"/>
      <c r="I478" s="17"/>
      <c r="J478" s="17"/>
      <c r="K478" s="17"/>
      <c r="L478" s="16"/>
      <c r="M478" s="15"/>
    </row>
    <row r="479" spans="2:13" ht="15">
      <c r="B479" s="20"/>
      <c r="C479" s="19"/>
      <c r="D479" s="18"/>
      <c r="E479" s="17"/>
      <c r="F479" s="17"/>
      <c r="G479" s="17"/>
      <c r="H479" s="17"/>
      <c r="I479" s="17"/>
      <c r="J479" s="17"/>
      <c r="K479" s="17"/>
      <c r="L479" s="16"/>
      <c r="M479" s="15"/>
    </row>
    <row r="480" spans="2:13" ht="15">
      <c r="B480" s="20"/>
      <c r="C480" s="19"/>
      <c r="D480" s="18"/>
      <c r="E480" s="17"/>
      <c r="F480" s="17"/>
      <c r="G480" s="17"/>
      <c r="H480" s="17"/>
      <c r="I480" s="17"/>
      <c r="J480" s="17"/>
      <c r="K480" s="17"/>
      <c r="L480" s="16"/>
      <c r="M480" s="15"/>
    </row>
    <row r="481" spans="2:13" ht="15">
      <c r="B481" s="20"/>
      <c r="C481" s="19"/>
      <c r="D481" s="18"/>
      <c r="E481" s="17"/>
      <c r="F481" s="17"/>
      <c r="G481" s="17"/>
      <c r="H481" s="17"/>
      <c r="I481" s="17"/>
      <c r="J481" s="17"/>
      <c r="K481" s="17"/>
      <c r="L481" s="16"/>
      <c r="M481" s="15"/>
    </row>
    <row r="482" spans="2:13" ht="15">
      <c r="B482" s="20"/>
      <c r="C482" s="19"/>
      <c r="D482" s="18"/>
      <c r="E482" s="17"/>
      <c r="F482" s="17"/>
      <c r="G482" s="17"/>
      <c r="H482" s="17"/>
      <c r="I482" s="17"/>
      <c r="J482" s="17"/>
      <c r="K482" s="17"/>
      <c r="L482" s="16"/>
      <c r="M482" s="15"/>
    </row>
    <row r="483" spans="2:13" ht="15">
      <c r="B483" s="20"/>
      <c r="C483" s="19"/>
      <c r="D483" s="18"/>
      <c r="E483" s="17"/>
      <c r="F483" s="17"/>
      <c r="G483" s="17"/>
      <c r="H483" s="17"/>
      <c r="I483" s="17"/>
      <c r="J483" s="17"/>
      <c r="K483" s="17"/>
      <c r="L483" s="16"/>
      <c r="M483" s="15"/>
    </row>
    <row r="484" spans="2:13" ht="15">
      <c r="B484" s="20"/>
      <c r="C484" s="19"/>
      <c r="D484" s="18"/>
      <c r="E484" s="17"/>
      <c r="F484" s="17"/>
      <c r="G484" s="17"/>
      <c r="H484" s="17"/>
      <c r="I484" s="17"/>
      <c r="J484" s="17"/>
      <c r="K484" s="17"/>
      <c r="L484" s="16"/>
      <c r="M484" s="15"/>
    </row>
    <row r="485" spans="2:13" ht="15">
      <c r="B485" s="20"/>
      <c r="C485" s="19"/>
      <c r="D485" s="18"/>
      <c r="E485" s="17"/>
      <c r="F485" s="17"/>
      <c r="G485" s="17"/>
      <c r="H485" s="17"/>
      <c r="I485" s="17"/>
      <c r="J485" s="17"/>
      <c r="K485" s="17"/>
      <c r="L485" s="16"/>
      <c r="M485" s="15"/>
    </row>
    <row r="486" spans="2:13" ht="15">
      <c r="B486" s="20"/>
      <c r="C486" s="19"/>
      <c r="D486" s="18"/>
      <c r="E486" s="17"/>
      <c r="F486" s="17"/>
      <c r="G486" s="17"/>
      <c r="H486" s="17"/>
      <c r="I486" s="17"/>
      <c r="J486" s="17"/>
      <c r="K486" s="17"/>
      <c r="L486" s="16"/>
      <c r="M486" s="15"/>
    </row>
    <row r="487" spans="2:13" ht="15">
      <c r="B487" s="20"/>
      <c r="C487" s="19"/>
      <c r="D487" s="18"/>
      <c r="E487" s="17"/>
      <c r="F487" s="17"/>
      <c r="G487" s="17"/>
      <c r="H487" s="17"/>
      <c r="I487" s="17"/>
      <c r="J487" s="17"/>
      <c r="K487" s="17"/>
      <c r="L487" s="16"/>
      <c r="M487" s="15"/>
    </row>
    <row r="488" spans="2:13" ht="15">
      <c r="B488" s="20"/>
      <c r="C488" s="19"/>
      <c r="D488" s="18"/>
      <c r="E488" s="17"/>
      <c r="F488" s="17"/>
      <c r="G488" s="17"/>
      <c r="H488" s="17"/>
      <c r="I488" s="17"/>
      <c r="J488" s="17"/>
      <c r="K488" s="17"/>
      <c r="L488" s="16"/>
      <c r="M488" s="15"/>
    </row>
    <row r="489" spans="2:13" ht="15">
      <c r="B489" s="20"/>
      <c r="C489" s="19"/>
      <c r="D489" s="18"/>
      <c r="E489" s="17"/>
      <c r="F489" s="17"/>
      <c r="G489" s="17"/>
      <c r="H489" s="17"/>
      <c r="I489" s="17"/>
      <c r="J489" s="17"/>
      <c r="K489" s="17"/>
      <c r="L489" s="16"/>
      <c r="M489" s="15"/>
    </row>
    <row r="490" spans="2:13" ht="15">
      <c r="B490" s="20"/>
      <c r="C490" s="19"/>
      <c r="D490" s="18"/>
      <c r="E490" s="17"/>
      <c r="F490" s="17"/>
      <c r="G490" s="17"/>
      <c r="H490" s="17"/>
      <c r="I490" s="17"/>
      <c r="J490" s="17"/>
      <c r="K490" s="17"/>
      <c r="L490" s="16"/>
      <c r="M490" s="15"/>
    </row>
    <row r="491" spans="2:13" ht="15">
      <c r="B491" s="20"/>
      <c r="C491" s="19"/>
      <c r="D491" s="18"/>
      <c r="E491" s="17"/>
      <c r="F491" s="17"/>
      <c r="G491" s="17"/>
      <c r="H491" s="17"/>
      <c r="I491" s="17"/>
      <c r="J491" s="17"/>
      <c r="K491" s="17"/>
      <c r="L491" s="16"/>
      <c r="M491" s="15"/>
    </row>
    <row r="492" spans="2:13" ht="15">
      <c r="B492" s="20"/>
      <c r="C492" s="19"/>
      <c r="D492" s="18"/>
      <c r="E492" s="17"/>
      <c r="F492" s="17"/>
      <c r="G492" s="17"/>
      <c r="H492" s="17"/>
      <c r="I492" s="17"/>
      <c r="J492" s="17"/>
      <c r="K492" s="17"/>
      <c r="L492" s="16"/>
      <c r="M492" s="15"/>
    </row>
    <row r="493" spans="2:13" ht="15">
      <c r="B493" s="20"/>
      <c r="C493" s="19"/>
      <c r="D493" s="18"/>
      <c r="E493" s="17"/>
      <c r="F493" s="17"/>
      <c r="G493" s="17"/>
      <c r="H493" s="17"/>
      <c r="I493" s="17"/>
      <c r="J493" s="17"/>
      <c r="K493" s="17"/>
      <c r="L493" s="16"/>
      <c r="M493" s="15"/>
    </row>
    <row r="494" spans="2:13" ht="15">
      <c r="B494" s="20"/>
      <c r="C494" s="19"/>
      <c r="D494" s="18"/>
      <c r="E494" s="17"/>
      <c r="F494" s="17"/>
      <c r="G494" s="17"/>
      <c r="H494" s="17"/>
      <c r="I494" s="17"/>
      <c r="J494" s="17"/>
      <c r="K494" s="17"/>
      <c r="L494" s="16"/>
      <c r="M494" s="15"/>
    </row>
    <row r="495" spans="2:13" ht="15">
      <c r="B495" s="20"/>
      <c r="C495" s="19"/>
      <c r="D495" s="18"/>
      <c r="E495" s="17"/>
      <c r="F495" s="17"/>
      <c r="G495" s="17"/>
      <c r="H495" s="17"/>
      <c r="I495" s="17"/>
      <c r="J495" s="17"/>
      <c r="K495" s="17"/>
      <c r="L495" s="16"/>
      <c r="M495" s="15"/>
    </row>
    <row r="496" spans="2:13" ht="15">
      <c r="B496" s="20"/>
      <c r="C496" s="19"/>
      <c r="D496" s="18"/>
      <c r="E496" s="17"/>
      <c r="F496" s="17"/>
      <c r="G496" s="17"/>
      <c r="H496" s="17"/>
      <c r="I496" s="17"/>
      <c r="J496" s="17"/>
      <c r="K496" s="17"/>
      <c r="L496" s="16"/>
      <c r="M496" s="15"/>
    </row>
    <row r="497" spans="2:13" ht="15">
      <c r="B497" s="20"/>
      <c r="C497" s="19"/>
      <c r="D497" s="18"/>
      <c r="E497" s="17"/>
      <c r="F497" s="17"/>
      <c r="G497" s="17"/>
      <c r="H497" s="17"/>
      <c r="I497" s="17"/>
      <c r="J497" s="17"/>
      <c r="K497" s="17"/>
      <c r="L497" s="16"/>
      <c r="M497" s="15"/>
    </row>
    <row r="498" spans="2:13" ht="15">
      <c r="B498" s="20"/>
      <c r="C498" s="19"/>
      <c r="D498" s="18"/>
      <c r="E498" s="17"/>
      <c r="F498" s="17"/>
      <c r="G498" s="17"/>
      <c r="H498" s="17"/>
      <c r="I498" s="17"/>
      <c r="J498" s="17"/>
      <c r="K498" s="17"/>
      <c r="L498" s="16"/>
      <c r="M498" s="15"/>
    </row>
    <row r="499" spans="2:13" ht="15">
      <c r="B499" s="20"/>
      <c r="C499" s="19"/>
      <c r="D499" s="18"/>
      <c r="E499" s="17"/>
      <c r="F499" s="17"/>
      <c r="G499" s="17"/>
      <c r="H499" s="17"/>
      <c r="I499" s="17"/>
      <c r="J499" s="17"/>
      <c r="K499" s="17"/>
      <c r="L499" s="16"/>
      <c r="M499" s="15"/>
    </row>
    <row r="500" spans="2:13" ht="15">
      <c r="B500" s="20"/>
      <c r="C500" s="19"/>
      <c r="D500" s="18"/>
      <c r="E500" s="17"/>
      <c r="F500" s="17"/>
      <c r="G500" s="17"/>
      <c r="H500" s="17"/>
      <c r="I500" s="17"/>
      <c r="J500" s="17"/>
      <c r="K500" s="17"/>
      <c r="L500" s="16"/>
      <c r="M500" s="15"/>
    </row>
    <row r="501" spans="2:13" ht="15">
      <c r="B501" s="20"/>
      <c r="C501" s="19"/>
      <c r="D501" s="18"/>
      <c r="E501" s="17"/>
      <c r="F501" s="17"/>
      <c r="G501" s="17"/>
      <c r="H501" s="17"/>
      <c r="I501" s="17"/>
      <c r="J501" s="17"/>
      <c r="K501" s="17"/>
      <c r="L501" s="16"/>
      <c r="M501" s="15"/>
    </row>
    <row r="502" spans="2:13" ht="15">
      <c r="B502" s="20"/>
      <c r="C502" s="19"/>
      <c r="D502" s="18"/>
      <c r="E502" s="17"/>
      <c r="F502" s="17"/>
      <c r="G502" s="17"/>
      <c r="H502" s="17"/>
      <c r="I502" s="17"/>
      <c r="J502" s="17"/>
      <c r="K502" s="17"/>
      <c r="L502" s="16"/>
      <c r="M502" s="15"/>
    </row>
    <row r="503" spans="2:13" ht="15">
      <c r="B503" s="20"/>
      <c r="C503" s="19"/>
      <c r="D503" s="18"/>
      <c r="E503" s="17"/>
      <c r="F503" s="17"/>
      <c r="G503" s="17"/>
      <c r="H503" s="17"/>
      <c r="I503" s="17"/>
      <c r="J503" s="17"/>
      <c r="K503" s="17"/>
      <c r="L503" s="16"/>
      <c r="M503" s="15"/>
    </row>
    <row r="504" spans="2:13" ht="15">
      <c r="B504" s="20"/>
      <c r="C504" s="19"/>
      <c r="D504" s="18"/>
      <c r="E504" s="17"/>
      <c r="F504" s="17"/>
      <c r="G504" s="17"/>
      <c r="H504" s="17"/>
      <c r="I504" s="17"/>
      <c r="J504" s="17"/>
      <c r="K504" s="17"/>
      <c r="L504" s="16"/>
      <c r="M504" s="15"/>
    </row>
    <row r="505" spans="2:13" ht="15">
      <c r="B505" s="20"/>
      <c r="C505" s="19"/>
      <c r="D505" s="18"/>
      <c r="E505" s="17"/>
      <c r="F505" s="17"/>
      <c r="G505" s="17"/>
      <c r="H505" s="17"/>
      <c r="I505" s="17"/>
      <c r="J505" s="17"/>
      <c r="K505" s="17"/>
      <c r="L505" s="16"/>
      <c r="M505" s="15"/>
    </row>
    <row r="506" spans="2:13" ht="15">
      <c r="B506" s="20"/>
      <c r="C506" s="19"/>
      <c r="D506" s="18"/>
      <c r="E506" s="17"/>
      <c r="F506" s="17"/>
      <c r="G506" s="17"/>
      <c r="H506" s="17"/>
      <c r="I506" s="17"/>
      <c r="J506" s="17"/>
      <c r="K506" s="17"/>
      <c r="L506" s="16"/>
      <c r="M506" s="15"/>
    </row>
    <row r="507" spans="2:13" ht="15">
      <c r="B507" s="20"/>
      <c r="C507" s="19"/>
      <c r="D507" s="18"/>
      <c r="E507" s="17"/>
      <c r="F507" s="17"/>
      <c r="G507" s="17"/>
      <c r="H507" s="17"/>
      <c r="I507" s="17"/>
      <c r="J507" s="17"/>
      <c r="K507" s="17"/>
      <c r="L507" s="16"/>
      <c r="M507" s="15"/>
    </row>
    <row r="508" spans="2:13" ht="15">
      <c r="B508" s="20"/>
      <c r="C508" s="19"/>
      <c r="D508" s="18"/>
      <c r="E508" s="17"/>
      <c r="F508" s="17"/>
      <c r="G508" s="17"/>
      <c r="H508" s="17"/>
      <c r="I508" s="17"/>
      <c r="J508" s="17"/>
      <c r="K508" s="17"/>
      <c r="L508" s="16"/>
      <c r="M508" s="15"/>
    </row>
    <row r="509" spans="2:13" ht="15">
      <c r="B509" s="20"/>
      <c r="C509" s="19"/>
      <c r="D509" s="18"/>
      <c r="E509" s="17"/>
      <c r="F509" s="17"/>
      <c r="G509" s="17"/>
      <c r="H509" s="17"/>
      <c r="I509" s="17"/>
      <c r="J509" s="17"/>
      <c r="K509" s="17"/>
      <c r="L509" s="16"/>
      <c r="M509" s="15"/>
    </row>
    <row r="510" spans="2:13" ht="15">
      <c r="B510" s="20"/>
      <c r="C510" s="19"/>
      <c r="D510" s="18"/>
      <c r="E510" s="17"/>
      <c r="F510" s="17"/>
      <c r="G510" s="17"/>
      <c r="H510" s="17"/>
      <c r="I510" s="17"/>
      <c r="J510" s="17"/>
      <c r="K510" s="17"/>
      <c r="L510" s="16"/>
      <c r="M510" s="15"/>
    </row>
    <row r="511" spans="2:13" ht="15">
      <c r="B511" s="20"/>
      <c r="C511" s="19"/>
      <c r="D511" s="18"/>
      <c r="E511" s="17"/>
      <c r="F511" s="17"/>
      <c r="G511" s="17"/>
      <c r="H511" s="17"/>
      <c r="I511" s="17"/>
      <c r="J511" s="17"/>
      <c r="K511" s="17"/>
      <c r="L511" s="16"/>
      <c r="M511" s="15"/>
    </row>
    <row r="512" spans="2:13" ht="15">
      <c r="B512" s="20"/>
      <c r="C512" s="19"/>
      <c r="D512" s="18"/>
      <c r="E512" s="17"/>
      <c r="F512" s="17"/>
      <c r="G512" s="17"/>
      <c r="H512" s="17"/>
      <c r="I512" s="17"/>
      <c r="J512" s="17"/>
      <c r="K512" s="17"/>
      <c r="L512" s="16"/>
      <c r="M512" s="15"/>
    </row>
    <row r="513" spans="2:13" ht="15">
      <c r="B513" s="20"/>
      <c r="C513" s="19"/>
      <c r="D513" s="18"/>
      <c r="E513" s="17"/>
      <c r="F513" s="17"/>
      <c r="G513" s="17"/>
      <c r="H513" s="17"/>
      <c r="I513" s="17"/>
      <c r="J513" s="17"/>
      <c r="K513" s="17"/>
      <c r="L513" s="16"/>
      <c r="M513" s="15"/>
    </row>
    <row r="514" spans="2:13" ht="15">
      <c r="B514" s="20"/>
      <c r="C514" s="19"/>
      <c r="D514" s="18"/>
      <c r="E514" s="17"/>
      <c r="F514" s="17"/>
      <c r="G514" s="17"/>
      <c r="H514" s="17"/>
      <c r="I514" s="17"/>
      <c r="J514" s="17"/>
      <c r="K514" s="17"/>
      <c r="L514" s="16"/>
      <c r="M514" s="15"/>
    </row>
    <row r="515" spans="2:13" ht="15">
      <c r="B515" s="20"/>
      <c r="C515" s="19"/>
      <c r="D515" s="18"/>
      <c r="E515" s="17"/>
      <c r="F515" s="17"/>
      <c r="G515" s="17"/>
      <c r="H515" s="17"/>
      <c r="I515" s="17"/>
      <c r="J515" s="17"/>
      <c r="K515" s="17"/>
      <c r="L515" s="16"/>
      <c r="M515" s="15"/>
    </row>
    <row r="516" spans="2:13" ht="15">
      <c r="B516" s="20"/>
      <c r="C516" s="19"/>
      <c r="D516" s="18"/>
      <c r="E516" s="17"/>
      <c r="F516" s="17"/>
      <c r="G516" s="17"/>
      <c r="H516" s="17"/>
      <c r="I516" s="17"/>
      <c r="J516" s="17"/>
      <c r="K516" s="17"/>
      <c r="L516" s="16"/>
      <c r="M516" s="15"/>
    </row>
    <row r="517" spans="2:13" ht="15">
      <c r="B517" s="20"/>
      <c r="C517" s="19"/>
      <c r="D517" s="18"/>
      <c r="E517" s="17"/>
      <c r="F517" s="17"/>
      <c r="G517" s="17"/>
      <c r="H517" s="17"/>
      <c r="I517" s="17"/>
      <c r="J517" s="17"/>
      <c r="K517" s="17"/>
      <c r="L517" s="16"/>
      <c r="M517" s="15"/>
    </row>
    <row r="518" spans="2:13" ht="15.75" customHeight="1">
      <c r="B518" s="20"/>
      <c r="C518" s="19"/>
      <c r="D518" s="18"/>
      <c r="E518" s="17"/>
      <c r="F518" s="17"/>
      <c r="G518" s="17"/>
      <c r="H518" s="17"/>
      <c r="I518" s="17"/>
      <c r="J518" s="17"/>
      <c r="K518" s="17"/>
      <c r="L518" s="16"/>
      <c r="M518" s="15"/>
    </row>
    <row r="519" spans="2:13" ht="15.75" customHeight="1">
      <c r="B519" s="20"/>
      <c r="C519" s="19"/>
      <c r="D519" s="18"/>
      <c r="E519" s="17"/>
      <c r="F519" s="17"/>
      <c r="G519" s="17"/>
      <c r="H519" s="17"/>
      <c r="I519" s="17"/>
      <c r="J519" s="17"/>
      <c r="K519" s="17"/>
      <c r="L519" s="16"/>
      <c r="M519" s="15"/>
    </row>
    <row r="520" spans="2:13" ht="15.75" customHeight="1">
      <c r="B520" s="20"/>
      <c r="C520" s="19"/>
      <c r="D520" s="18"/>
      <c r="E520" s="17"/>
      <c r="F520" s="17"/>
      <c r="G520" s="17"/>
      <c r="H520" s="17"/>
      <c r="I520" s="17"/>
      <c r="J520" s="17"/>
      <c r="K520" s="17"/>
      <c r="L520" s="16"/>
      <c r="M520" s="15"/>
    </row>
    <row r="521" spans="2:13" ht="15">
      <c r="B521" s="20"/>
      <c r="C521" s="19"/>
      <c r="D521" s="18"/>
      <c r="E521" s="17"/>
      <c r="F521" s="17"/>
      <c r="G521" s="17"/>
      <c r="H521" s="17"/>
      <c r="I521" s="17"/>
      <c r="J521" s="17"/>
      <c r="K521" s="17"/>
      <c r="L521" s="16"/>
      <c r="M521" s="15"/>
    </row>
    <row r="522" spans="2:13" ht="15.75" customHeight="1">
      <c r="B522" s="20"/>
      <c r="C522" s="19"/>
      <c r="D522" s="18"/>
      <c r="E522" s="17"/>
      <c r="F522" s="17"/>
      <c r="G522" s="17"/>
      <c r="H522" s="17"/>
      <c r="I522" s="17"/>
      <c r="J522" s="17"/>
      <c r="K522" s="17"/>
      <c r="L522" s="16"/>
      <c r="M522" s="15"/>
    </row>
    <row r="523" spans="2:13" ht="15">
      <c r="B523" s="20"/>
      <c r="C523" s="19"/>
      <c r="D523" s="18"/>
      <c r="E523" s="17"/>
      <c r="F523" s="17"/>
      <c r="G523" s="17"/>
      <c r="H523" s="17"/>
      <c r="I523" s="17"/>
      <c r="J523" s="17"/>
      <c r="K523" s="17"/>
      <c r="L523" s="16"/>
      <c r="M523" s="15"/>
    </row>
    <row r="524" spans="2:13" ht="15.75" customHeight="1">
      <c r="B524" s="20"/>
      <c r="C524" s="19"/>
      <c r="D524" s="18"/>
      <c r="E524" s="17"/>
      <c r="F524" s="17"/>
      <c r="G524" s="17"/>
      <c r="H524" s="17"/>
      <c r="I524" s="17"/>
      <c r="J524" s="17"/>
      <c r="K524" s="17"/>
      <c r="L524" s="16"/>
      <c r="M524" s="15"/>
    </row>
    <row r="525" spans="2:13" ht="15.75" customHeight="1">
      <c r="B525" s="20"/>
      <c r="C525" s="19"/>
      <c r="D525" s="18"/>
      <c r="E525" s="17"/>
      <c r="F525" s="17"/>
      <c r="G525" s="17"/>
      <c r="H525" s="17"/>
      <c r="I525" s="17"/>
      <c r="J525" s="17"/>
      <c r="K525" s="17"/>
      <c r="L525" s="16"/>
      <c r="M525" s="15"/>
    </row>
    <row r="526" spans="2:13" ht="15.75" customHeight="1">
      <c r="B526" s="20"/>
      <c r="C526" s="19"/>
      <c r="D526" s="18"/>
      <c r="E526" s="17"/>
      <c r="F526" s="17"/>
      <c r="G526" s="17"/>
      <c r="H526" s="17"/>
      <c r="I526" s="17"/>
      <c r="J526" s="17"/>
      <c r="K526" s="17"/>
      <c r="L526" s="16"/>
      <c r="M526" s="15"/>
    </row>
    <row r="527" spans="2:13" ht="15.75" customHeight="1">
      <c r="B527" s="20"/>
      <c r="C527" s="19"/>
      <c r="D527" s="18"/>
      <c r="E527" s="17"/>
      <c r="F527" s="17"/>
      <c r="G527" s="17"/>
      <c r="H527" s="17"/>
      <c r="I527" s="17"/>
      <c r="J527" s="17"/>
      <c r="K527" s="17"/>
      <c r="L527" s="16"/>
      <c r="M527" s="15"/>
    </row>
    <row r="528" spans="2:13" ht="15">
      <c r="B528" s="20"/>
      <c r="C528" s="19"/>
      <c r="D528" s="18"/>
      <c r="E528" s="17"/>
      <c r="F528" s="17"/>
      <c r="G528" s="17"/>
      <c r="H528" s="17"/>
      <c r="I528" s="17"/>
      <c r="J528" s="17"/>
      <c r="K528" s="17"/>
      <c r="L528" s="16"/>
      <c r="M528" s="15"/>
    </row>
    <row r="529" spans="2:13" ht="16.5" customHeight="1" thickBot="1">
      <c r="B529" s="14" t="s">
        <v>92</v>
      </c>
      <c r="C529" s="13"/>
      <c r="D529" s="12" t="s">
        <v>91</v>
      </c>
      <c r="E529" s="10"/>
      <c r="F529" s="10"/>
      <c r="G529" s="10"/>
      <c r="H529" s="10"/>
      <c r="I529" s="10"/>
      <c r="J529" s="11"/>
      <c r="K529" s="10"/>
      <c r="L529" s="9"/>
      <c r="M529" s="8"/>
    </row>
    <row r="530" spans="2:13" ht="36" customHeight="1">
      <c r="E530" s="6"/>
      <c r="F530" s="6"/>
      <c r="G530" s="6"/>
      <c r="H530" s="6"/>
      <c r="I530" s="6"/>
      <c r="J530" s="7"/>
      <c r="K530" s="6"/>
      <c r="L530" s="5"/>
    </row>
    <row r="531" spans="2:13" ht="73.5" hidden="1" customHeight="1">
      <c r="E531" s="6"/>
      <c r="F531" s="6"/>
      <c r="G531" s="6"/>
      <c r="H531" s="6"/>
      <c r="I531" s="6"/>
      <c r="J531" s="7"/>
      <c r="K531" s="6"/>
      <c r="L531" s="5"/>
    </row>
    <row r="532" spans="2:13" ht="73.5" hidden="1" customHeight="1">
      <c r="E532" s="6"/>
      <c r="F532" s="6"/>
      <c r="G532" s="6"/>
      <c r="H532" s="6"/>
      <c r="I532" s="6"/>
      <c r="J532" s="7"/>
      <c r="K532" s="6"/>
      <c r="L532" s="5"/>
    </row>
    <row r="533" spans="2:13" ht="73.5" hidden="1" customHeight="1">
      <c r="E533" s="6"/>
      <c r="F533" s="6"/>
      <c r="G533" s="6"/>
      <c r="H533" s="6"/>
      <c r="I533" s="6"/>
      <c r="J533" s="7"/>
      <c r="K533" s="6"/>
      <c r="L533" s="5"/>
    </row>
    <row r="534" spans="2:13" ht="73.5" hidden="1" customHeight="1">
      <c r="E534" s="6"/>
      <c r="F534" s="6"/>
      <c r="G534" s="6"/>
      <c r="H534" s="6"/>
      <c r="I534" s="6"/>
      <c r="J534" s="7"/>
      <c r="K534" s="6"/>
      <c r="L534" s="5"/>
    </row>
    <row r="535" spans="2:13" ht="73.5" hidden="1" customHeight="1">
      <c r="E535" s="6"/>
      <c r="F535" s="6"/>
      <c r="G535" s="6"/>
      <c r="H535" s="6"/>
      <c r="I535" s="6"/>
      <c r="J535" s="7"/>
      <c r="K535" s="6"/>
      <c r="L535" s="5"/>
    </row>
    <row r="536" spans="2:13" ht="73.5" hidden="1" customHeight="1">
      <c r="E536" s="6"/>
      <c r="F536" s="6"/>
      <c r="G536" s="6"/>
      <c r="H536" s="6"/>
      <c r="I536" s="6"/>
      <c r="J536" s="6"/>
      <c r="K536" s="6"/>
      <c r="L536" s="5"/>
    </row>
    <row r="537" spans="2:13" ht="73.5" hidden="1" customHeight="1">
      <c r="E537" s="6"/>
      <c r="F537" s="6"/>
      <c r="G537" s="6"/>
      <c r="H537" s="6"/>
      <c r="I537" s="6"/>
      <c r="J537" s="6"/>
      <c r="K537" s="6"/>
      <c r="L537" s="5"/>
    </row>
    <row r="538" spans="2:13" ht="73.5" hidden="1" customHeight="1">
      <c r="E538" s="6"/>
      <c r="F538" s="6"/>
      <c r="G538" s="6"/>
      <c r="H538" s="6"/>
      <c r="I538" s="6"/>
      <c r="J538" s="6"/>
      <c r="K538" s="6"/>
      <c r="L538" s="5"/>
    </row>
    <row r="539" spans="2:13" ht="73.5" hidden="1" customHeight="1">
      <c r="E539" s="6"/>
      <c r="F539" s="6"/>
      <c r="G539" s="6"/>
      <c r="H539" s="6"/>
      <c r="I539" s="6"/>
      <c r="J539" s="6"/>
      <c r="K539" s="6"/>
      <c r="L539" s="5"/>
    </row>
    <row r="540" spans="2:13" ht="73.5" hidden="1" customHeight="1">
      <c r="E540" s="6"/>
      <c r="F540" s="6"/>
      <c r="G540" s="6"/>
      <c r="H540" s="6"/>
      <c r="I540" s="6"/>
      <c r="J540" s="6"/>
      <c r="K540" s="6"/>
      <c r="L540" s="5"/>
    </row>
    <row r="541" spans="2:13" ht="73.5" hidden="1" customHeight="1">
      <c r="E541" s="6"/>
      <c r="F541" s="6"/>
      <c r="G541" s="6"/>
      <c r="H541" s="6"/>
      <c r="I541" s="6"/>
      <c r="J541" s="6"/>
      <c r="K541" s="6"/>
      <c r="L541" s="5"/>
    </row>
    <row r="542" spans="2:13" ht="73.5" hidden="1" customHeight="1">
      <c r="E542" s="6"/>
      <c r="F542" s="6"/>
      <c r="G542" s="6"/>
      <c r="H542" s="6"/>
      <c r="I542" s="6"/>
      <c r="J542" s="6"/>
      <c r="K542" s="6"/>
      <c r="L542" s="5"/>
    </row>
    <row r="543" spans="2:13" ht="73.5" hidden="1" customHeight="1">
      <c r="E543" s="6"/>
      <c r="F543" s="6"/>
      <c r="G543" s="6"/>
      <c r="H543" s="6"/>
      <c r="I543" s="6"/>
      <c r="J543" s="6"/>
      <c r="K543" s="6"/>
      <c r="L543" s="5"/>
    </row>
    <row r="544" spans="2:13" ht="73.5" hidden="1" customHeight="1">
      <c r="E544" s="6"/>
      <c r="F544" s="6"/>
      <c r="G544" s="6"/>
      <c r="H544" s="6"/>
      <c r="I544" s="6"/>
      <c r="J544" s="6"/>
      <c r="K544" s="6"/>
      <c r="L544" s="5"/>
    </row>
    <row r="545" spans="5:12" ht="73.5" hidden="1" customHeight="1">
      <c r="E545" s="6"/>
      <c r="F545" s="6"/>
      <c r="G545" s="6"/>
      <c r="H545" s="6"/>
      <c r="I545" s="6"/>
      <c r="J545" s="6"/>
      <c r="K545" s="6"/>
      <c r="L545" s="5"/>
    </row>
    <row r="546" spans="5:12" ht="73.5" hidden="1" customHeight="1">
      <c r="E546" s="6"/>
      <c r="F546" s="6"/>
      <c r="G546" s="6"/>
      <c r="H546" s="6"/>
      <c r="I546" s="6"/>
      <c r="J546" s="6"/>
      <c r="K546" s="6"/>
      <c r="L546" s="5"/>
    </row>
    <row r="547" spans="5:12" ht="73.5" hidden="1" customHeight="1">
      <c r="E547" s="6"/>
      <c r="F547" s="6"/>
      <c r="G547" s="6"/>
      <c r="H547" s="6"/>
      <c r="I547" s="6"/>
      <c r="J547" s="6"/>
      <c r="K547" s="6"/>
      <c r="L547" s="5"/>
    </row>
    <row r="548" spans="5:12" ht="73.5" hidden="1" customHeight="1">
      <c r="E548" s="6"/>
      <c r="F548" s="6"/>
      <c r="G548" s="6"/>
      <c r="H548" s="6"/>
      <c r="I548" s="6"/>
      <c r="J548" s="6"/>
      <c r="K548" s="6"/>
      <c r="L548" s="5"/>
    </row>
    <row r="549" spans="5:12" ht="73.5" hidden="1" customHeight="1">
      <c r="E549" s="6"/>
      <c r="F549" s="6"/>
      <c r="G549" s="6"/>
      <c r="H549" s="6"/>
      <c r="I549" s="6"/>
      <c r="J549" s="6"/>
      <c r="K549" s="6"/>
      <c r="L549" s="5"/>
    </row>
    <row r="550" spans="5:12" ht="73.5" hidden="1" customHeight="1">
      <c r="E550" s="6"/>
      <c r="F550" s="6"/>
      <c r="G550" s="6"/>
      <c r="H550" s="6"/>
      <c r="I550" s="6"/>
      <c r="J550" s="6"/>
      <c r="K550" s="6"/>
      <c r="L550" s="5"/>
    </row>
    <row r="551" spans="5:12" ht="73.5" hidden="1" customHeight="1">
      <c r="E551" s="6"/>
      <c r="F551" s="6"/>
      <c r="G551" s="6"/>
      <c r="H551" s="6"/>
      <c r="I551" s="6"/>
      <c r="J551" s="6"/>
      <c r="K551" s="6"/>
      <c r="L551" s="5"/>
    </row>
    <row r="552" spans="5:12" ht="73.5" hidden="1" customHeight="1">
      <c r="E552" s="6"/>
      <c r="F552" s="6"/>
      <c r="G552" s="6"/>
      <c r="H552" s="6"/>
      <c r="I552" s="6"/>
      <c r="J552" s="6"/>
      <c r="K552" s="6"/>
      <c r="L552" s="5"/>
    </row>
    <row r="553" spans="5:12" ht="73.5" hidden="1" customHeight="1">
      <c r="E553" s="6"/>
      <c r="F553" s="6"/>
      <c r="G553" s="6"/>
      <c r="H553" s="6"/>
      <c r="I553" s="6"/>
      <c r="J553" s="6"/>
      <c r="K553" s="6"/>
      <c r="L553" s="5"/>
    </row>
    <row r="554" spans="5:12" ht="73.5" hidden="1" customHeight="1">
      <c r="E554" s="6"/>
      <c r="F554" s="6"/>
      <c r="G554" s="6"/>
      <c r="H554" s="6"/>
      <c r="I554" s="6"/>
      <c r="J554" s="6"/>
      <c r="K554" s="6"/>
      <c r="L554" s="5"/>
    </row>
    <row r="555" spans="5:12" ht="73.5" hidden="1" customHeight="1">
      <c r="E555" s="6"/>
      <c r="F555" s="6"/>
      <c r="G555" s="6"/>
      <c r="H555" s="6"/>
      <c r="I555" s="6"/>
      <c r="J555" s="6"/>
      <c r="K555" s="6"/>
      <c r="L555" s="5"/>
    </row>
    <row r="556" spans="5:12" ht="73.5" hidden="1" customHeight="1">
      <c r="E556" s="6"/>
      <c r="F556" s="6"/>
      <c r="G556" s="6"/>
      <c r="H556" s="6"/>
      <c r="I556" s="6"/>
      <c r="J556" s="6"/>
      <c r="K556" s="6"/>
      <c r="L556" s="5"/>
    </row>
    <row r="557" spans="5:12" ht="73.5" hidden="1" customHeight="1">
      <c r="E557" s="6"/>
      <c r="F557" s="6"/>
      <c r="G557" s="6"/>
      <c r="H557" s="6"/>
      <c r="I557" s="6"/>
      <c r="J557" s="6"/>
      <c r="K557" s="6"/>
      <c r="L557" s="5"/>
    </row>
    <row r="558" spans="5:12" ht="73.5" hidden="1" customHeight="1">
      <c r="E558" s="6"/>
      <c r="F558" s="6"/>
      <c r="G558" s="6"/>
      <c r="H558" s="6"/>
      <c r="I558" s="6"/>
      <c r="J558" s="6"/>
      <c r="K558" s="6"/>
      <c r="L558" s="5"/>
    </row>
    <row r="559" spans="5:12" ht="73.5" hidden="1" customHeight="1">
      <c r="E559" s="6"/>
      <c r="F559" s="6"/>
      <c r="G559" s="6"/>
      <c r="H559" s="6"/>
      <c r="I559" s="6"/>
      <c r="J559" s="6"/>
      <c r="K559" s="6"/>
      <c r="L559" s="5"/>
    </row>
    <row r="560" spans="5:12" ht="73.5" hidden="1" customHeight="1">
      <c r="E560" s="6"/>
      <c r="F560" s="6"/>
      <c r="G560" s="6"/>
      <c r="H560" s="6"/>
      <c r="I560" s="6"/>
      <c r="J560" s="6"/>
      <c r="K560" s="6"/>
      <c r="L560" s="5"/>
    </row>
    <row r="561" spans="5:12" ht="73.5" hidden="1" customHeight="1">
      <c r="E561" s="6"/>
      <c r="F561" s="6"/>
      <c r="G561" s="6"/>
      <c r="H561" s="6"/>
      <c r="I561" s="6"/>
      <c r="J561" s="6"/>
      <c r="K561" s="6"/>
      <c r="L561" s="5"/>
    </row>
    <row r="562" spans="5:12" ht="73.5" hidden="1" customHeight="1">
      <c r="E562" s="6"/>
      <c r="F562" s="6"/>
      <c r="G562" s="6"/>
      <c r="H562" s="6"/>
      <c r="I562" s="6"/>
      <c r="J562" s="6"/>
      <c r="K562" s="6"/>
      <c r="L562" s="5"/>
    </row>
    <row r="563" spans="5:12" ht="73.5" hidden="1" customHeight="1">
      <c r="E563" s="6"/>
      <c r="F563" s="6"/>
      <c r="G563" s="6"/>
      <c r="H563" s="6"/>
      <c r="I563" s="6"/>
      <c r="J563" s="6"/>
      <c r="K563" s="6"/>
      <c r="L563" s="5"/>
    </row>
    <row r="564" spans="5:12" ht="73.5" hidden="1" customHeight="1">
      <c r="E564" s="6"/>
      <c r="F564" s="6"/>
      <c r="G564" s="6"/>
      <c r="H564" s="6"/>
      <c r="I564" s="6"/>
      <c r="J564" s="6"/>
      <c r="K564" s="6"/>
      <c r="L564" s="5"/>
    </row>
    <row r="565" spans="5:12" ht="73.5" hidden="1" customHeight="1">
      <c r="E565" s="6"/>
      <c r="F565" s="6"/>
      <c r="G565" s="6"/>
      <c r="H565" s="6"/>
      <c r="I565" s="6"/>
      <c r="J565" s="6"/>
      <c r="K565" s="6"/>
      <c r="L565" s="5"/>
    </row>
    <row r="566" spans="5:12" ht="73.5" hidden="1" customHeight="1">
      <c r="E566" s="6"/>
      <c r="F566" s="6"/>
      <c r="G566" s="6"/>
      <c r="H566" s="6"/>
      <c r="I566" s="6"/>
      <c r="J566" s="6"/>
      <c r="K566" s="6"/>
      <c r="L566" s="5"/>
    </row>
    <row r="567" spans="5:12" ht="73.5" hidden="1" customHeight="1">
      <c r="E567" s="6"/>
      <c r="F567" s="6"/>
      <c r="G567" s="6"/>
      <c r="H567" s="6"/>
      <c r="I567" s="6"/>
      <c r="J567" s="6"/>
      <c r="K567" s="6"/>
      <c r="L567" s="5"/>
    </row>
    <row r="568" spans="5:12" ht="73.5" hidden="1" customHeight="1">
      <c r="E568" s="6"/>
      <c r="F568" s="6"/>
      <c r="G568" s="6"/>
      <c r="H568" s="6"/>
      <c r="I568" s="6"/>
      <c r="J568" s="6"/>
      <c r="K568" s="6"/>
      <c r="L568" s="5"/>
    </row>
    <row r="569" spans="5:12" ht="73.5" hidden="1" customHeight="1">
      <c r="E569" s="6"/>
      <c r="F569" s="6"/>
      <c r="G569" s="6"/>
      <c r="H569" s="6"/>
      <c r="I569" s="6"/>
      <c r="J569" s="6"/>
      <c r="K569" s="6"/>
      <c r="L569" s="5"/>
    </row>
    <row r="570" spans="5:12" ht="73.5" hidden="1" customHeight="1">
      <c r="E570" s="6"/>
      <c r="F570" s="6"/>
      <c r="G570" s="6"/>
      <c r="H570" s="6"/>
      <c r="I570" s="6"/>
      <c r="J570" s="6"/>
      <c r="K570" s="6"/>
      <c r="L570" s="5"/>
    </row>
    <row r="571" spans="5:12" ht="73.5" hidden="1" customHeight="1">
      <c r="E571" s="6"/>
      <c r="F571" s="6"/>
      <c r="G571" s="6"/>
      <c r="H571" s="6"/>
      <c r="I571" s="6"/>
      <c r="J571" s="6"/>
      <c r="K571" s="6"/>
      <c r="L571" s="5"/>
    </row>
    <row r="572" spans="5:12" ht="73.5" hidden="1" customHeight="1">
      <c r="E572" s="6"/>
      <c r="F572" s="6"/>
      <c r="G572" s="6"/>
      <c r="H572" s="6"/>
      <c r="I572" s="6"/>
      <c r="J572" s="6"/>
      <c r="K572" s="6"/>
      <c r="L572" s="5"/>
    </row>
    <row r="573" spans="5:12" ht="73.5" hidden="1" customHeight="1">
      <c r="E573" s="6"/>
      <c r="F573" s="6"/>
      <c r="G573" s="6"/>
      <c r="H573" s="6"/>
      <c r="I573" s="6"/>
      <c r="J573" s="6"/>
      <c r="K573" s="6"/>
      <c r="L573" s="5"/>
    </row>
    <row r="574" spans="5:12" ht="73.5" hidden="1" customHeight="1">
      <c r="E574" s="6"/>
      <c r="F574" s="6"/>
      <c r="G574" s="6"/>
      <c r="H574" s="6"/>
      <c r="I574" s="6"/>
      <c r="J574" s="6"/>
      <c r="K574" s="6"/>
      <c r="L574" s="5"/>
    </row>
    <row r="575" spans="5:12" ht="73.5" hidden="1" customHeight="1">
      <c r="E575" s="6"/>
      <c r="F575" s="6"/>
      <c r="G575" s="6"/>
      <c r="H575" s="6"/>
      <c r="I575" s="6"/>
      <c r="J575" s="6"/>
      <c r="K575" s="6"/>
      <c r="L575" s="5"/>
    </row>
    <row r="576" spans="5:12" ht="73.5" hidden="1" customHeight="1">
      <c r="E576" s="6"/>
      <c r="F576" s="6"/>
      <c r="G576" s="6"/>
      <c r="H576" s="6"/>
      <c r="I576" s="6"/>
      <c r="J576" s="6"/>
      <c r="K576" s="6"/>
      <c r="L576" s="5"/>
    </row>
    <row r="577" spans="5:12" ht="73.5" hidden="1" customHeight="1">
      <c r="E577" s="6"/>
      <c r="F577" s="6"/>
      <c r="G577" s="6"/>
      <c r="H577" s="6"/>
      <c r="I577" s="6"/>
      <c r="J577" s="6"/>
      <c r="K577" s="6"/>
      <c r="L577" s="5"/>
    </row>
    <row r="578" spans="5:12" ht="73.5" hidden="1" customHeight="1">
      <c r="E578" s="6"/>
      <c r="F578" s="6"/>
      <c r="G578" s="6"/>
      <c r="H578" s="6"/>
      <c r="I578" s="6"/>
      <c r="J578" s="6"/>
      <c r="K578" s="6"/>
      <c r="L578" s="5"/>
    </row>
    <row r="579" spans="5:12" ht="73.5" hidden="1" customHeight="1">
      <c r="E579" s="6"/>
      <c r="F579" s="6"/>
      <c r="G579" s="6"/>
      <c r="H579" s="6"/>
      <c r="I579" s="6"/>
      <c r="J579" s="6"/>
      <c r="K579" s="6"/>
      <c r="L579" s="5"/>
    </row>
    <row r="580" spans="5:12" ht="73.5" hidden="1" customHeight="1">
      <c r="E580" s="6"/>
      <c r="F580" s="6"/>
      <c r="G580" s="6"/>
      <c r="H580" s="6"/>
      <c r="I580" s="6"/>
      <c r="J580" s="6"/>
      <c r="K580" s="6"/>
      <c r="L580" s="5"/>
    </row>
    <row r="581" spans="5:12" ht="73.5" hidden="1" customHeight="1">
      <c r="E581" s="6"/>
      <c r="F581" s="6"/>
      <c r="G581" s="6"/>
      <c r="H581" s="6"/>
      <c r="I581" s="6"/>
      <c r="J581" s="6"/>
      <c r="K581" s="6"/>
      <c r="L581" s="5"/>
    </row>
    <row r="582" spans="5:12" ht="73.5" hidden="1" customHeight="1">
      <c r="E582" s="6"/>
      <c r="F582" s="6"/>
      <c r="G582" s="6"/>
      <c r="H582" s="6"/>
      <c r="I582" s="6"/>
      <c r="J582" s="6"/>
      <c r="K582" s="6"/>
      <c r="L582" s="5"/>
    </row>
    <row r="583" spans="5:12" ht="73.5" hidden="1" customHeight="1">
      <c r="E583" s="6"/>
      <c r="F583" s="6"/>
      <c r="G583" s="6"/>
      <c r="H583" s="6"/>
      <c r="I583" s="6"/>
      <c r="J583" s="6"/>
      <c r="K583" s="6"/>
      <c r="L583" s="5"/>
    </row>
    <row r="584" spans="5:12" ht="73.5" hidden="1" customHeight="1">
      <c r="E584" s="6"/>
      <c r="F584" s="6"/>
      <c r="G584" s="6"/>
      <c r="H584" s="6"/>
      <c r="I584" s="6"/>
      <c r="J584" s="6"/>
      <c r="K584" s="6"/>
      <c r="L584" s="5"/>
    </row>
    <row r="585" spans="5:12" ht="73.5" hidden="1" customHeight="1">
      <c r="E585" s="6"/>
      <c r="F585" s="6"/>
      <c r="G585" s="6"/>
      <c r="H585" s="6"/>
      <c r="I585" s="6"/>
      <c r="J585" s="6"/>
      <c r="K585" s="6"/>
      <c r="L585" s="5"/>
    </row>
    <row r="586" spans="5:12" ht="73.5" hidden="1" customHeight="1">
      <c r="E586" s="6"/>
      <c r="F586" s="6"/>
      <c r="G586" s="6"/>
      <c r="H586" s="6"/>
      <c r="I586" s="6"/>
      <c r="J586" s="6"/>
      <c r="K586" s="6"/>
      <c r="L586" s="5"/>
    </row>
    <row r="587" spans="5:12" ht="73.5" hidden="1" customHeight="1">
      <c r="E587" s="6"/>
      <c r="F587" s="6"/>
      <c r="G587" s="6"/>
      <c r="H587" s="6"/>
      <c r="I587" s="6"/>
      <c r="J587" s="6"/>
      <c r="K587" s="6"/>
      <c r="L587" s="5"/>
    </row>
    <row r="588" spans="5:12" ht="73.5" hidden="1" customHeight="1">
      <c r="E588" s="6"/>
      <c r="F588" s="6"/>
      <c r="G588" s="6"/>
      <c r="H588" s="6"/>
      <c r="I588" s="6"/>
      <c r="J588" s="6"/>
      <c r="K588" s="6"/>
      <c r="L588" s="5"/>
    </row>
    <row r="589" spans="5:12" ht="73.5" hidden="1" customHeight="1">
      <c r="E589" s="6"/>
      <c r="F589" s="6"/>
      <c r="G589" s="6"/>
      <c r="H589" s="6"/>
      <c r="I589" s="6"/>
      <c r="J589" s="6"/>
      <c r="K589" s="6"/>
      <c r="L589" s="5"/>
    </row>
    <row r="590" spans="5:12" ht="73.5" hidden="1" customHeight="1">
      <c r="E590" s="6"/>
      <c r="F590" s="6"/>
      <c r="G590" s="6"/>
      <c r="H590" s="6"/>
      <c r="I590" s="6"/>
      <c r="J590" s="6"/>
      <c r="K590" s="6"/>
      <c r="L590" s="5"/>
    </row>
    <row r="591" spans="5:12" ht="73.5" hidden="1" customHeight="1">
      <c r="E591" s="6"/>
      <c r="F591" s="6"/>
      <c r="G591" s="6"/>
      <c r="H591" s="6"/>
      <c r="I591" s="6"/>
      <c r="J591" s="6"/>
      <c r="K591" s="6"/>
      <c r="L591" s="5"/>
    </row>
    <row r="592" spans="5:12" ht="73.5" hidden="1" customHeight="1">
      <c r="E592" s="6"/>
      <c r="F592" s="6"/>
      <c r="G592" s="6"/>
      <c r="H592" s="6"/>
      <c r="I592" s="6"/>
      <c r="J592" s="6"/>
      <c r="K592" s="6"/>
      <c r="L592" s="5"/>
    </row>
    <row r="593" spans="5:12" ht="73.5" hidden="1" customHeight="1">
      <c r="E593" s="6"/>
      <c r="F593" s="6"/>
      <c r="G593" s="6"/>
      <c r="H593" s="6"/>
      <c r="I593" s="6"/>
      <c r="J593" s="6"/>
      <c r="K593" s="6"/>
      <c r="L593" s="5"/>
    </row>
    <row r="594" spans="5:12" ht="73.5" hidden="1" customHeight="1">
      <c r="E594" s="6"/>
      <c r="F594" s="6"/>
      <c r="G594" s="6"/>
      <c r="H594" s="6"/>
      <c r="I594" s="6"/>
      <c r="J594" s="6"/>
      <c r="K594" s="6"/>
      <c r="L594" s="5"/>
    </row>
    <row r="595" spans="5:12" ht="73.5" hidden="1" customHeight="1">
      <c r="E595" s="6"/>
      <c r="F595" s="6"/>
      <c r="G595" s="6"/>
      <c r="H595" s="6"/>
      <c r="I595" s="6"/>
      <c r="J595" s="6"/>
      <c r="K595" s="6"/>
      <c r="L595" s="5"/>
    </row>
    <row r="596" spans="5:12" ht="73.5" hidden="1" customHeight="1">
      <c r="E596" s="6"/>
      <c r="F596" s="6"/>
      <c r="G596" s="6"/>
      <c r="H596" s="6"/>
      <c r="I596" s="6"/>
      <c r="J596" s="6"/>
      <c r="K596" s="6"/>
      <c r="L596" s="5"/>
    </row>
    <row r="597" spans="5:12" ht="73.5" hidden="1" customHeight="1">
      <c r="E597" s="6"/>
      <c r="F597" s="6"/>
      <c r="G597" s="6"/>
      <c r="H597" s="6"/>
      <c r="I597" s="6"/>
      <c r="J597" s="6"/>
      <c r="K597" s="6"/>
      <c r="L597" s="5"/>
    </row>
    <row r="598" spans="5:12" ht="73.5" hidden="1" customHeight="1">
      <c r="E598" s="6"/>
      <c r="F598" s="6"/>
      <c r="G598" s="6"/>
      <c r="H598" s="6"/>
      <c r="I598" s="6"/>
      <c r="J598" s="6"/>
      <c r="K598" s="6"/>
      <c r="L598" s="5"/>
    </row>
    <row r="599" spans="5:12" ht="73.5" hidden="1" customHeight="1">
      <c r="E599" s="6"/>
      <c r="F599" s="6"/>
      <c r="G599" s="6"/>
      <c r="H599" s="6"/>
      <c r="I599" s="6"/>
      <c r="J599" s="6"/>
      <c r="K599" s="6"/>
      <c r="L599" s="5"/>
    </row>
    <row r="600" spans="5:12" ht="73.5" hidden="1" customHeight="1">
      <c r="E600" s="6"/>
      <c r="F600" s="6"/>
      <c r="G600" s="6"/>
      <c r="H600" s="6"/>
      <c r="I600" s="6"/>
      <c r="J600" s="6"/>
      <c r="K600" s="6"/>
      <c r="L600" s="5"/>
    </row>
    <row r="601" spans="5:12" ht="73.5" hidden="1" customHeight="1">
      <c r="E601" s="6"/>
      <c r="F601" s="6"/>
      <c r="G601" s="6"/>
      <c r="H601" s="6"/>
      <c r="I601" s="6"/>
      <c r="J601" s="6"/>
      <c r="K601" s="6"/>
      <c r="L601" s="5"/>
    </row>
    <row r="602" spans="5:12" ht="73.5" hidden="1" customHeight="1">
      <c r="E602" s="6"/>
      <c r="F602" s="6"/>
      <c r="G602" s="6"/>
      <c r="H602" s="6"/>
      <c r="I602" s="6"/>
      <c r="J602" s="6"/>
      <c r="K602" s="6"/>
      <c r="L602" s="5"/>
    </row>
    <row r="603" spans="5:12" ht="73.5" hidden="1" customHeight="1">
      <c r="E603" s="6"/>
      <c r="F603" s="6"/>
      <c r="G603" s="6"/>
      <c r="H603" s="6"/>
      <c r="I603" s="6"/>
      <c r="J603" s="6"/>
      <c r="K603" s="6"/>
      <c r="L603" s="5"/>
    </row>
    <row r="604" spans="5:12" ht="73.5" hidden="1" customHeight="1">
      <c r="E604" s="6"/>
      <c r="F604" s="6"/>
      <c r="G604" s="6"/>
      <c r="H604" s="6"/>
      <c r="I604" s="6"/>
      <c r="J604" s="6"/>
      <c r="K604" s="6"/>
      <c r="L604" s="5"/>
    </row>
    <row r="605" spans="5:12" ht="73.5" hidden="1" customHeight="1">
      <c r="E605" s="6"/>
      <c r="F605" s="6"/>
      <c r="G605" s="6"/>
      <c r="H605" s="6"/>
      <c r="I605" s="6"/>
      <c r="J605" s="6"/>
      <c r="K605" s="6"/>
      <c r="L605" s="5"/>
    </row>
    <row r="606" spans="5:12" ht="73.5" hidden="1" customHeight="1">
      <c r="E606" s="6"/>
      <c r="F606" s="6"/>
      <c r="G606" s="6"/>
      <c r="H606" s="6"/>
      <c r="I606" s="6"/>
      <c r="J606" s="6"/>
      <c r="K606" s="6"/>
      <c r="L606" s="5"/>
    </row>
    <row r="607" spans="5:12" ht="73.5" hidden="1" customHeight="1">
      <c r="E607" s="6"/>
      <c r="F607" s="6"/>
      <c r="G607" s="6"/>
      <c r="H607" s="6"/>
      <c r="I607" s="6"/>
      <c r="J607" s="6"/>
      <c r="K607" s="6"/>
      <c r="L607" s="5"/>
    </row>
    <row r="608" spans="5:12" ht="73.5" hidden="1" customHeight="1">
      <c r="E608" s="6"/>
      <c r="F608" s="6"/>
      <c r="G608" s="6"/>
      <c r="H608" s="6"/>
      <c r="I608" s="6"/>
      <c r="J608" s="6"/>
      <c r="K608" s="6"/>
      <c r="L608" s="5"/>
    </row>
    <row r="609" spans="5:12" ht="73.5" hidden="1" customHeight="1">
      <c r="E609" s="6"/>
      <c r="F609" s="6"/>
      <c r="G609" s="6"/>
      <c r="H609" s="6"/>
      <c r="I609" s="6"/>
      <c r="J609" s="6"/>
      <c r="K609" s="6"/>
      <c r="L609" s="5"/>
    </row>
    <row r="610" spans="5:12" ht="73.5" hidden="1" customHeight="1">
      <c r="E610" s="6"/>
      <c r="F610" s="6"/>
      <c r="G610" s="6"/>
      <c r="H610" s="6"/>
      <c r="I610" s="6"/>
      <c r="J610" s="6"/>
      <c r="K610" s="6"/>
      <c r="L610" s="5"/>
    </row>
    <row r="611" spans="5:12" ht="73.5" hidden="1" customHeight="1">
      <c r="E611" s="6"/>
      <c r="F611" s="6"/>
      <c r="G611" s="6"/>
      <c r="H611" s="6"/>
      <c r="I611" s="6"/>
      <c r="J611" s="6"/>
      <c r="K611" s="6"/>
      <c r="L611" s="5"/>
    </row>
    <row r="612" spans="5:12" ht="73.5" hidden="1" customHeight="1">
      <c r="E612" s="6"/>
      <c r="F612" s="6"/>
      <c r="G612" s="6"/>
      <c r="H612" s="6"/>
      <c r="I612" s="6"/>
      <c r="J612" s="6"/>
      <c r="K612" s="6"/>
      <c r="L612" s="5"/>
    </row>
    <row r="613" spans="5:12" ht="73.5" hidden="1" customHeight="1">
      <c r="E613" s="6"/>
      <c r="F613" s="6"/>
      <c r="G613" s="6"/>
      <c r="H613" s="6"/>
      <c r="I613" s="6"/>
      <c r="J613" s="6"/>
      <c r="K613" s="6"/>
      <c r="L613" s="5"/>
    </row>
    <row r="614" spans="5:12" ht="73.5" hidden="1" customHeight="1">
      <c r="E614" s="6"/>
      <c r="F614" s="6"/>
      <c r="G614" s="6"/>
      <c r="H614" s="6"/>
      <c r="I614" s="6"/>
      <c r="J614" s="6"/>
      <c r="K614" s="6"/>
      <c r="L614" s="5"/>
    </row>
    <row r="615" spans="5:12" ht="73.5" hidden="1" customHeight="1">
      <c r="E615" s="6"/>
      <c r="F615" s="6"/>
      <c r="G615" s="6"/>
      <c r="H615" s="6"/>
      <c r="I615" s="6"/>
      <c r="J615" s="6"/>
      <c r="K615" s="6"/>
      <c r="L615" s="5"/>
    </row>
    <row r="616" spans="5:12" ht="73.5" hidden="1" customHeight="1">
      <c r="E616" s="6"/>
      <c r="F616" s="6"/>
      <c r="G616" s="6"/>
      <c r="H616" s="6"/>
      <c r="I616" s="6"/>
      <c r="J616" s="6"/>
      <c r="K616" s="6"/>
      <c r="L616" s="5"/>
    </row>
    <row r="617" spans="5:12" ht="73.5" hidden="1" customHeight="1">
      <c r="E617" s="6"/>
      <c r="F617" s="6"/>
      <c r="G617" s="6"/>
      <c r="H617" s="6"/>
      <c r="I617" s="6"/>
      <c r="J617" s="6"/>
      <c r="K617" s="6"/>
      <c r="L617" s="5"/>
    </row>
    <row r="618" spans="5:12" ht="73.5" hidden="1" customHeight="1">
      <c r="E618" s="6"/>
      <c r="F618" s="6"/>
      <c r="G618" s="6"/>
      <c r="H618" s="6"/>
      <c r="I618" s="6"/>
      <c r="J618" s="6"/>
      <c r="K618" s="6"/>
      <c r="L618" s="5"/>
    </row>
    <row r="619" spans="5:12" ht="73.5" hidden="1" customHeight="1">
      <c r="E619" s="6"/>
      <c r="F619" s="6"/>
      <c r="G619" s="6"/>
      <c r="H619" s="6"/>
      <c r="I619" s="6"/>
      <c r="J619" s="6"/>
      <c r="K619" s="6"/>
      <c r="L619" s="5"/>
    </row>
    <row r="620" spans="5:12" ht="73.5" hidden="1" customHeight="1">
      <c r="E620" s="6"/>
      <c r="F620" s="6"/>
      <c r="G620" s="6"/>
      <c r="H620" s="6"/>
      <c r="I620" s="6"/>
      <c r="J620" s="6"/>
      <c r="K620" s="6"/>
      <c r="L620" s="5"/>
    </row>
    <row r="621" spans="5:12" ht="73.5" hidden="1" customHeight="1">
      <c r="E621" s="6"/>
      <c r="F621" s="6"/>
      <c r="G621" s="6"/>
      <c r="H621" s="6"/>
      <c r="I621" s="6"/>
      <c r="J621" s="6"/>
      <c r="K621" s="6"/>
      <c r="L621" s="5"/>
    </row>
    <row r="622" spans="5:12" ht="73.5" hidden="1" customHeight="1">
      <c r="E622" s="6"/>
      <c r="F622" s="6"/>
      <c r="G622" s="6"/>
      <c r="H622" s="6"/>
      <c r="I622" s="6"/>
      <c r="J622" s="6"/>
      <c r="K622" s="6"/>
      <c r="L622" s="5"/>
    </row>
    <row r="623" spans="5:12" ht="73.5" hidden="1" customHeight="1">
      <c r="E623" s="6"/>
      <c r="F623" s="6"/>
      <c r="G623" s="6"/>
      <c r="H623" s="6"/>
      <c r="I623" s="6"/>
      <c r="J623" s="6"/>
      <c r="K623" s="6"/>
      <c r="L623" s="5"/>
    </row>
    <row r="624" spans="5:12" ht="73.5" hidden="1" customHeight="1">
      <c r="E624" s="6"/>
      <c r="F624" s="6"/>
      <c r="G624" s="6"/>
      <c r="H624" s="6"/>
      <c r="I624" s="6"/>
      <c r="J624" s="6"/>
      <c r="K624" s="6"/>
      <c r="L624" s="5"/>
    </row>
    <row r="625" spans="5:12" ht="73.5" hidden="1" customHeight="1">
      <c r="E625" s="6"/>
      <c r="F625" s="6"/>
      <c r="G625" s="6"/>
      <c r="H625" s="6"/>
      <c r="I625" s="6"/>
      <c r="J625" s="6"/>
      <c r="K625" s="6"/>
      <c r="L625" s="5"/>
    </row>
    <row r="626" spans="5:12" ht="73.5" hidden="1" customHeight="1">
      <c r="E626" s="6"/>
      <c r="F626" s="6"/>
      <c r="G626" s="6"/>
      <c r="H626" s="6"/>
      <c r="I626" s="6"/>
      <c r="J626" s="6"/>
      <c r="K626" s="6"/>
      <c r="L626" s="5"/>
    </row>
    <row r="627" spans="5:12" ht="73.5" hidden="1" customHeight="1">
      <c r="E627" s="6"/>
      <c r="F627" s="6"/>
      <c r="G627" s="6"/>
      <c r="H627" s="6"/>
      <c r="I627" s="6"/>
      <c r="J627" s="6"/>
      <c r="K627" s="6"/>
      <c r="L627" s="5"/>
    </row>
    <row r="628" spans="5:12" ht="73.5" hidden="1" customHeight="1">
      <c r="E628" s="6"/>
      <c r="F628" s="6"/>
      <c r="G628" s="6"/>
      <c r="H628" s="6"/>
      <c r="I628" s="6"/>
      <c r="J628" s="6"/>
      <c r="K628" s="6"/>
      <c r="L628" s="5"/>
    </row>
    <row r="629" spans="5:12" ht="73.5" hidden="1" customHeight="1">
      <c r="E629" s="6"/>
      <c r="F629" s="6"/>
      <c r="G629" s="6"/>
      <c r="H629" s="6"/>
      <c r="I629" s="6"/>
      <c r="J629" s="6"/>
      <c r="K629" s="6"/>
      <c r="L629" s="5"/>
    </row>
    <row r="630" spans="5:12" ht="73.5" hidden="1" customHeight="1">
      <c r="E630" s="6"/>
      <c r="F630" s="6"/>
      <c r="G630" s="6"/>
      <c r="H630" s="6"/>
      <c r="I630" s="6"/>
      <c r="J630" s="6"/>
      <c r="K630" s="6"/>
      <c r="L630" s="5"/>
    </row>
    <row r="631" spans="5:12" ht="73.5" hidden="1" customHeight="1">
      <c r="E631" s="6"/>
      <c r="F631" s="6"/>
      <c r="G631" s="6"/>
      <c r="H631" s="6"/>
      <c r="I631" s="6"/>
      <c r="J631" s="6"/>
      <c r="K631" s="6"/>
      <c r="L631" s="5"/>
    </row>
    <row r="632" spans="5:12" ht="73.5" hidden="1" customHeight="1">
      <c r="E632" s="6"/>
      <c r="F632" s="6"/>
      <c r="G632" s="6"/>
      <c r="H632" s="6"/>
      <c r="I632" s="6"/>
      <c r="J632" s="6"/>
      <c r="K632" s="6"/>
      <c r="L632" s="5"/>
    </row>
    <row r="633" spans="5:12" ht="73.5" hidden="1" customHeight="1">
      <c r="E633" s="6"/>
      <c r="F633" s="6"/>
      <c r="G633" s="6"/>
      <c r="H633" s="6"/>
      <c r="I633" s="6"/>
      <c r="J633" s="6"/>
      <c r="K633" s="6"/>
      <c r="L633" s="5"/>
    </row>
    <row r="634" spans="5:12" ht="73.5" hidden="1" customHeight="1">
      <c r="E634" s="6"/>
      <c r="F634" s="6"/>
      <c r="G634" s="6"/>
      <c r="H634" s="6"/>
      <c r="I634" s="6"/>
      <c r="J634" s="6"/>
      <c r="K634" s="6"/>
      <c r="L634" s="5"/>
    </row>
    <row r="635" spans="5:12" ht="73.5" hidden="1" customHeight="1">
      <c r="E635" s="6"/>
      <c r="F635" s="6"/>
      <c r="G635" s="6"/>
      <c r="H635" s="6"/>
      <c r="I635" s="6"/>
      <c r="J635" s="6"/>
      <c r="K635" s="6"/>
      <c r="L635" s="5"/>
    </row>
    <row r="636" spans="5:12" ht="73.5" hidden="1" customHeight="1">
      <c r="E636" s="6"/>
      <c r="F636" s="6"/>
      <c r="G636" s="6"/>
      <c r="H636" s="6"/>
      <c r="I636" s="6"/>
      <c r="J636" s="6"/>
      <c r="K636" s="6"/>
      <c r="L636" s="5"/>
    </row>
    <row r="637" spans="5:12" ht="73.5" hidden="1" customHeight="1">
      <c r="E637" s="6"/>
      <c r="F637" s="6"/>
      <c r="G637" s="6"/>
      <c r="H637" s="6"/>
      <c r="I637" s="6"/>
      <c r="J637" s="6"/>
      <c r="K637" s="6"/>
      <c r="L637" s="5"/>
    </row>
    <row r="638" spans="5:12" ht="73.5" hidden="1" customHeight="1">
      <c r="E638" s="6"/>
      <c r="F638" s="6"/>
      <c r="G638" s="6"/>
      <c r="H638" s="6"/>
      <c r="I638" s="6"/>
      <c r="J638" s="6"/>
      <c r="K638" s="6"/>
      <c r="L638" s="5"/>
    </row>
    <row r="639" spans="5:12" ht="73.5" hidden="1" customHeight="1">
      <c r="E639" s="6"/>
      <c r="F639" s="6"/>
      <c r="G639" s="6"/>
      <c r="H639" s="6"/>
      <c r="I639" s="6"/>
      <c r="J639" s="6"/>
      <c r="K639" s="6"/>
      <c r="L639" s="5"/>
    </row>
    <row r="640" spans="5:12" ht="73.5" hidden="1" customHeight="1">
      <c r="E640" s="6"/>
      <c r="F640" s="6"/>
      <c r="G640" s="6"/>
      <c r="H640" s="6"/>
      <c r="I640" s="6"/>
      <c r="J640" s="6"/>
      <c r="K640" s="6"/>
      <c r="L640" s="5"/>
    </row>
    <row r="641" spans="5:12" ht="73.5" hidden="1" customHeight="1">
      <c r="E641" s="6"/>
      <c r="F641" s="6"/>
      <c r="G641" s="6"/>
      <c r="H641" s="6"/>
      <c r="I641" s="6"/>
      <c r="J641" s="6"/>
      <c r="K641" s="6"/>
      <c r="L641" s="5"/>
    </row>
    <row r="642" spans="5:12" ht="73.5" hidden="1" customHeight="1">
      <c r="E642" s="6"/>
      <c r="F642" s="6"/>
      <c r="G642" s="6"/>
      <c r="H642" s="6"/>
      <c r="I642" s="6"/>
      <c r="J642" s="6"/>
      <c r="K642" s="6"/>
      <c r="L642" s="5"/>
    </row>
    <row r="643" spans="5:12" ht="73.5" hidden="1" customHeight="1">
      <c r="E643" s="6"/>
      <c r="F643" s="6"/>
      <c r="G643" s="6"/>
      <c r="H643" s="6"/>
      <c r="I643" s="6"/>
      <c r="J643" s="6"/>
      <c r="K643" s="6"/>
      <c r="L643" s="5"/>
    </row>
    <row r="644" spans="5:12" ht="73.5" hidden="1" customHeight="1">
      <c r="E644" s="6"/>
      <c r="F644" s="6"/>
      <c r="G644" s="6"/>
      <c r="H644" s="6"/>
      <c r="I644" s="6"/>
      <c r="J644" s="6"/>
      <c r="K644" s="6"/>
      <c r="L644" s="5"/>
    </row>
    <row r="645" spans="5:12" ht="73.5" hidden="1" customHeight="1">
      <c r="E645" s="6"/>
      <c r="F645" s="6"/>
      <c r="G645" s="6"/>
      <c r="H645" s="6"/>
      <c r="I645" s="6"/>
      <c r="J645" s="6"/>
      <c r="K645" s="6"/>
      <c r="L645" s="5"/>
    </row>
    <row r="646" spans="5:12" ht="73.5" hidden="1" customHeight="1">
      <c r="E646" s="6"/>
      <c r="F646" s="6"/>
      <c r="G646" s="6"/>
      <c r="H646" s="6"/>
      <c r="I646" s="6"/>
      <c r="J646" s="6"/>
      <c r="K646" s="6"/>
      <c r="L646" s="5"/>
    </row>
    <row r="647" spans="5:12" ht="73.5" hidden="1" customHeight="1">
      <c r="E647" s="6"/>
      <c r="F647" s="6"/>
      <c r="G647" s="6"/>
      <c r="H647" s="6"/>
      <c r="I647" s="6"/>
      <c r="J647" s="6"/>
      <c r="K647" s="6"/>
      <c r="L647" s="5"/>
    </row>
    <row r="648" spans="5:12" ht="73.5" hidden="1" customHeight="1">
      <c r="E648" s="6"/>
      <c r="F648" s="6"/>
      <c r="G648" s="6"/>
      <c r="H648" s="6"/>
      <c r="I648" s="6"/>
      <c r="J648" s="6"/>
      <c r="K648" s="6"/>
      <c r="L648" s="5"/>
    </row>
    <row r="649" spans="5:12" ht="73.5" hidden="1" customHeight="1">
      <c r="E649" s="6"/>
      <c r="F649" s="6"/>
      <c r="G649" s="6"/>
      <c r="H649" s="6"/>
      <c r="I649" s="6"/>
      <c r="J649" s="6"/>
      <c r="K649" s="6"/>
      <c r="L649" s="5"/>
    </row>
    <row r="650" spans="5:12" ht="73.5" hidden="1" customHeight="1">
      <c r="E650" s="6"/>
      <c r="F650" s="6"/>
      <c r="G650" s="6"/>
      <c r="H650" s="6"/>
      <c r="I650" s="6"/>
      <c r="J650" s="6"/>
      <c r="K650" s="6"/>
      <c r="L650" s="5"/>
    </row>
    <row r="651" spans="5:12" ht="73.5" hidden="1" customHeight="1">
      <c r="E651" s="6"/>
      <c r="F651" s="6"/>
      <c r="G651" s="6"/>
      <c r="H651" s="6"/>
      <c r="I651" s="6"/>
      <c r="J651" s="6"/>
      <c r="K651" s="6"/>
      <c r="L651" s="5"/>
    </row>
    <row r="652" spans="5:12" ht="73.5" hidden="1" customHeight="1">
      <c r="E652" s="6"/>
      <c r="F652" s="6"/>
      <c r="G652" s="6"/>
      <c r="H652" s="6"/>
      <c r="I652" s="6"/>
      <c r="J652" s="6"/>
      <c r="K652" s="6"/>
      <c r="L652" s="5"/>
    </row>
    <row r="653" spans="5:12" ht="73.5" hidden="1" customHeight="1">
      <c r="E653" s="6"/>
      <c r="F653" s="6"/>
      <c r="G653" s="6"/>
      <c r="H653" s="6"/>
      <c r="I653" s="6"/>
      <c r="J653" s="6"/>
      <c r="K653" s="6"/>
      <c r="L653" s="5"/>
    </row>
    <row r="654" spans="5:12" ht="73.5" hidden="1" customHeight="1">
      <c r="E654" s="6"/>
      <c r="F654" s="6"/>
      <c r="G654" s="6"/>
      <c r="H654" s="6"/>
      <c r="I654" s="6"/>
      <c r="J654" s="6"/>
      <c r="K654" s="6"/>
      <c r="L654" s="5"/>
    </row>
    <row r="655" spans="5:12" ht="73.5" hidden="1" customHeight="1">
      <c r="E655" s="6"/>
      <c r="F655" s="6"/>
      <c r="G655" s="6"/>
      <c r="H655" s="6"/>
      <c r="I655" s="6"/>
      <c r="J655" s="6"/>
      <c r="K655" s="6"/>
      <c r="L655" s="5"/>
    </row>
    <row r="656" spans="5:12" ht="73.5" hidden="1" customHeight="1">
      <c r="E656" s="6"/>
      <c r="F656" s="6"/>
      <c r="G656" s="6"/>
      <c r="H656" s="6"/>
      <c r="I656" s="6"/>
      <c r="J656" s="6"/>
      <c r="K656" s="6"/>
      <c r="L656" s="5"/>
    </row>
    <row r="657" spans="5:12" ht="73.5" hidden="1" customHeight="1">
      <c r="E657" s="6"/>
      <c r="F657" s="6"/>
      <c r="G657" s="6"/>
      <c r="H657" s="6"/>
      <c r="I657" s="6"/>
      <c r="J657" s="6"/>
      <c r="K657" s="6"/>
      <c r="L657" s="5"/>
    </row>
    <row r="658" spans="5:12" ht="73.5" hidden="1" customHeight="1">
      <c r="E658" s="6"/>
      <c r="F658" s="6"/>
      <c r="G658" s="6"/>
      <c r="H658" s="6"/>
      <c r="I658" s="6"/>
      <c r="J658" s="6"/>
      <c r="K658" s="6"/>
      <c r="L658" s="5"/>
    </row>
    <row r="659" spans="5:12" ht="73.5" hidden="1" customHeight="1">
      <c r="E659" s="6"/>
      <c r="F659" s="6"/>
      <c r="G659" s="6"/>
      <c r="H659" s="6"/>
      <c r="I659" s="6"/>
      <c r="J659" s="6"/>
      <c r="K659" s="6"/>
      <c r="L659" s="5"/>
    </row>
    <row r="660" spans="5:12" ht="73.5" hidden="1" customHeight="1">
      <c r="E660" s="6"/>
      <c r="F660" s="6"/>
      <c r="G660" s="6"/>
      <c r="H660" s="6"/>
      <c r="I660" s="6"/>
      <c r="J660" s="6"/>
      <c r="K660" s="6"/>
      <c r="L660" s="5"/>
    </row>
    <row r="661" spans="5:12" ht="73.5" hidden="1" customHeight="1">
      <c r="E661" s="6"/>
      <c r="F661" s="6"/>
      <c r="G661" s="6"/>
      <c r="H661" s="6"/>
      <c r="I661" s="6"/>
      <c r="J661" s="6"/>
      <c r="K661" s="6"/>
      <c r="L661" s="5"/>
    </row>
    <row r="662" spans="5:12" ht="73.5" hidden="1" customHeight="1">
      <c r="E662" s="6"/>
      <c r="F662" s="6"/>
      <c r="G662" s="6"/>
      <c r="H662" s="6"/>
      <c r="I662" s="6"/>
      <c r="J662" s="6"/>
      <c r="K662" s="6"/>
      <c r="L662" s="5"/>
    </row>
    <row r="663" spans="5:12" ht="73.5" hidden="1" customHeight="1">
      <c r="E663" s="6"/>
      <c r="F663" s="6"/>
      <c r="G663" s="6"/>
      <c r="H663" s="6"/>
      <c r="I663" s="6"/>
      <c r="J663" s="6"/>
      <c r="K663" s="6"/>
      <c r="L663" s="5"/>
    </row>
    <row r="664" spans="5:12" ht="73.5" hidden="1" customHeight="1">
      <c r="E664" s="6"/>
      <c r="F664" s="6"/>
      <c r="G664" s="6"/>
      <c r="H664" s="6"/>
      <c r="I664" s="6"/>
      <c r="J664" s="6"/>
      <c r="K664" s="6"/>
      <c r="L664" s="5"/>
    </row>
    <row r="665" spans="5:12" ht="73.5" hidden="1" customHeight="1">
      <c r="E665" s="6"/>
      <c r="F665" s="6"/>
      <c r="G665" s="6"/>
      <c r="H665" s="6"/>
      <c r="I665" s="6"/>
      <c r="J665" s="6"/>
      <c r="K665" s="6"/>
      <c r="L665" s="5"/>
    </row>
    <row r="666" spans="5:12" ht="73.5" hidden="1" customHeight="1">
      <c r="E666" s="6"/>
      <c r="F666" s="6"/>
      <c r="G666" s="6"/>
      <c r="H666" s="6"/>
      <c r="I666" s="6"/>
      <c r="J666" s="6"/>
      <c r="K666" s="6"/>
      <c r="L666" s="5"/>
    </row>
    <row r="667" spans="5:12" ht="73.5" hidden="1" customHeight="1">
      <c r="E667" s="6"/>
      <c r="F667" s="6"/>
      <c r="G667" s="6"/>
      <c r="H667" s="6"/>
      <c r="I667" s="6"/>
      <c r="J667" s="6"/>
      <c r="K667" s="6"/>
      <c r="L667" s="5"/>
    </row>
    <row r="668" spans="5:12" ht="73.5" hidden="1" customHeight="1">
      <c r="E668" s="6"/>
      <c r="F668" s="6"/>
      <c r="G668" s="6"/>
      <c r="H668" s="6"/>
      <c r="I668" s="6"/>
      <c r="J668" s="6"/>
      <c r="K668" s="6"/>
      <c r="L668" s="5"/>
    </row>
    <row r="669" spans="5:12" ht="73.5" hidden="1" customHeight="1">
      <c r="E669" s="6"/>
      <c r="F669" s="6"/>
      <c r="G669" s="6"/>
      <c r="H669" s="6"/>
      <c r="I669" s="6"/>
      <c r="J669" s="6"/>
      <c r="K669" s="6"/>
      <c r="L669" s="5"/>
    </row>
    <row r="670" spans="5:12" ht="73.5" hidden="1" customHeight="1">
      <c r="E670" s="6"/>
      <c r="F670" s="6"/>
      <c r="G670" s="6"/>
      <c r="H670" s="6"/>
      <c r="I670" s="6"/>
      <c r="J670" s="6"/>
      <c r="K670" s="6"/>
      <c r="L670" s="5"/>
    </row>
    <row r="671" spans="5:12" ht="73.5" hidden="1" customHeight="1">
      <c r="E671" s="6"/>
      <c r="F671" s="6"/>
      <c r="G671" s="6"/>
      <c r="H671" s="6"/>
      <c r="I671" s="6"/>
      <c r="J671" s="6"/>
      <c r="K671" s="6"/>
      <c r="L671" s="5"/>
    </row>
    <row r="672" spans="5:12" ht="73.5" hidden="1" customHeight="1">
      <c r="E672" s="6"/>
      <c r="F672" s="6"/>
      <c r="G672" s="6"/>
      <c r="H672" s="6"/>
      <c r="I672" s="6"/>
      <c r="J672" s="6"/>
      <c r="K672" s="6"/>
      <c r="L672" s="5"/>
    </row>
    <row r="673" spans="5:12" ht="73.5" hidden="1" customHeight="1">
      <c r="E673" s="6"/>
      <c r="F673" s="6"/>
      <c r="G673" s="6"/>
      <c r="H673" s="6"/>
      <c r="I673" s="6"/>
      <c r="J673" s="6"/>
      <c r="K673" s="6"/>
      <c r="L673" s="5"/>
    </row>
    <row r="674" spans="5:12" ht="73.5" hidden="1" customHeight="1">
      <c r="E674" s="6"/>
      <c r="F674" s="6"/>
      <c r="G674" s="6"/>
      <c r="H674" s="6"/>
      <c r="I674" s="6"/>
      <c r="J674" s="6"/>
      <c r="K674" s="6"/>
      <c r="L674" s="5"/>
    </row>
    <row r="675" spans="5:12" ht="73.5" hidden="1" customHeight="1">
      <c r="E675" s="6"/>
      <c r="F675" s="6"/>
      <c r="G675" s="6"/>
      <c r="H675" s="6"/>
      <c r="I675" s="6"/>
      <c r="J675" s="6"/>
      <c r="K675" s="6"/>
      <c r="L675" s="5"/>
    </row>
    <row r="676" spans="5:12" ht="73.5" hidden="1" customHeight="1">
      <c r="E676" s="6"/>
      <c r="F676" s="6"/>
      <c r="G676" s="6"/>
      <c r="H676" s="6"/>
      <c r="I676" s="6"/>
      <c r="J676" s="6"/>
      <c r="K676" s="6"/>
      <c r="L676" s="5"/>
    </row>
    <row r="677" spans="5:12" ht="73.5" hidden="1" customHeight="1">
      <c r="E677" s="6"/>
      <c r="F677" s="6"/>
      <c r="G677" s="6"/>
      <c r="H677" s="6"/>
      <c r="I677" s="6"/>
      <c r="J677" s="6"/>
      <c r="K677" s="6"/>
      <c r="L677" s="5"/>
    </row>
    <row r="678" spans="5:12" ht="73.5" hidden="1" customHeight="1">
      <c r="E678" s="6"/>
      <c r="F678" s="6"/>
      <c r="G678" s="6"/>
      <c r="H678" s="6"/>
      <c r="I678" s="6"/>
      <c r="J678" s="6"/>
      <c r="K678" s="6"/>
      <c r="L678" s="5"/>
    </row>
    <row r="679" spans="5:12" ht="73.5" hidden="1" customHeight="1">
      <c r="E679" s="6"/>
      <c r="F679" s="6"/>
      <c r="G679" s="6"/>
      <c r="H679" s="6"/>
      <c r="I679" s="6"/>
      <c r="J679" s="6"/>
      <c r="K679" s="6"/>
      <c r="L679" s="5"/>
    </row>
    <row r="680" spans="5:12" ht="73.5" hidden="1" customHeight="1">
      <c r="E680" s="6"/>
      <c r="F680" s="6"/>
      <c r="G680" s="6"/>
      <c r="H680" s="6"/>
      <c r="I680" s="6"/>
      <c r="J680" s="6"/>
      <c r="K680" s="6"/>
      <c r="L680" s="5"/>
    </row>
    <row r="681" spans="5:12" ht="73.5" hidden="1" customHeight="1">
      <c r="E681" s="6"/>
      <c r="F681" s="6"/>
      <c r="G681" s="6"/>
      <c r="H681" s="6"/>
      <c r="I681" s="6"/>
      <c r="J681" s="6"/>
      <c r="K681" s="6"/>
      <c r="L681" s="5"/>
    </row>
    <row r="682" spans="5:12" ht="73.5" hidden="1" customHeight="1">
      <c r="E682" s="6"/>
      <c r="F682" s="6"/>
      <c r="G682" s="6"/>
      <c r="H682" s="6"/>
      <c r="I682" s="6"/>
      <c r="J682" s="6"/>
      <c r="K682" s="6"/>
      <c r="L682" s="5"/>
    </row>
    <row r="683" spans="5:12" ht="73.5" hidden="1" customHeight="1">
      <c r="E683" s="6"/>
      <c r="F683" s="6"/>
      <c r="G683" s="6"/>
      <c r="H683" s="6"/>
      <c r="I683" s="6"/>
      <c r="J683" s="6"/>
      <c r="K683" s="6"/>
      <c r="L683" s="5"/>
    </row>
    <row r="684" spans="5:12" ht="73.5" hidden="1" customHeight="1">
      <c r="E684" s="6"/>
      <c r="F684" s="6"/>
      <c r="G684" s="6"/>
      <c r="H684" s="6"/>
      <c r="I684" s="6"/>
      <c r="J684" s="6"/>
      <c r="K684" s="6"/>
      <c r="L684" s="5"/>
    </row>
    <row r="685" spans="5:12" ht="73.5" hidden="1" customHeight="1">
      <c r="E685" s="6"/>
      <c r="F685" s="6"/>
      <c r="G685" s="6"/>
      <c r="H685" s="6"/>
      <c r="I685" s="6"/>
      <c r="J685" s="6"/>
      <c r="K685" s="6"/>
      <c r="L685" s="5"/>
    </row>
    <row r="686" spans="5:12" ht="73.5" hidden="1" customHeight="1">
      <c r="E686" s="6"/>
      <c r="F686" s="6"/>
      <c r="G686" s="6"/>
      <c r="H686" s="6"/>
      <c r="I686" s="6"/>
      <c r="J686" s="6"/>
      <c r="K686" s="6"/>
      <c r="L686" s="5"/>
    </row>
    <row r="687" spans="5:12" ht="73.5" hidden="1" customHeight="1">
      <c r="E687" s="6"/>
      <c r="F687" s="6"/>
      <c r="G687" s="6"/>
      <c r="H687" s="6"/>
      <c r="I687" s="6"/>
      <c r="J687" s="6"/>
      <c r="K687" s="6"/>
      <c r="L687" s="5"/>
    </row>
    <row r="688" spans="5:12" ht="73.5" hidden="1" customHeight="1">
      <c r="E688" s="6"/>
      <c r="F688" s="6"/>
      <c r="G688" s="6"/>
      <c r="H688" s="6"/>
      <c r="I688" s="6"/>
      <c r="J688" s="6"/>
      <c r="K688" s="6"/>
      <c r="L688" s="5"/>
    </row>
    <row r="689" spans="5:12" ht="73.5" hidden="1" customHeight="1">
      <c r="E689" s="6"/>
      <c r="F689" s="6"/>
      <c r="G689" s="6"/>
      <c r="H689" s="6"/>
      <c r="I689" s="6"/>
      <c r="J689" s="6"/>
      <c r="K689" s="6"/>
      <c r="L689" s="5"/>
    </row>
    <row r="690" spans="5:12" ht="73.5" hidden="1" customHeight="1">
      <c r="E690" s="6"/>
      <c r="F690" s="6"/>
      <c r="G690" s="6"/>
      <c r="H690" s="6"/>
      <c r="I690" s="6"/>
      <c r="J690" s="6"/>
      <c r="K690" s="6"/>
      <c r="L690" s="5"/>
    </row>
    <row r="691" spans="5:12" ht="73.5" hidden="1" customHeight="1">
      <c r="E691" s="6"/>
      <c r="F691" s="6"/>
      <c r="G691" s="6"/>
      <c r="H691" s="6"/>
      <c r="I691" s="6"/>
      <c r="J691" s="6"/>
      <c r="K691" s="6"/>
      <c r="L691" s="5"/>
    </row>
    <row r="692" spans="5:12" ht="73.5" hidden="1" customHeight="1">
      <c r="E692" s="6"/>
      <c r="F692" s="6"/>
      <c r="G692" s="6"/>
      <c r="H692" s="6"/>
      <c r="I692" s="6"/>
      <c r="J692" s="6"/>
      <c r="K692" s="6"/>
      <c r="L692" s="5"/>
    </row>
    <row r="693" spans="5:12" ht="73.5" hidden="1" customHeight="1">
      <c r="E693" s="6"/>
      <c r="F693" s="6"/>
      <c r="G693" s="6"/>
      <c r="H693" s="6"/>
      <c r="I693" s="6"/>
      <c r="J693" s="6"/>
      <c r="K693" s="6"/>
      <c r="L693" s="5"/>
    </row>
    <row r="694" spans="5:12" ht="73.5" hidden="1" customHeight="1">
      <c r="E694" s="6"/>
      <c r="F694" s="6"/>
      <c r="G694" s="6"/>
      <c r="H694" s="6"/>
      <c r="I694" s="6"/>
      <c r="J694" s="6"/>
      <c r="K694" s="6"/>
      <c r="L694" s="5"/>
    </row>
    <row r="695" spans="5:12" ht="73.5" hidden="1" customHeight="1">
      <c r="E695" s="6"/>
      <c r="F695" s="6"/>
      <c r="G695" s="6"/>
      <c r="H695" s="6"/>
      <c r="I695" s="6"/>
      <c r="J695" s="6"/>
      <c r="K695" s="6"/>
      <c r="L695" s="5"/>
    </row>
    <row r="696" spans="5:12" ht="73.5" hidden="1" customHeight="1">
      <c r="E696" s="6"/>
      <c r="F696" s="6"/>
      <c r="G696" s="6"/>
      <c r="H696" s="6"/>
      <c r="I696" s="6"/>
      <c r="J696" s="6"/>
      <c r="K696" s="6"/>
      <c r="L696" s="5"/>
    </row>
    <row r="697" spans="5:12" ht="73.5" hidden="1" customHeight="1">
      <c r="E697" s="6"/>
      <c r="F697" s="6"/>
      <c r="G697" s="6"/>
      <c r="H697" s="6"/>
      <c r="I697" s="6"/>
      <c r="J697" s="6"/>
      <c r="K697" s="6"/>
      <c r="L697" s="5"/>
    </row>
    <row r="698" spans="5:12" ht="73.5" hidden="1" customHeight="1">
      <c r="E698" s="6"/>
      <c r="F698" s="6"/>
      <c r="G698" s="6"/>
      <c r="H698" s="6"/>
      <c r="I698" s="6"/>
      <c r="J698" s="6"/>
      <c r="K698" s="6"/>
      <c r="L698" s="5"/>
    </row>
    <row r="699" spans="5:12" ht="73.5" hidden="1" customHeight="1">
      <c r="E699" s="6"/>
      <c r="F699" s="6"/>
      <c r="G699" s="6"/>
      <c r="H699" s="6"/>
      <c r="I699" s="6"/>
      <c r="J699" s="6"/>
      <c r="K699" s="6"/>
      <c r="L699" s="5"/>
    </row>
    <row r="700" spans="5:12" ht="73.5" hidden="1" customHeight="1">
      <c r="E700" s="6"/>
      <c r="F700" s="6"/>
      <c r="G700" s="6"/>
      <c r="H700" s="6"/>
      <c r="I700" s="6"/>
      <c r="J700" s="6"/>
      <c r="K700" s="6"/>
      <c r="L700" s="5"/>
    </row>
    <row r="701" spans="5:12" ht="73.5" hidden="1" customHeight="1">
      <c r="E701" s="6"/>
      <c r="F701" s="6"/>
      <c r="G701" s="6"/>
      <c r="H701" s="6"/>
      <c r="I701" s="6"/>
      <c r="J701" s="6"/>
      <c r="K701" s="6"/>
      <c r="L701" s="5"/>
    </row>
    <row r="702" spans="5:12" ht="73.5" hidden="1" customHeight="1">
      <c r="E702" s="6"/>
      <c r="F702" s="6"/>
      <c r="G702" s="6"/>
      <c r="H702" s="6"/>
      <c r="I702" s="6"/>
      <c r="J702" s="6"/>
      <c r="K702" s="6"/>
      <c r="L702" s="5"/>
    </row>
    <row r="703" spans="5:12" ht="73.5" hidden="1" customHeight="1">
      <c r="E703" s="6"/>
      <c r="F703" s="6"/>
      <c r="G703" s="6"/>
      <c r="H703" s="6"/>
      <c r="I703" s="6"/>
      <c r="J703" s="6"/>
      <c r="K703" s="6"/>
      <c r="L703" s="5"/>
    </row>
    <row r="704" spans="5:12" ht="73.5" hidden="1" customHeight="1">
      <c r="E704" s="6"/>
      <c r="F704" s="6"/>
      <c r="G704" s="6"/>
      <c r="H704" s="6"/>
      <c r="I704" s="6"/>
      <c r="J704" s="6"/>
      <c r="K704" s="6"/>
      <c r="L704" s="5"/>
    </row>
    <row r="705" spans="5:12" ht="73.5" hidden="1" customHeight="1">
      <c r="E705" s="6"/>
      <c r="F705" s="6"/>
      <c r="G705" s="6"/>
      <c r="H705" s="6"/>
      <c r="I705" s="6"/>
      <c r="J705" s="6"/>
      <c r="K705" s="6"/>
      <c r="L705" s="5"/>
    </row>
    <row r="706" spans="5:12" ht="73.5" hidden="1" customHeight="1">
      <c r="E706" s="6"/>
      <c r="F706" s="6"/>
      <c r="G706" s="6"/>
      <c r="H706" s="6"/>
      <c r="I706" s="6"/>
      <c r="J706" s="6"/>
      <c r="K706" s="6"/>
      <c r="L706" s="5"/>
    </row>
    <row r="707" spans="5:12" ht="73.5" hidden="1" customHeight="1">
      <c r="E707" s="6"/>
      <c r="F707" s="6"/>
      <c r="G707" s="6"/>
      <c r="H707" s="6"/>
      <c r="I707" s="6"/>
      <c r="J707" s="6"/>
      <c r="K707" s="6"/>
      <c r="L707" s="5"/>
    </row>
    <row r="708" spans="5:12" ht="73.5" hidden="1" customHeight="1">
      <c r="E708" s="6"/>
      <c r="F708" s="6"/>
      <c r="G708" s="6"/>
      <c r="H708" s="6"/>
      <c r="I708" s="6"/>
      <c r="J708" s="6"/>
      <c r="K708" s="6"/>
      <c r="L708" s="5"/>
    </row>
    <row r="709" spans="5:12" ht="73.5" hidden="1" customHeight="1">
      <c r="E709" s="6"/>
      <c r="F709" s="6"/>
      <c r="G709" s="6"/>
      <c r="H709" s="6"/>
      <c r="I709" s="6"/>
      <c r="J709" s="6"/>
      <c r="K709" s="6"/>
      <c r="L709" s="5"/>
    </row>
    <row r="710" spans="5:12" ht="73.5" hidden="1" customHeight="1">
      <c r="E710" s="6"/>
      <c r="F710" s="6"/>
      <c r="G710" s="6"/>
      <c r="H710" s="6"/>
      <c r="I710" s="6"/>
      <c r="J710" s="6"/>
      <c r="K710" s="6"/>
      <c r="L710" s="5"/>
    </row>
    <row r="711" spans="5:12" ht="73.5" hidden="1" customHeight="1">
      <c r="E711" s="6"/>
      <c r="F711" s="6"/>
      <c r="G711" s="6"/>
      <c r="H711" s="6"/>
      <c r="I711" s="6"/>
      <c r="J711" s="6"/>
      <c r="K711" s="6"/>
      <c r="L711" s="5"/>
    </row>
    <row r="712" spans="5:12" ht="73.5" hidden="1" customHeight="1">
      <c r="E712" s="6"/>
      <c r="F712" s="6"/>
      <c r="G712" s="6"/>
      <c r="H712" s="6"/>
      <c r="I712" s="6"/>
      <c r="J712" s="6"/>
      <c r="K712" s="6"/>
      <c r="L712" s="5"/>
    </row>
    <row r="713" spans="5:12" ht="73.5" hidden="1" customHeight="1">
      <c r="E713" s="6"/>
      <c r="F713" s="6"/>
      <c r="G713" s="6"/>
      <c r="H713" s="6"/>
      <c r="I713" s="6"/>
      <c r="J713" s="6"/>
      <c r="K713" s="6"/>
      <c r="L713" s="5"/>
    </row>
    <row r="714" spans="5:12" ht="73.5" hidden="1" customHeight="1">
      <c r="E714" s="6"/>
      <c r="F714" s="6"/>
      <c r="G714" s="6"/>
      <c r="H714" s="6"/>
      <c r="I714" s="6"/>
      <c r="J714" s="6"/>
      <c r="K714" s="6"/>
      <c r="L714" s="5"/>
    </row>
    <row r="715" spans="5:12" ht="73.5" hidden="1" customHeight="1">
      <c r="E715" s="6"/>
      <c r="F715" s="6"/>
      <c r="G715" s="6"/>
      <c r="H715" s="6"/>
      <c r="I715" s="6"/>
      <c r="J715" s="6"/>
      <c r="K715" s="6"/>
      <c r="L715" s="5"/>
    </row>
    <row r="716" spans="5:12" ht="73.5" hidden="1" customHeight="1">
      <c r="E716" s="6"/>
      <c r="F716" s="6"/>
      <c r="G716" s="6"/>
      <c r="H716" s="6"/>
      <c r="I716" s="6"/>
      <c r="J716" s="6"/>
      <c r="K716" s="6"/>
      <c r="L716" s="5"/>
    </row>
    <row r="717" spans="5:12" ht="73.5" hidden="1" customHeight="1">
      <c r="E717" s="6"/>
      <c r="F717" s="6"/>
      <c r="G717" s="6"/>
      <c r="H717" s="6"/>
      <c r="I717" s="6"/>
      <c r="J717" s="6"/>
      <c r="K717" s="6"/>
      <c r="L717" s="5"/>
    </row>
    <row r="718" spans="5:12" ht="73.5" hidden="1" customHeight="1">
      <c r="E718" s="6"/>
      <c r="F718" s="6"/>
      <c r="G718" s="6"/>
      <c r="H718" s="6"/>
      <c r="I718" s="6"/>
      <c r="J718" s="6"/>
      <c r="K718" s="6"/>
      <c r="L718" s="5"/>
    </row>
    <row r="719" spans="5:12" ht="73.5" hidden="1" customHeight="1">
      <c r="E719" s="6"/>
      <c r="F719" s="6"/>
      <c r="G719" s="6"/>
      <c r="H719" s="6"/>
      <c r="I719" s="6"/>
      <c r="J719" s="6"/>
      <c r="K719" s="6"/>
      <c r="L719" s="5"/>
    </row>
    <row r="720" spans="5:12" ht="73.5" hidden="1" customHeight="1">
      <c r="E720" s="6"/>
      <c r="F720" s="6"/>
      <c r="G720" s="6"/>
      <c r="H720" s="6"/>
      <c r="I720" s="6"/>
      <c r="J720" s="6"/>
      <c r="K720" s="6"/>
      <c r="L720" s="5"/>
    </row>
    <row r="721" spans="5:12" ht="73.5" hidden="1" customHeight="1">
      <c r="E721" s="6"/>
      <c r="F721" s="6"/>
      <c r="G721" s="6"/>
      <c r="H721" s="6"/>
      <c r="I721" s="6"/>
      <c r="J721" s="6"/>
      <c r="K721" s="6"/>
      <c r="L721" s="5"/>
    </row>
    <row r="722" spans="5:12" ht="73.5" hidden="1" customHeight="1">
      <c r="E722" s="6"/>
      <c r="F722" s="6"/>
      <c r="G722" s="6"/>
      <c r="H722" s="6"/>
      <c r="I722" s="6"/>
      <c r="J722" s="6"/>
      <c r="K722" s="6"/>
      <c r="L722" s="5"/>
    </row>
    <row r="723" spans="5:12" ht="73.5" hidden="1" customHeight="1">
      <c r="E723" s="6"/>
      <c r="F723" s="6"/>
      <c r="G723" s="6"/>
      <c r="H723" s="6"/>
      <c r="I723" s="6"/>
      <c r="J723" s="6"/>
      <c r="K723" s="6"/>
      <c r="L723" s="5"/>
    </row>
    <row r="724" spans="5:12" ht="73.5" hidden="1" customHeight="1">
      <c r="E724" s="6"/>
      <c r="F724" s="6"/>
      <c r="G724" s="6"/>
      <c r="H724" s="6"/>
      <c r="I724" s="6"/>
      <c r="J724" s="6"/>
      <c r="K724" s="6"/>
      <c r="L724" s="5"/>
    </row>
    <row r="725" spans="5:12" ht="73.5" hidden="1" customHeight="1">
      <c r="E725" s="6"/>
      <c r="F725" s="6"/>
      <c r="G725" s="6"/>
      <c r="H725" s="6"/>
      <c r="I725" s="6"/>
      <c r="J725" s="6"/>
      <c r="K725" s="6"/>
      <c r="L725" s="5"/>
    </row>
    <row r="726" spans="5:12" ht="73.5" hidden="1" customHeight="1">
      <c r="E726" s="6"/>
      <c r="F726" s="6"/>
      <c r="G726" s="6"/>
      <c r="H726" s="6"/>
      <c r="I726" s="6"/>
      <c r="J726" s="6"/>
      <c r="K726" s="6"/>
      <c r="L726" s="5"/>
    </row>
    <row r="727" spans="5:12" ht="73.5" hidden="1" customHeight="1">
      <c r="E727" s="6"/>
      <c r="F727" s="6"/>
      <c r="G727" s="6"/>
      <c r="H727" s="6"/>
      <c r="I727" s="6"/>
      <c r="J727" s="6"/>
      <c r="K727" s="6"/>
      <c r="L727" s="5"/>
    </row>
    <row r="728" spans="5:12" ht="73.5" hidden="1" customHeight="1">
      <c r="E728" s="6"/>
      <c r="F728" s="6"/>
      <c r="G728" s="6"/>
      <c r="H728" s="6"/>
      <c r="I728" s="6"/>
      <c r="J728" s="6"/>
      <c r="K728" s="6"/>
      <c r="L728" s="5"/>
    </row>
    <row r="729" spans="5:12" ht="73.5" hidden="1" customHeight="1">
      <c r="E729" s="6"/>
      <c r="F729" s="6"/>
      <c r="G729" s="6"/>
      <c r="H729" s="6"/>
      <c r="I729" s="6"/>
      <c r="J729" s="6"/>
      <c r="K729" s="6"/>
      <c r="L729" s="5"/>
    </row>
    <row r="730" spans="5:12" ht="73.5" hidden="1" customHeight="1">
      <c r="E730" s="6"/>
      <c r="F730" s="6"/>
      <c r="G730" s="6"/>
      <c r="H730" s="6"/>
      <c r="I730" s="6"/>
      <c r="J730" s="6"/>
      <c r="K730" s="6"/>
      <c r="L730" s="5"/>
    </row>
    <row r="731" spans="5:12" ht="73.5" hidden="1" customHeight="1">
      <c r="E731" s="6"/>
      <c r="F731" s="6"/>
      <c r="G731" s="6"/>
      <c r="H731" s="6"/>
      <c r="I731" s="6"/>
      <c r="J731" s="6"/>
      <c r="K731" s="6"/>
      <c r="L731" s="5"/>
    </row>
    <row r="732" spans="5:12" ht="73.5" hidden="1" customHeight="1">
      <c r="E732" s="6"/>
      <c r="F732" s="6"/>
      <c r="G732" s="6"/>
      <c r="H732" s="6"/>
      <c r="I732" s="6"/>
      <c r="J732" s="6"/>
      <c r="K732" s="6"/>
      <c r="L732" s="5"/>
    </row>
    <row r="733" spans="5:12" ht="73.5" hidden="1" customHeight="1">
      <c r="E733" s="6"/>
      <c r="F733" s="6"/>
      <c r="G733" s="6"/>
      <c r="H733" s="6"/>
      <c r="I733" s="6"/>
      <c r="J733" s="6"/>
      <c r="K733" s="6"/>
      <c r="L733" s="5"/>
    </row>
    <row r="734" spans="5:12" ht="73.5" hidden="1" customHeight="1">
      <c r="E734" s="6"/>
      <c r="F734" s="6"/>
      <c r="G734" s="6"/>
      <c r="H734" s="6"/>
      <c r="I734" s="6"/>
      <c r="J734" s="6"/>
      <c r="K734" s="6"/>
      <c r="L734" s="5"/>
    </row>
    <row r="735" spans="5:12" ht="73.5" hidden="1" customHeight="1">
      <c r="E735" s="6"/>
      <c r="F735" s="6"/>
      <c r="G735" s="6"/>
      <c r="H735" s="6"/>
      <c r="I735" s="6"/>
      <c r="J735" s="6"/>
      <c r="K735" s="6"/>
      <c r="L735" s="5"/>
    </row>
    <row r="736" spans="5:12" ht="73.5" hidden="1" customHeight="1">
      <c r="E736" s="6"/>
      <c r="F736" s="6"/>
      <c r="G736" s="6"/>
      <c r="H736" s="6"/>
      <c r="I736" s="6"/>
      <c r="J736" s="6"/>
      <c r="K736" s="6"/>
      <c r="L736" s="5"/>
    </row>
    <row r="737" spans="5:12" ht="73.5" hidden="1" customHeight="1">
      <c r="E737" s="6"/>
      <c r="F737" s="6"/>
      <c r="G737" s="6"/>
      <c r="H737" s="6"/>
      <c r="I737" s="6"/>
      <c r="J737" s="6"/>
      <c r="K737" s="6"/>
      <c r="L737" s="5"/>
    </row>
    <row r="738" spans="5:12" ht="73.5" hidden="1" customHeight="1">
      <c r="E738" s="6"/>
      <c r="F738" s="6"/>
      <c r="G738" s="6"/>
      <c r="H738" s="6"/>
      <c r="I738" s="6"/>
      <c r="J738" s="6"/>
      <c r="K738" s="6"/>
      <c r="L738" s="5"/>
    </row>
    <row r="739" spans="5:12" ht="73.5" hidden="1" customHeight="1">
      <c r="E739" s="6"/>
      <c r="F739" s="6"/>
      <c r="G739" s="6"/>
      <c r="H739" s="6"/>
      <c r="I739" s="6"/>
      <c r="J739" s="6"/>
      <c r="K739" s="6"/>
      <c r="L739" s="5"/>
    </row>
    <row r="740" spans="5:12" ht="73.5" hidden="1" customHeight="1">
      <c r="E740" s="6"/>
      <c r="F740" s="6"/>
      <c r="G740" s="6"/>
      <c r="H740" s="6"/>
      <c r="I740" s="6"/>
      <c r="J740" s="6"/>
      <c r="K740" s="6"/>
      <c r="L740" s="5"/>
    </row>
    <row r="741" spans="5:12" ht="73.5" hidden="1" customHeight="1">
      <c r="E741" s="6"/>
      <c r="F741" s="6"/>
      <c r="G741" s="6"/>
      <c r="H741" s="6"/>
      <c r="I741" s="6"/>
      <c r="J741" s="6"/>
      <c r="K741" s="6"/>
      <c r="L741" s="5"/>
    </row>
    <row r="742" spans="5:12" ht="73.5" hidden="1" customHeight="1">
      <c r="E742" s="6"/>
      <c r="F742" s="6"/>
      <c r="G742" s="6"/>
      <c r="H742" s="6"/>
      <c r="I742" s="6"/>
      <c r="J742" s="6"/>
      <c r="K742" s="6"/>
      <c r="L742" s="5"/>
    </row>
    <row r="743" spans="5:12" ht="73.5" hidden="1" customHeight="1">
      <c r="E743" s="6"/>
      <c r="F743" s="6"/>
      <c r="G743" s="6"/>
      <c r="H743" s="6"/>
      <c r="I743" s="6"/>
      <c r="J743" s="6"/>
      <c r="K743" s="6"/>
      <c r="L743" s="5"/>
    </row>
    <row r="744" spans="5:12" ht="73.5" hidden="1" customHeight="1">
      <c r="E744" s="6"/>
      <c r="F744" s="6"/>
      <c r="G744" s="6"/>
      <c r="H744" s="6"/>
      <c r="I744" s="6"/>
      <c r="J744" s="6"/>
      <c r="K744" s="6"/>
      <c r="L744" s="5"/>
    </row>
    <row r="745" spans="5:12" ht="73.5" hidden="1" customHeight="1">
      <c r="E745" s="6"/>
      <c r="F745" s="6"/>
      <c r="G745" s="6"/>
      <c r="H745" s="6"/>
      <c r="I745" s="6"/>
      <c r="J745" s="6"/>
      <c r="K745" s="6"/>
      <c r="L745" s="5"/>
    </row>
    <row r="746" spans="5:12" ht="73.5" hidden="1" customHeight="1">
      <c r="E746" s="6"/>
      <c r="F746" s="6"/>
      <c r="G746" s="6"/>
      <c r="H746" s="6"/>
      <c r="I746" s="6"/>
      <c r="J746" s="6"/>
      <c r="K746" s="6"/>
      <c r="L746" s="5"/>
    </row>
    <row r="747" spans="5:12" ht="73.5" hidden="1" customHeight="1">
      <c r="E747" s="6"/>
      <c r="F747" s="6"/>
      <c r="G747" s="6"/>
      <c r="H747" s="6"/>
      <c r="I747" s="6"/>
      <c r="J747" s="6"/>
      <c r="K747" s="6"/>
      <c r="L747" s="5"/>
    </row>
    <row r="748" spans="5:12" ht="73.5" hidden="1" customHeight="1">
      <c r="E748" s="6"/>
      <c r="F748" s="6"/>
      <c r="G748" s="6"/>
      <c r="H748" s="6"/>
      <c r="I748" s="6"/>
      <c r="J748" s="6"/>
      <c r="K748" s="6"/>
      <c r="L748" s="5"/>
    </row>
    <row r="749" spans="5:12" ht="73.5" hidden="1" customHeight="1">
      <c r="E749" s="6"/>
      <c r="F749" s="6"/>
      <c r="G749" s="6"/>
      <c r="H749" s="6"/>
      <c r="I749" s="6"/>
      <c r="J749" s="6"/>
      <c r="K749" s="6"/>
      <c r="L749" s="5"/>
    </row>
    <row r="750" spans="5:12" ht="73.5" hidden="1" customHeight="1">
      <c r="E750" s="6"/>
      <c r="F750" s="6"/>
      <c r="G750" s="6"/>
      <c r="H750" s="6"/>
      <c r="I750" s="6"/>
      <c r="J750" s="6"/>
      <c r="K750" s="6"/>
      <c r="L750" s="5"/>
    </row>
    <row r="751" spans="5:12" ht="73.5" hidden="1" customHeight="1">
      <c r="E751" s="6"/>
      <c r="F751" s="6"/>
      <c r="G751" s="6"/>
      <c r="H751" s="6"/>
      <c r="I751" s="6"/>
      <c r="J751" s="6"/>
      <c r="K751" s="6"/>
      <c r="L751" s="5"/>
    </row>
    <row r="752" spans="5:12" ht="73.5" hidden="1" customHeight="1">
      <c r="E752" s="6"/>
      <c r="F752" s="6"/>
      <c r="G752" s="6"/>
      <c r="H752" s="6"/>
      <c r="I752" s="6"/>
      <c r="J752" s="6"/>
      <c r="K752" s="6"/>
      <c r="L752" s="5"/>
    </row>
    <row r="753" spans="5:12" ht="73.5" hidden="1" customHeight="1">
      <c r="E753" s="6"/>
      <c r="F753" s="6"/>
      <c r="G753" s="6"/>
      <c r="H753" s="6"/>
      <c r="I753" s="6"/>
      <c r="J753" s="6"/>
      <c r="K753" s="6"/>
      <c r="L753" s="5"/>
    </row>
    <row r="754" spans="5:12" ht="73.5" hidden="1" customHeight="1">
      <c r="E754" s="6"/>
      <c r="F754" s="6"/>
      <c r="G754" s="6"/>
      <c r="H754" s="6"/>
      <c r="I754" s="6"/>
      <c r="J754" s="6"/>
      <c r="K754" s="6"/>
      <c r="L754" s="5"/>
    </row>
    <row r="755" spans="5:12" ht="73.5" hidden="1" customHeight="1">
      <c r="E755" s="6"/>
      <c r="F755" s="6"/>
      <c r="G755" s="6"/>
      <c r="H755" s="6"/>
      <c r="I755" s="6"/>
      <c r="J755" s="6"/>
      <c r="K755" s="6"/>
      <c r="L755" s="5"/>
    </row>
    <row r="756" spans="5:12" ht="73.5" hidden="1" customHeight="1">
      <c r="E756" s="6"/>
      <c r="F756" s="6"/>
      <c r="G756" s="6"/>
      <c r="H756" s="6"/>
      <c r="I756" s="6"/>
      <c r="J756" s="6"/>
      <c r="K756" s="6"/>
      <c r="L756" s="5"/>
    </row>
    <row r="757" spans="5:12" ht="73.5" hidden="1" customHeight="1">
      <c r="E757" s="6"/>
      <c r="F757" s="6"/>
      <c r="G757" s="6"/>
      <c r="H757" s="6"/>
      <c r="I757" s="6"/>
      <c r="J757" s="6"/>
      <c r="K757" s="6"/>
      <c r="L757" s="5"/>
    </row>
    <row r="758" spans="5:12" ht="73.5" hidden="1" customHeight="1">
      <c r="E758" s="6"/>
      <c r="F758" s="6"/>
      <c r="G758" s="6"/>
      <c r="H758" s="6"/>
      <c r="I758" s="6"/>
      <c r="J758" s="6"/>
      <c r="K758" s="6"/>
      <c r="L758" s="5"/>
    </row>
    <row r="759" spans="5:12" ht="73.5" hidden="1" customHeight="1">
      <c r="E759" s="6"/>
      <c r="F759" s="6"/>
      <c r="G759" s="6"/>
      <c r="H759" s="6"/>
      <c r="I759" s="6"/>
      <c r="J759" s="6"/>
      <c r="K759" s="6"/>
      <c r="L759" s="5"/>
    </row>
    <row r="760" spans="5:12" ht="73.5" hidden="1" customHeight="1">
      <c r="E760" s="6"/>
      <c r="F760" s="6"/>
      <c r="G760" s="6"/>
      <c r="H760" s="6"/>
      <c r="I760" s="6"/>
      <c r="J760" s="6"/>
      <c r="K760" s="6"/>
      <c r="L760" s="5"/>
    </row>
    <row r="761" spans="5:12" ht="73.5" hidden="1" customHeight="1">
      <c r="E761" s="6"/>
      <c r="F761" s="6"/>
      <c r="G761" s="6"/>
      <c r="H761" s="6"/>
      <c r="I761" s="6"/>
      <c r="J761" s="6"/>
      <c r="K761" s="6"/>
      <c r="L761" s="5"/>
    </row>
    <row r="762" spans="5:12" ht="73.5" hidden="1" customHeight="1">
      <c r="E762" s="6"/>
      <c r="F762" s="6"/>
      <c r="G762" s="6"/>
      <c r="H762" s="6"/>
      <c r="I762" s="6"/>
      <c r="J762" s="6"/>
      <c r="K762" s="6"/>
      <c r="L762" s="5"/>
    </row>
    <row r="763" spans="5:12" ht="73.5" hidden="1" customHeight="1">
      <c r="E763" s="6"/>
      <c r="F763" s="6"/>
      <c r="G763" s="6"/>
      <c r="H763" s="6"/>
      <c r="I763" s="6"/>
      <c r="J763" s="6"/>
      <c r="K763" s="6"/>
      <c r="L763" s="5"/>
    </row>
    <row r="764" spans="5:12" ht="73.5" hidden="1" customHeight="1">
      <c r="E764" s="6"/>
      <c r="F764" s="6"/>
      <c r="G764" s="6"/>
      <c r="H764" s="6"/>
      <c r="I764" s="6"/>
      <c r="J764" s="6"/>
      <c r="K764" s="6"/>
      <c r="L764" s="5"/>
    </row>
    <row r="765" spans="5:12" ht="73.5" hidden="1" customHeight="1">
      <c r="E765" s="6"/>
      <c r="F765" s="6"/>
      <c r="G765" s="6"/>
      <c r="H765" s="6"/>
      <c r="I765" s="6"/>
      <c r="J765" s="6"/>
      <c r="K765" s="6"/>
      <c r="L765" s="5"/>
    </row>
    <row r="766" spans="5:12" ht="73.5" hidden="1" customHeight="1">
      <c r="E766" s="6"/>
      <c r="F766" s="6"/>
      <c r="G766" s="6"/>
      <c r="H766" s="6"/>
      <c r="I766" s="6"/>
      <c r="J766" s="6"/>
      <c r="K766" s="6"/>
      <c r="L766" s="5"/>
    </row>
    <row r="767" spans="5:12" ht="73.5" hidden="1" customHeight="1">
      <c r="E767" s="6"/>
      <c r="F767" s="6"/>
      <c r="G767" s="6"/>
      <c r="H767" s="6"/>
      <c r="I767" s="6"/>
      <c r="J767" s="6"/>
      <c r="K767" s="6"/>
      <c r="L767" s="5"/>
    </row>
    <row r="768" spans="5:12" ht="73.5" hidden="1" customHeight="1">
      <c r="E768" s="6"/>
      <c r="F768" s="6"/>
      <c r="G768" s="6"/>
      <c r="H768" s="6"/>
      <c r="I768" s="6"/>
      <c r="J768" s="6"/>
      <c r="K768" s="6"/>
      <c r="L768" s="5"/>
    </row>
    <row r="769" spans="5:12" ht="73.5" hidden="1" customHeight="1">
      <c r="E769" s="6"/>
      <c r="F769" s="6"/>
      <c r="G769" s="6"/>
      <c r="H769" s="6"/>
      <c r="I769" s="6"/>
      <c r="J769" s="6"/>
      <c r="K769" s="6"/>
      <c r="L769" s="5"/>
    </row>
    <row r="770" spans="5:12" ht="73.5" hidden="1" customHeight="1">
      <c r="E770" s="6"/>
      <c r="F770" s="6"/>
      <c r="G770" s="6"/>
      <c r="H770" s="6"/>
      <c r="I770" s="6"/>
      <c r="J770" s="6"/>
      <c r="K770" s="6"/>
      <c r="L770" s="5"/>
    </row>
    <row r="771" spans="5:12" ht="73.5" hidden="1" customHeight="1">
      <c r="E771" s="6"/>
      <c r="F771" s="6"/>
      <c r="G771" s="6"/>
      <c r="H771" s="6"/>
      <c r="I771" s="6"/>
      <c r="J771" s="6"/>
      <c r="K771" s="6"/>
      <c r="L771" s="5"/>
    </row>
    <row r="772" spans="5:12" ht="73.5" hidden="1" customHeight="1">
      <c r="E772" s="6"/>
      <c r="F772" s="6"/>
      <c r="G772" s="6"/>
      <c r="H772" s="6"/>
      <c r="I772" s="6"/>
      <c r="J772" s="6"/>
      <c r="K772" s="6"/>
      <c r="L772" s="5"/>
    </row>
    <row r="773" spans="5:12" ht="73.5" hidden="1" customHeight="1">
      <c r="E773" s="6"/>
      <c r="F773" s="6"/>
      <c r="G773" s="6"/>
      <c r="H773" s="6"/>
      <c r="I773" s="6"/>
      <c r="J773" s="6"/>
      <c r="K773" s="6"/>
      <c r="L773" s="5"/>
    </row>
    <row r="774" spans="5:12" ht="73.5" hidden="1" customHeight="1">
      <c r="E774" s="6"/>
      <c r="F774" s="6"/>
      <c r="G774" s="6"/>
      <c r="H774" s="6"/>
      <c r="I774" s="6"/>
      <c r="J774" s="6"/>
      <c r="K774" s="6"/>
      <c r="L774" s="5"/>
    </row>
    <row r="775" spans="5:12" ht="73.5" hidden="1" customHeight="1">
      <c r="E775" s="6"/>
      <c r="F775" s="6"/>
      <c r="G775" s="6"/>
      <c r="H775" s="6"/>
      <c r="I775" s="6"/>
      <c r="J775" s="6"/>
      <c r="K775" s="6"/>
      <c r="L775" s="5"/>
    </row>
    <row r="776" spans="5:12" ht="73.5" hidden="1" customHeight="1">
      <c r="E776" s="6"/>
      <c r="F776" s="6"/>
      <c r="G776" s="6"/>
      <c r="H776" s="6"/>
      <c r="I776" s="6"/>
      <c r="J776" s="6"/>
      <c r="K776" s="6"/>
      <c r="L776" s="5"/>
    </row>
    <row r="777" spans="5:12" ht="73.5" hidden="1" customHeight="1">
      <c r="E777" s="6"/>
      <c r="F777" s="6"/>
      <c r="G777" s="6"/>
      <c r="H777" s="6"/>
      <c r="I777" s="6"/>
      <c r="J777" s="6"/>
      <c r="K777" s="6"/>
      <c r="L777" s="5"/>
    </row>
    <row r="778" spans="5:12" ht="73.5" hidden="1" customHeight="1">
      <c r="E778" s="6"/>
      <c r="F778" s="6"/>
      <c r="G778" s="6"/>
      <c r="H778" s="6"/>
      <c r="I778" s="6"/>
      <c r="J778" s="6"/>
      <c r="K778" s="6"/>
      <c r="L778" s="5"/>
    </row>
    <row r="779" spans="5:12" ht="73.5" hidden="1" customHeight="1">
      <c r="E779" s="6"/>
      <c r="F779" s="6"/>
      <c r="G779" s="6"/>
      <c r="H779" s="6"/>
      <c r="I779" s="6"/>
      <c r="J779" s="6"/>
      <c r="K779" s="6"/>
      <c r="L779" s="5"/>
    </row>
    <row r="780" spans="5:12" ht="73.5" hidden="1" customHeight="1">
      <c r="E780" s="6"/>
      <c r="F780" s="6"/>
      <c r="G780" s="6"/>
      <c r="H780" s="6"/>
      <c r="I780" s="6"/>
      <c r="J780" s="6"/>
      <c r="K780" s="6"/>
      <c r="L780" s="5"/>
    </row>
    <row r="781" spans="5:12" ht="73.5" hidden="1" customHeight="1">
      <c r="E781" s="6"/>
      <c r="F781" s="6"/>
      <c r="G781" s="6"/>
      <c r="H781" s="6"/>
      <c r="I781" s="6"/>
      <c r="J781" s="6"/>
      <c r="K781" s="6"/>
      <c r="L781" s="5"/>
    </row>
    <row r="782" spans="5:12" ht="73.5" hidden="1" customHeight="1">
      <c r="E782" s="6"/>
      <c r="F782" s="6"/>
      <c r="G782" s="6"/>
      <c r="H782" s="6"/>
      <c r="I782" s="6"/>
      <c r="J782" s="6"/>
      <c r="K782" s="6"/>
      <c r="L782" s="5"/>
    </row>
    <row r="783" spans="5:12" ht="73.5" hidden="1" customHeight="1">
      <c r="E783" s="6"/>
      <c r="F783" s="6"/>
      <c r="G783" s="6"/>
      <c r="H783" s="6"/>
      <c r="I783" s="6"/>
      <c r="J783" s="6"/>
      <c r="K783" s="6"/>
      <c r="L783" s="5"/>
    </row>
    <row r="784" spans="5:12" ht="73.5" hidden="1" customHeight="1">
      <c r="E784" s="6"/>
      <c r="F784" s="6"/>
      <c r="G784" s="6"/>
      <c r="H784" s="6"/>
      <c r="I784" s="6"/>
      <c r="J784" s="6"/>
      <c r="K784" s="6"/>
      <c r="L784" s="5"/>
    </row>
    <row r="785" spans="5:12" ht="73.5" hidden="1" customHeight="1">
      <c r="E785" s="6"/>
      <c r="F785" s="6"/>
      <c r="G785" s="6"/>
      <c r="H785" s="6"/>
      <c r="I785" s="6"/>
      <c r="J785" s="6"/>
      <c r="K785" s="6"/>
      <c r="L785" s="5"/>
    </row>
    <row r="786" spans="5:12" ht="73.5" hidden="1" customHeight="1">
      <c r="E786" s="6"/>
      <c r="F786" s="6"/>
      <c r="G786" s="6"/>
      <c r="H786" s="6"/>
      <c r="I786" s="6"/>
      <c r="J786" s="6"/>
      <c r="K786" s="6"/>
      <c r="L786" s="5"/>
    </row>
    <row r="787" spans="5:12" ht="73.5" hidden="1" customHeight="1">
      <c r="E787" s="6"/>
      <c r="F787" s="6"/>
      <c r="G787" s="6"/>
      <c r="H787" s="6"/>
      <c r="I787" s="6"/>
      <c r="J787" s="6"/>
      <c r="K787" s="6"/>
      <c r="L787" s="5"/>
    </row>
    <row r="788" spans="5:12" ht="73.5" hidden="1" customHeight="1">
      <c r="E788" s="6"/>
      <c r="F788" s="6"/>
      <c r="G788" s="6"/>
      <c r="H788" s="6"/>
      <c r="I788" s="6"/>
      <c r="J788" s="6"/>
      <c r="K788" s="6"/>
      <c r="L788" s="5"/>
    </row>
    <row r="789" spans="5:12" ht="73.5" hidden="1" customHeight="1">
      <c r="E789" s="6"/>
      <c r="F789" s="6"/>
      <c r="G789" s="6"/>
      <c r="H789" s="6"/>
      <c r="I789" s="6"/>
      <c r="J789" s="6"/>
      <c r="K789" s="6"/>
      <c r="L789" s="5"/>
    </row>
    <row r="790" spans="5:12" ht="73.5" hidden="1" customHeight="1">
      <c r="E790" s="6"/>
      <c r="F790" s="6"/>
      <c r="G790" s="6"/>
      <c r="H790" s="6"/>
      <c r="I790" s="6"/>
      <c r="J790" s="6"/>
      <c r="K790" s="6"/>
      <c r="L790" s="5"/>
    </row>
    <row r="791" spans="5:12" ht="73.5" hidden="1" customHeight="1">
      <c r="E791" s="6"/>
      <c r="F791" s="6"/>
      <c r="G791" s="6"/>
      <c r="H791" s="6"/>
      <c r="I791" s="6"/>
      <c r="J791" s="6"/>
      <c r="K791" s="6"/>
      <c r="L791" s="5"/>
    </row>
    <row r="792" spans="5:12" ht="73.5" hidden="1" customHeight="1">
      <c r="E792" s="6"/>
      <c r="F792" s="6"/>
      <c r="G792" s="6"/>
      <c r="H792" s="6"/>
      <c r="I792" s="6"/>
      <c r="J792" s="6"/>
      <c r="K792" s="6"/>
      <c r="L792" s="5"/>
    </row>
    <row r="793" spans="5:12" ht="73.5" hidden="1" customHeight="1">
      <c r="E793" s="6"/>
      <c r="F793" s="6"/>
      <c r="G793" s="6"/>
      <c r="H793" s="6"/>
      <c r="I793" s="6"/>
      <c r="J793" s="6"/>
      <c r="K793" s="6"/>
      <c r="L793" s="5"/>
    </row>
    <row r="794" spans="5:12" ht="73.5" hidden="1" customHeight="1">
      <c r="E794" s="6"/>
      <c r="F794" s="6"/>
      <c r="G794" s="6"/>
      <c r="H794" s="6"/>
      <c r="I794" s="6"/>
      <c r="J794" s="6"/>
      <c r="K794" s="6"/>
      <c r="L794" s="5"/>
    </row>
    <row r="795" spans="5:12" ht="73.5" hidden="1" customHeight="1">
      <c r="E795" s="6"/>
      <c r="F795" s="6"/>
      <c r="G795" s="6"/>
      <c r="H795" s="6"/>
      <c r="I795" s="6"/>
      <c r="J795" s="6"/>
      <c r="K795" s="6"/>
      <c r="L795" s="5"/>
    </row>
    <row r="796" spans="5:12" ht="73.5" hidden="1" customHeight="1">
      <c r="E796" s="6"/>
      <c r="F796" s="6"/>
      <c r="G796" s="6"/>
      <c r="H796" s="6"/>
      <c r="I796" s="6"/>
      <c r="J796" s="6"/>
      <c r="K796" s="6"/>
      <c r="L796" s="5"/>
    </row>
    <row r="797" spans="5:12" ht="73.5" hidden="1" customHeight="1">
      <c r="E797" s="6"/>
      <c r="F797" s="6"/>
      <c r="G797" s="6"/>
      <c r="H797" s="6"/>
      <c r="I797" s="6"/>
      <c r="J797" s="6"/>
      <c r="K797" s="6"/>
      <c r="L797" s="5"/>
    </row>
    <row r="798" spans="5:12" ht="73.5" hidden="1" customHeight="1">
      <c r="E798" s="6"/>
      <c r="F798" s="6"/>
      <c r="G798" s="6"/>
      <c r="H798" s="6"/>
      <c r="I798" s="6"/>
      <c r="J798" s="6"/>
      <c r="K798" s="6"/>
      <c r="L798" s="5"/>
    </row>
    <row r="799" spans="5:12" ht="73.5" hidden="1" customHeight="1">
      <c r="E799" s="6"/>
      <c r="F799" s="6"/>
      <c r="G799" s="6"/>
      <c r="H799" s="6"/>
      <c r="I799" s="6"/>
      <c r="J799" s="6"/>
      <c r="K799" s="6"/>
      <c r="L799" s="5"/>
    </row>
    <row r="800" spans="5:12" ht="73.5" hidden="1" customHeight="1">
      <c r="E800" s="6"/>
      <c r="F800" s="6"/>
      <c r="G800" s="6"/>
      <c r="H800" s="6"/>
      <c r="I800" s="6"/>
      <c r="J800" s="6"/>
      <c r="K800" s="6"/>
      <c r="L800" s="5"/>
    </row>
    <row r="801" spans="5:12" ht="73.5" hidden="1" customHeight="1">
      <c r="E801" s="6"/>
      <c r="F801" s="6"/>
      <c r="G801" s="6"/>
      <c r="H801" s="6"/>
      <c r="I801" s="6"/>
      <c r="J801" s="6"/>
      <c r="K801" s="6"/>
      <c r="L801" s="5"/>
    </row>
    <row r="802" spans="5:12" ht="73.5" hidden="1" customHeight="1">
      <c r="E802" s="6"/>
      <c r="F802" s="6"/>
      <c r="G802" s="6"/>
      <c r="H802" s="6"/>
      <c r="I802" s="6"/>
      <c r="J802" s="6"/>
      <c r="K802" s="6"/>
      <c r="L802" s="5"/>
    </row>
    <row r="803" spans="5:12" ht="73.5" hidden="1" customHeight="1">
      <c r="E803" s="6"/>
      <c r="F803" s="6"/>
      <c r="G803" s="6"/>
      <c r="H803" s="6"/>
      <c r="I803" s="6"/>
      <c r="J803" s="6"/>
      <c r="K803" s="6"/>
      <c r="L803" s="5"/>
    </row>
    <row r="804" spans="5:12" ht="73.5" hidden="1" customHeight="1">
      <c r="E804" s="6"/>
      <c r="F804" s="6"/>
      <c r="G804" s="6"/>
      <c r="H804" s="6"/>
      <c r="I804" s="6"/>
      <c r="J804" s="6"/>
      <c r="K804" s="6"/>
      <c r="L804" s="5"/>
    </row>
    <row r="805" spans="5:12" ht="73.5" hidden="1" customHeight="1">
      <c r="E805" s="6"/>
      <c r="F805" s="6"/>
      <c r="G805" s="6"/>
      <c r="H805" s="6"/>
      <c r="I805" s="6"/>
      <c r="J805" s="6"/>
      <c r="K805" s="6"/>
      <c r="L805" s="5"/>
    </row>
    <row r="806" spans="5:12" ht="73.5" hidden="1" customHeight="1">
      <c r="E806" s="6"/>
      <c r="F806" s="6"/>
      <c r="G806" s="6"/>
      <c r="H806" s="6"/>
      <c r="I806" s="6"/>
      <c r="J806" s="6"/>
      <c r="K806" s="6"/>
      <c r="L806" s="5"/>
    </row>
    <row r="807" spans="5:12" ht="73.5" hidden="1" customHeight="1">
      <c r="E807" s="6"/>
      <c r="F807" s="6"/>
      <c r="G807" s="6"/>
      <c r="H807" s="6"/>
      <c r="I807" s="6"/>
      <c r="J807" s="6"/>
      <c r="K807" s="6"/>
      <c r="L807" s="5"/>
    </row>
    <row r="808" spans="5:12" ht="73.5" hidden="1" customHeight="1">
      <c r="E808" s="6"/>
      <c r="F808" s="6"/>
      <c r="G808" s="6"/>
      <c r="H808" s="6"/>
      <c r="I808" s="6"/>
      <c r="J808" s="6"/>
      <c r="K808" s="6"/>
      <c r="L808" s="5"/>
    </row>
    <row r="809" spans="5:12" ht="73.5" hidden="1" customHeight="1">
      <c r="E809" s="6"/>
      <c r="F809" s="6"/>
      <c r="G809" s="6"/>
      <c r="H809" s="6"/>
      <c r="I809" s="6"/>
      <c r="J809" s="6"/>
      <c r="K809" s="6"/>
      <c r="L809" s="5"/>
    </row>
    <row r="810" spans="5:12" ht="73.5" hidden="1" customHeight="1">
      <c r="E810" s="6"/>
      <c r="F810" s="6"/>
      <c r="G810" s="6"/>
      <c r="H810" s="6"/>
      <c r="I810" s="6"/>
      <c r="J810" s="6"/>
      <c r="K810" s="6"/>
      <c r="L810" s="5"/>
    </row>
    <row r="811" spans="5:12" ht="73.5" hidden="1" customHeight="1">
      <c r="E811" s="6"/>
      <c r="F811" s="6"/>
      <c r="G811" s="6"/>
      <c r="H811" s="6"/>
      <c r="I811" s="6"/>
      <c r="J811" s="6"/>
      <c r="K811" s="6"/>
      <c r="L811" s="5"/>
    </row>
    <row r="812" spans="5:12" ht="73.5" hidden="1" customHeight="1">
      <c r="E812" s="6"/>
      <c r="F812" s="6"/>
      <c r="G812" s="6"/>
      <c r="H812" s="6"/>
      <c r="I812" s="6"/>
      <c r="J812" s="6"/>
      <c r="K812" s="6"/>
      <c r="L812" s="5"/>
    </row>
    <row r="813" spans="5:12" ht="73.5" hidden="1" customHeight="1">
      <c r="E813" s="6"/>
      <c r="F813" s="6"/>
      <c r="G813" s="6"/>
      <c r="H813" s="6"/>
      <c r="I813" s="6"/>
      <c r="J813" s="6"/>
      <c r="K813" s="6"/>
      <c r="L813" s="5"/>
    </row>
    <row r="814" spans="5:12" ht="73.5" hidden="1" customHeight="1">
      <c r="E814" s="6"/>
      <c r="F814" s="6"/>
      <c r="G814" s="6"/>
      <c r="H814" s="6"/>
      <c r="I814" s="6"/>
      <c r="J814" s="6"/>
      <c r="K814" s="6"/>
      <c r="L814" s="5"/>
    </row>
    <row r="815" spans="5:12" ht="73.5" hidden="1" customHeight="1">
      <c r="E815" s="6"/>
      <c r="F815" s="6"/>
      <c r="G815" s="6"/>
      <c r="H815" s="6"/>
      <c r="I815" s="6"/>
      <c r="J815" s="6"/>
      <c r="K815" s="6"/>
      <c r="L815" s="5"/>
    </row>
    <row r="816" spans="5:12" ht="73.5" hidden="1" customHeight="1">
      <c r="E816" s="6"/>
      <c r="F816" s="6"/>
      <c r="G816" s="6"/>
      <c r="H816" s="6"/>
      <c r="I816" s="6"/>
      <c r="J816" s="6"/>
      <c r="K816" s="6"/>
      <c r="L816" s="5"/>
    </row>
    <row r="817" spans="5:12" ht="73.5" hidden="1" customHeight="1">
      <c r="E817" s="6"/>
      <c r="F817" s="6"/>
      <c r="G817" s="6"/>
      <c r="H817" s="6"/>
      <c r="I817" s="6"/>
      <c r="J817" s="6"/>
      <c r="K817" s="6"/>
      <c r="L817" s="5"/>
    </row>
    <row r="818" spans="5:12" ht="73.5" hidden="1" customHeight="1">
      <c r="E818" s="6"/>
      <c r="F818" s="6"/>
      <c r="G818" s="6"/>
      <c r="H818" s="6"/>
      <c r="I818" s="6"/>
      <c r="J818" s="6"/>
      <c r="K818" s="6"/>
      <c r="L818" s="5"/>
    </row>
    <row r="819" spans="5:12" ht="73.5" hidden="1" customHeight="1">
      <c r="E819" s="6"/>
      <c r="F819" s="6"/>
      <c r="G819" s="6"/>
      <c r="H819" s="6"/>
      <c r="I819" s="6"/>
      <c r="J819" s="6"/>
      <c r="K819" s="6"/>
      <c r="L819" s="5"/>
    </row>
    <row r="820" spans="5:12" ht="73.5" hidden="1" customHeight="1">
      <c r="E820" s="6"/>
      <c r="F820" s="6"/>
      <c r="G820" s="6"/>
      <c r="H820" s="6"/>
      <c r="I820" s="6"/>
      <c r="J820" s="6"/>
      <c r="K820" s="6"/>
      <c r="L820" s="5"/>
    </row>
    <row r="821" spans="5:12" ht="73.5" hidden="1" customHeight="1">
      <c r="E821" s="6"/>
      <c r="F821" s="6"/>
      <c r="G821" s="6"/>
      <c r="H821" s="6"/>
      <c r="I821" s="6"/>
      <c r="J821" s="6"/>
      <c r="K821" s="6"/>
      <c r="L821" s="5"/>
    </row>
    <row r="822" spans="5:12" ht="73.5" hidden="1" customHeight="1">
      <c r="E822" s="6"/>
      <c r="F822" s="6"/>
      <c r="G822" s="6"/>
      <c r="H822" s="6"/>
      <c r="I822" s="6"/>
      <c r="J822" s="6"/>
      <c r="K822" s="6"/>
      <c r="L822" s="5"/>
    </row>
    <row r="823" spans="5:12" ht="73.5" hidden="1" customHeight="1">
      <c r="E823" s="6"/>
      <c r="F823" s="6"/>
      <c r="G823" s="6"/>
      <c r="H823" s="6"/>
      <c r="I823" s="6"/>
      <c r="J823" s="6"/>
      <c r="K823" s="6"/>
      <c r="L823" s="5"/>
    </row>
    <row r="824" spans="5:12" ht="73.5" hidden="1" customHeight="1">
      <c r="E824" s="6"/>
      <c r="F824" s="6"/>
      <c r="G824" s="6"/>
      <c r="H824" s="6"/>
      <c r="I824" s="6"/>
      <c r="J824" s="6"/>
      <c r="K824" s="6"/>
      <c r="L824" s="5"/>
    </row>
    <row r="825" spans="5:12" ht="73.5" hidden="1" customHeight="1">
      <c r="E825" s="6"/>
      <c r="F825" s="6"/>
      <c r="G825" s="6"/>
      <c r="H825" s="6"/>
      <c r="I825" s="6"/>
      <c r="J825" s="6"/>
      <c r="K825" s="6"/>
      <c r="L825" s="5"/>
    </row>
    <row r="826" spans="5:12" ht="73.5" hidden="1" customHeight="1">
      <c r="E826" s="6"/>
      <c r="F826" s="6"/>
      <c r="G826" s="6"/>
      <c r="H826" s="6"/>
      <c r="I826" s="6"/>
      <c r="J826" s="6"/>
      <c r="K826" s="6"/>
      <c r="L826" s="5"/>
    </row>
    <row r="827" spans="5:12" ht="73.5" hidden="1" customHeight="1">
      <c r="E827" s="6"/>
      <c r="F827" s="6"/>
      <c r="G827" s="6"/>
      <c r="H827" s="6"/>
      <c r="I827" s="6"/>
      <c r="J827" s="6"/>
      <c r="K827" s="6"/>
      <c r="L827" s="5"/>
    </row>
    <row r="828" spans="5:12" ht="73.5" hidden="1" customHeight="1">
      <c r="E828" s="6"/>
      <c r="F828" s="6"/>
      <c r="G828" s="6"/>
      <c r="H828" s="6"/>
      <c r="I828" s="6"/>
      <c r="J828" s="6"/>
      <c r="K828" s="6"/>
      <c r="L828" s="5"/>
    </row>
    <row r="829" spans="5:12" ht="73.5" hidden="1" customHeight="1">
      <c r="E829" s="6"/>
      <c r="F829" s="6"/>
      <c r="G829" s="6"/>
      <c r="H829" s="6"/>
      <c r="I829" s="6"/>
      <c r="J829" s="6"/>
      <c r="K829" s="6"/>
      <c r="L829" s="5"/>
    </row>
    <row r="830" spans="5:12" ht="73.5" hidden="1" customHeight="1">
      <c r="E830" s="6"/>
      <c r="F830" s="6"/>
      <c r="G830" s="6"/>
      <c r="H830" s="6"/>
      <c r="I830" s="6"/>
      <c r="J830" s="6"/>
      <c r="K830" s="6"/>
      <c r="L830" s="5"/>
    </row>
    <row r="831" spans="5:12" ht="73.5" hidden="1" customHeight="1">
      <c r="E831" s="6"/>
      <c r="F831" s="6"/>
      <c r="G831" s="6"/>
      <c r="H831" s="6"/>
      <c r="I831" s="6"/>
      <c r="J831" s="6"/>
      <c r="K831" s="6"/>
      <c r="L831" s="5"/>
    </row>
    <row r="832" spans="5:12" ht="73.5" hidden="1" customHeight="1">
      <c r="E832" s="6"/>
      <c r="F832" s="6"/>
      <c r="G832" s="6"/>
      <c r="H832" s="6"/>
      <c r="I832" s="6"/>
      <c r="J832" s="6"/>
      <c r="K832" s="6"/>
      <c r="L832" s="5"/>
    </row>
    <row r="833" spans="5:12" ht="73.5" hidden="1" customHeight="1">
      <c r="E833" s="6"/>
      <c r="F833" s="6"/>
      <c r="G833" s="6"/>
      <c r="H833" s="6"/>
      <c r="I833" s="6"/>
      <c r="J833" s="6"/>
      <c r="K833" s="6"/>
      <c r="L833" s="5"/>
    </row>
    <row r="834" spans="5:12" ht="73.5" hidden="1" customHeight="1">
      <c r="E834" s="6"/>
      <c r="F834" s="6"/>
      <c r="G834" s="6"/>
      <c r="H834" s="6"/>
      <c r="I834" s="6"/>
      <c r="J834" s="6"/>
      <c r="K834" s="6"/>
      <c r="L834" s="5"/>
    </row>
    <row r="835" spans="5:12" ht="73.5" hidden="1" customHeight="1">
      <c r="E835" s="6"/>
      <c r="F835" s="6"/>
      <c r="G835" s="6"/>
      <c r="H835" s="6"/>
      <c r="I835" s="6"/>
      <c r="J835" s="6"/>
      <c r="K835" s="6"/>
      <c r="L835" s="5"/>
    </row>
    <row r="836" spans="5:12" ht="73.5" hidden="1" customHeight="1">
      <c r="E836" s="6"/>
      <c r="F836" s="6"/>
      <c r="G836" s="6"/>
      <c r="H836" s="6"/>
      <c r="I836" s="6"/>
      <c r="J836" s="6"/>
      <c r="K836" s="6"/>
      <c r="L836" s="5"/>
    </row>
    <row r="837" spans="5:12" ht="73.5" hidden="1" customHeight="1">
      <c r="E837" s="6"/>
      <c r="F837" s="6"/>
      <c r="G837" s="6"/>
      <c r="H837" s="6"/>
      <c r="I837" s="6"/>
      <c r="J837" s="6"/>
      <c r="K837" s="6"/>
      <c r="L837" s="5"/>
    </row>
    <row r="838" spans="5:12" ht="73.5" hidden="1" customHeight="1">
      <c r="E838" s="6"/>
      <c r="F838" s="6"/>
      <c r="G838" s="6"/>
      <c r="H838" s="6"/>
      <c r="I838" s="6"/>
      <c r="J838" s="6"/>
      <c r="K838" s="6"/>
      <c r="L838" s="5"/>
    </row>
    <row r="839" spans="5:12" ht="73.5" hidden="1" customHeight="1">
      <c r="E839" s="6"/>
      <c r="F839" s="6"/>
      <c r="G839" s="6"/>
      <c r="H839" s="6"/>
      <c r="I839" s="6"/>
      <c r="J839" s="6"/>
      <c r="K839" s="6"/>
      <c r="L839" s="5"/>
    </row>
    <row r="840" spans="5:12" ht="73.5" hidden="1" customHeight="1">
      <c r="E840" s="6"/>
      <c r="F840" s="6"/>
      <c r="G840" s="6"/>
      <c r="H840" s="6"/>
      <c r="I840" s="6"/>
      <c r="J840" s="6"/>
      <c r="K840" s="6"/>
      <c r="L840" s="5"/>
    </row>
    <row r="841" spans="5:12" ht="73.5" hidden="1" customHeight="1">
      <c r="E841" s="6"/>
      <c r="F841" s="6"/>
      <c r="G841" s="6"/>
      <c r="H841" s="6"/>
      <c r="I841" s="6"/>
      <c r="J841" s="6"/>
      <c r="K841" s="6"/>
      <c r="L841" s="5"/>
    </row>
    <row r="842" spans="5:12" ht="73.5" hidden="1" customHeight="1">
      <c r="E842" s="6"/>
      <c r="F842" s="6"/>
      <c r="G842" s="6"/>
      <c r="H842" s="6"/>
      <c r="I842" s="6"/>
      <c r="J842" s="6"/>
      <c r="K842" s="6"/>
      <c r="L842" s="5"/>
    </row>
    <row r="843" spans="5:12" ht="73.5" hidden="1" customHeight="1">
      <c r="E843" s="6"/>
      <c r="F843" s="6"/>
      <c r="G843" s="6"/>
      <c r="H843" s="6"/>
      <c r="I843" s="6"/>
      <c r="J843" s="6"/>
      <c r="K843" s="6"/>
      <c r="L843" s="5"/>
    </row>
    <row r="844" spans="5:12" ht="73.5" hidden="1" customHeight="1">
      <c r="E844" s="6"/>
      <c r="F844" s="6"/>
      <c r="G844" s="6"/>
      <c r="H844" s="6"/>
      <c r="I844" s="6"/>
      <c r="J844" s="6"/>
      <c r="K844" s="6"/>
      <c r="L844" s="5"/>
    </row>
    <row r="845" spans="5:12" ht="73.5" hidden="1" customHeight="1">
      <c r="E845" s="6"/>
      <c r="F845" s="6"/>
      <c r="G845" s="6"/>
      <c r="H845" s="6"/>
      <c r="I845" s="6"/>
      <c r="J845" s="6"/>
      <c r="K845" s="6"/>
      <c r="L845" s="5"/>
    </row>
    <row r="846" spans="5:12" ht="73.5" hidden="1" customHeight="1">
      <c r="E846" s="6"/>
      <c r="F846" s="6"/>
      <c r="G846" s="6"/>
      <c r="H846" s="6"/>
      <c r="I846" s="6"/>
      <c r="J846" s="6"/>
      <c r="K846" s="6"/>
      <c r="L846" s="5"/>
    </row>
    <row r="847" spans="5:12" ht="73.5" hidden="1" customHeight="1">
      <c r="E847" s="6"/>
      <c r="F847" s="6"/>
      <c r="G847" s="6"/>
      <c r="H847" s="6"/>
      <c r="I847" s="6"/>
      <c r="J847" s="6"/>
      <c r="K847" s="6"/>
      <c r="L847" s="5"/>
    </row>
    <row r="848" spans="5:12" ht="73.5" hidden="1" customHeight="1">
      <c r="E848" s="6"/>
      <c r="F848" s="6"/>
      <c r="G848" s="6"/>
      <c r="H848" s="6"/>
      <c r="I848" s="6"/>
      <c r="J848" s="6"/>
      <c r="K848" s="6"/>
      <c r="L848" s="5"/>
    </row>
    <row r="849" spans="5:12" ht="73.5" hidden="1" customHeight="1">
      <c r="E849" s="6"/>
      <c r="F849" s="6"/>
      <c r="G849" s="6"/>
      <c r="H849" s="6"/>
      <c r="I849" s="6"/>
      <c r="J849" s="6"/>
      <c r="K849" s="6"/>
      <c r="L849" s="5"/>
    </row>
    <row r="850" spans="5:12" ht="73.5" hidden="1" customHeight="1">
      <c r="E850" s="6"/>
      <c r="F850" s="6"/>
      <c r="G850" s="6"/>
      <c r="H850" s="6"/>
      <c r="I850" s="6"/>
      <c r="J850" s="6"/>
      <c r="K850" s="6"/>
      <c r="L850" s="5"/>
    </row>
    <row r="851" spans="5:12" ht="73.5" hidden="1" customHeight="1">
      <c r="E851" s="6"/>
      <c r="F851" s="6"/>
      <c r="G851" s="6"/>
      <c r="H851" s="6"/>
      <c r="I851" s="6"/>
      <c r="J851" s="6"/>
      <c r="K851" s="6"/>
      <c r="L851" s="5"/>
    </row>
    <row r="852" spans="5:12" ht="73.5" hidden="1" customHeight="1">
      <c r="E852" s="6"/>
      <c r="F852" s="6"/>
      <c r="G852" s="6"/>
      <c r="H852" s="6"/>
      <c r="I852" s="6"/>
      <c r="J852" s="6"/>
      <c r="K852" s="6"/>
      <c r="L852" s="5"/>
    </row>
    <row r="853" spans="5:12" ht="73.5" hidden="1" customHeight="1">
      <c r="E853" s="6"/>
      <c r="F853" s="6"/>
      <c r="G853" s="6"/>
      <c r="H853" s="6"/>
      <c r="I853" s="6"/>
      <c r="J853" s="6"/>
      <c r="K853" s="6"/>
      <c r="L853" s="5"/>
    </row>
    <row r="854" spans="5:12" ht="73.5" hidden="1" customHeight="1">
      <c r="E854" s="6"/>
      <c r="F854" s="6"/>
      <c r="G854" s="6"/>
      <c r="H854" s="6"/>
      <c r="I854" s="6"/>
      <c r="J854" s="6"/>
      <c r="K854" s="6"/>
      <c r="L854" s="5"/>
    </row>
    <row r="855" spans="5:12" ht="73.5" hidden="1" customHeight="1">
      <c r="E855" s="6"/>
      <c r="F855" s="6"/>
      <c r="G855" s="6"/>
      <c r="H855" s="6"/>
      <c r="I855" s="6"/>
      <c r="J855" s="6"/>
      <c r="K855" s="6"/>
      <c r="L855" s="5"/>
    </row>
    <row r="856" spans="5:12" ht="73.5" hidden="1" customHeight="1">
      <c r="E856" s="6"/>
      <c r="F856" s="6"/>
      <c r="G856" s="6"/>
      <c r="H856" s="6"/>
      <c r="I856" s="6"/>
      <c r="J856" s="6"/>
      <c r="K856" s="6"/>
      <c r="L856" s="5"/>
    </row>
    <row r="857" spans="5:12" ht="73.5" hidden="1" customHeight="1">
      <c r="E857" s="6"/>
      <c r="F857" s="6"/>
      <c r="G857" s="6"/>
      <c r="H857" s="6"/>
      <c r="I857" s="6"/>
      <c r="J857" s="6"/>
      <c r="K857" s="6"/>
      <c r="L857" s="5"/>
    </row>
    <row r="858" spans="5:12" ht="73.5" hidden="1" customHeight="1">
      <c r="E858" s="6"/>
      <c r="F858" s="6"/>
      <c r="G858" s="6"/>
      <c r="H858" s="6"/>
      <c r="I858" s="6"/>
      <c r="J858" s="6"/>
      <c r="K858" s="6"/>
      <c r="L858" s="5"/>
    </row>
    <row r="859" spans="5:12" ht="73.5" hidden="1" customHeight="1">
      <c r="E859" s="6"/>
      <c r="F859" s="6"/>
      <c r="G859" s="6"/>
      <c r="H859" s="6"/>
      <c r="I859" s="6"/>
      <c r="J859" s="6"/>
      <c r="K859" s="6"/>
      <c r="L859" s="5"/>
    </row>
    <row r="860" spans="5:12" ht="73.5" hidden="1" customHeight="1">
      <c r="E860" s="6"/>
      <c r="F860" s="6"/>
      <c r="G860" s="6"/>
      <c r="H860" s="6"/>
      <c r="I860" s="6"/>
      <c r="J860" s="6"/>
      <c r="K860" s="6"/>
      <c r="L860" s="5"/>
    </row>
    <row r="861" spans="5:12" ht="73.5" hidden="1" customHeight="1">
      <c r="E861" s="6"/>
      <c r="F861" s="6"/>
      <c r="G861" s="6"/>
      <c r="H861" s="6"/>
      <c r="I861" s="6"/>
      <c r="J861" s="6"/>
      <c r="K861" s="6"/>
      <c r="L861" s="5"/>
    </row>
    <row r="862" spans="5:12" ht="73.5" hidden="1" customHeight="1">
      <c r="E862" s="6"/>
      <c r="F862" s="6"/>
      <c r="G862" s="6"/>
      <c r="H862" s="6"/>
      <c r="I862" s="6"/>
      <c r="J862" s="6"/>
      <c r="K862" s="6"/>
      <c r="L862" s="5"/>
    </row>
    <row r="863" spans="5:12" ht="73.5" hidden="1" customHeight="1">
      <c r="E863" s="6"/>
      <c r="F863" s="6"/>
      <c r="G863" s="6"/>
      <c r="H863" s="6"/>
      <c r="I863" s="6"/>
      <c r="J863" s="6"/>
      <c r="K863" s="6"/>
      <c r="L863" s="5"/>
    </row>
    <row r="864" spans="5:12" ht="73.5" hidden="1" customHeight="1">
      <c r="E864" s="6"/>
      <c r="F864" s="6"/>
      <c r="G864" s="6"/>
      <c r="H864" s="6"/>
      <c r="I864" s="6"/>
      <c r="J864" s="6"/>
      <c r="K864" s="6"/>
      <c r="L864" s="5"/>
    </row>
    <row r="865" spans="5:12" ht="73.5" hidden="1" customHeight="1">
      <c r="E865" s="6"/>
      <c r="F865" s="6"/>
      <c r="G865" s="6"/>
      <c r="H865" s="6"/>
      <c r="I865" s="6"/>
      <c r="J865" s="6"/>
      <c r="K865" s="6"/>
      <c r="L865" s="5"/>
    </row>
    <row r="866" spans="5:12" ht="73.5" hidden="1" customHeight="1">
      <c r="E866" s="6"/>
      <c r="F866" s="6"/>
      <c r="G866" s="6"/>
      <c r="H866" s="6"/>
      <c r="I866" s="6"/>
      <c r="J866" s="6"/>
      <c r="K866" s="6"/>
      <c r="L866" s="5"/>
    </row>
    <row r="867" spans="5:12" ht="73.5" hidden="1" customHeight="1">
      <c r="E867" s="6"/>
      <c r="F867" s="6"/>
      <c r="G867" s="6"/>
      <c r="H867" s="6"/>
      <c r="I867" s="6"/>
      <c r="J867" s="6"/>
      <c r="K867" s="6"/>
      <c r="L867" s="5"/>
    </row>
    <row r="868" spans="5:12" ht="73.5" hidden="1" customHeight="1">
      <c r="E868" s="6"/>
      <c r="F868" s="6"/>
      <c r="G868" s="6"/>
      <c r="H868" s="6"/>
      <c r="I868" s="6"/>
      <c r="J868" s="6"/>
      <c r="K868" s="6"/>
      <c r="L868" s="5"/>
    </row>
    <row r="869" spans="5:12" ht="73.5" hidden="1" customHeight="1">
      <c r="E869" s="6"/>
      <c r="F869" s="6"/>
      <c r="G869" s="6"/>
      <c r="H869" s="6"/>
      <c r="I869" s="6"/>
      <c r="J869" s="6"/>
      <c r="K869" s="6"/>
      <c r="L869" s="5"/>
    </row>
    <row r="870" spans="5:12" ht="73.5" hidden="1" customHeight="1">
      <c r="E870" s="6"/>
      <c r="F870" s="6"/>
      <c r="G870" s="6"/>
      <c r="H870" s="6"/>
      <c r="I870" s="6"/>
      <c r="J870" s="6"/>
      <c r="K870" s="6"/>
      <c r="L870" s="5"/>
    </row>
    <row r="871" spans="5:12" ht="73.5" hidden="1" customHeight="1">
      <c r="E871" s="6"/>
      <c r="F871" s="6"/>
      <c r="G871" s="6"/>
      <c r="H871" s="6"/>
      <c r="I871" s="6"/>
      <c r="J871" s="6"/>
      <c r="K871" s="6"/>
      <c r="L871" s="5"/>
    </row>
    <row r="872" spans="5:12" ht="73.5" hidden="1" customHeight="1">
      <c r="E872" s="6"/>
      <c r="F872" s="6"/>
      <c r="G872" s="6"/>
      <c r="H872" s="6"/>
      <c r="I872" s="6"/>
      <c r="J872" s="6"/>
      <c r="K872" s="6"/>
      <c r="L872" s="5"/>
    </row>
    <row r="873" spans="5:12" ht="73.5" hidden="1" customHeight="1">
      <c r="E873" s="6"/>
      <c r="F873" s="6"/>
      <c r="G873" s="6"/>
      <c r="H873" s="6"/>
      <c r="I873" s="6"/>
      <c r="J873" s="6"/>
      <c r="K873" s="6"/>
      <c r="L873" s="5"/>
    </row>
    <row r="874" spans="5:12" ht="73.5" hidden="1" customHeight="1">
      <c r="E874" s="6"/>
      <c r="F874" s="6"/>
      <c r="G874" s="6"/>
      <c r="H874" s="6"/>
      <c r="I874" s="6"/>
      <c r="J874" s="6"/>
      <c r="K874" s="6"/>
      <c r="L874" s="5"/>
    </row>
    <row r="875" spans="5:12" ht="73.5" hidden="1" customHeight="1">
      <c r="E875" s="6"/>
      <c r="F875" s="6"/>
      <c r="G875" s="6"/>
      <c r="H875" s="6"/>
      <c r="I875" s="6"/>
      <c r="J875" s="6"/>
      <c r="K875" s="6"/>
      <c r="L875" s="5"/>
    </row>
    <row r="876" spans="5:12" ht="73.5" hidden="1" customHeight="1">
      <c r="E876" s="6"/>
      <c r="F876" s="6"/>
      <c r="G876" s="6"/>
      <c r="H876" s="6"/>
      <c r="I876" s="6"/>
      <c r="J876" s="6"/>
      <c r="K876" s="6"/>
      <c r="L876" s="5"/>
    </row>
    <row r="877" spans="5:12" ht="73.5" hidden="1" customHeight="1">
      <c r="E877" s="6"/>
      <c r="F877" s="6"/>
      <c r="G877" s="6"/>
      <c r="H877" s="6"/>
      <c r="I877" s="6"/>
      <c r="J877" s="6"/>
      <c r="K877" s="6"/>
      <c r="L877" s="5"/>
    </row>
    <row r="878" spans="5:12" ht="73.5" hidden="1" customHeight="1">
      <c r="E878" s="6"/>
      <c r="F878" s="6"/>
      <c r="G878" s="6"/>
      <c r="H878" s="6"/>
      <c r="I878" s="6"/>
      <c r="J878" s="6"/>
      <c r="K878" s="6"/>
      <c r="L878" s="5"/>
    </row>
    <row r="879" spans="5:12" ht="73.5" hidden="1" customHeight="1">
      <c r="E879" s="6"/>
      <c r="F879" s="6"/>
      <c r="G879" s="6"/>
      <c r="H879" s="6"/>
      <c r="I879" s="6"/>
      <c r="J879" s="6"/>
      <c r="K879" s="6"/>
      <c r="L879" s="5"/>
    </row>
    <row r="880" spans="5:12" ht="73.5" hidden="1" customHeight="1">
      <c r="E880" s="6"/>
      <c r="F880" s="6"/>
      <c r="G880" s="6"/>
      <c r="H880" s="6"/>
      <c r="I880" s="6"/>
      <c r="J880" s="6"/>
      <c r="K880" s="6"/>
      <c r="L880" s="5"/>
    </row>
    <row r="881" spans="5:12" ht="73.5" hidden="1" customHeight="1">
      <c r="E881" s="6"/>
      <c r="F881" s="6"/>
      <c r="G881" s="6"/>
      <c r="H881" s="6"/>
      <c r="I881" s="6"/>
      <c r="J881" s="6"/>
      <c r="K881" s="6"/>
      <c r="L881" s="5"/>
    </row>
    <row r="882" spans="5:12" ht="73.5" hidden="1" customHeight="1">
      <c r="E882" s="6"/>
      <c r="F882" s="6"/>
      <c r="G882" s="6"/>
      <c r="H882" s="6"/>
      <c r="I882" s="6"/>
      <c r="J882" s="6"/>
      <c r="K882" s="6"/>
      <c r="L882" s="5"/>
    </row>
    <row r="883" spans="5:12" ht="73.5" hidden="1" customHeight="1">
      <c r="E883" s="6"/>
      <c r="F883" s="6"/>
      <c r="G883" s="6"/>
      <c r="H883" s="6"/>
      <c r="I883" s="6"/>
      <c r="J883" s="6"/>
      <c r="K883" s="6"/>
      <c r="L883" s="5"/>
    </row>
    <row r="884" spans="5:12" ht="73.5" hidden="1" customHeight="1">
      <c r="E884" s="6"/>
      <c r="F884" s="6"/>
      <c r="G884" s="6"/>
      <c r="H884" s="6"/>
      <c r="I884" s="6"/>
      <c r="J884" s="6"/>
      <c r="K884" s="6"/>
      <c r="L884" s="5"/>
    </row>
    <row r="885" spans="5:12" ht="73.5" hidden="1" customHeight="1">
      <c r="E885" s="6"/>
      <c r="F885" s="6"/>
      <c r="G885" s="6"/>
      <c r="H885" s="6"/>
      <c r="I885" s="6"/>
      <c r="J885" s="6"/>
      <c r="K885" s="6"/>
      <c r="L885" s="5"/>
    </row>
    <row r="886" spans="5:12" ht="73.5" hidden="1" customHeight="1">
      <c r="E886" s="6"/>
      <c r="F886" s="6"/>
      <c r="G886" s="6"/>
      <c r="H886" s="6"/>
      <c r="I886" s="6"/>
      <c r="J886" s="6"/>
      <c r="K886" s="6"/>
      <c r="L886" s="5"/>
    </row>
    <row r="887" spans="5:12" ht="73.5" hidden="1" customHeight="1">
      <c r="E887" s="6"/>
      <c r="F887" s="6"/>
      <c r="G887" s="6"/>
      <c r="H887" s="6"/>
      <c r="I887" s="6"/>
      <c r="J887" s="6"/>
      <c r="K887" s="6"/>
      <c r="L887" s="5"/>
    </row>
    <row r="888" spans="5:12" ht="73.5" hidden="1" customHeight="1">
      <c r="E888" s="6"/>
      <c r="F888" s="6"/>
      <c r="G888" s="6"/>
      <c r="H888" s="6"/>
      <c r="I888" s="6"/>
      <c r="J888" s="6"/>
      <c r="K888" s="6"/>
      <c r="L888" s="5"/>
    </row>
    <row r="889" spans="5:12" ht="73.5" hidden="1" customHeight="1">
      <c r="E889" s="6"/>
      <c r="F889" s="6"/>
      <c r="G889" s="6"/>
      <c r="H889" s="6"/>
      <c r="I889" s="6"/>
      <c r="J889" s="6"/>
      <c r="K889" s="6"/>
      <c r="L889" s="5"/>
    </row>
    <row r="890" spans="5:12" ht="73.5" hidden="1" customHeight="1">
      <c r="E890" s="6"/>
      <c r="F890" s="6"/>
      <c r="G890" s="6"/>
      <c r="H890" s="6"/>
      <c r="I890" s="6"/>
      <c r="J890" s="6"/>
      <c r="K890" s="6"/>
      <c r="L890" s="5"/>
    </row>
    <row r="891" spans="5:12" ht="73.5" hidden="1" customHeight="1">
      <c r="E891" s="6"/>
      <c r="F891" s="6"/>
      <c r="G891" s="6"/>
      <c r="H891" s="6"/>
      <c r="I891" s="6"/>
      <c r="J891" s="6"/>
      <c r="K891" s="6"/>
      <c r="L891" s="5"/>
    </row>
    <row r="892" spans="5:12" ht="73.5" hidden="1" customHeight="1">
      <c r="E892" s="6"/>
      <c r="F892" s="6"/>
      <c r="G892" s="6"/>
      <c r="H892" s="6"/>
      <c r="I892" s="6"/>
      <c r="J892" s="6"/>
      <c r="K892" s="6"/>
      <c r="L892" s="5"/>
    </row>
    <row r="893" spans="5:12" ht="73.5" hidden="1" customHeight="1">
      <c r="E893" s="6"/>
      <c r="F893" s="6"/>
      <c r="G893" s="6"/>
      <c r="H893" s="6"/>
      <c r="I893" s="6"/>
      <c r="J893" s="6"/>
      <c r="K893" s="6"/>
      <c r="L893" s="5"/>
    </row>
    <row r="894" spans="5:12" ht="73.5" hidden="1" customHeight="1">
      <c r="E894" s="6"/>
      <c r="F894" s="6"/>
      <c r="G894" s="6"/>
      <c r="H894" s="6"/>
      <c r="I894" s="6"/>
      <c r="J894" s="6"/>
      <c r="K894" s="6"/>
      <c r="L894" s="5"/>
    </row>
    <row r="895" spans="5:12" ht="73.5" hidden="1" customHeight="1">
      <c r="E895" s="6"/>
      <c r="F895" s="6"/>
      <c r="G895" s="6"/>
      <c r="H895" s="6"/>
      <c r="I895" s="6"/>
      <c r="J895" s="6"/>
      <c r="K895" s="6"/>
      <c r="L895" s="5"/>
    </row>
    <row r="896" spans="5:12" ht="73.5" hidden="1" customHeight="1">
      <c r="E896" s="6"/>
      <c r="F896" s="6"/>
      <c r="G896" s="6"/>
      <c r="H896" s="6"/>
      <c r="I896" s="6"/>
      <c r="J896" s="6"/>
      <c r="K896" s="6"/>
      <c r="L896" s="5"/>
    </row>
    <row r="897" spans="5:12" ht="73.5" hidden="1" customHeight="1">
      <c r="E897" s="6"/>
      <c r="F897" s="6"/>
      <c r="G897" s="6"/>
      <c r="H897" s="6"/>
      <c r="I897" s="6"/>
      <c r="J897" s="6"/>
      <c r="K897" s="6"/>
      <c r="L897" s="5"/>
    </row>
    <row r="898" spans="5:12" ht="73.5" hidden="1" customHeight="1">
      <c r="E898" s="6"/>
      <c r="F898" s="6"/>
      <c r="G898" s="6"/>
      <c r="H898" s="6"/>
      <c r="I898" s="6"/>
      <c r="J898" s="6"/>
      <c r="K898" s="6"/>
      <c r="L898" s="5"/>
    </row>
    <row r="899" spans="5:12" ht="73.5" hidden="1" customHeight="1">
      <c r="E899" s="6"/>
      <c r="F899" s="6"/>
      <c r="G899" s="6"/>
      <c r="H899" s="6"/>
      <c r="I899" s="6"/>
      <c r="J899" s="6"/>
      <c r="K899" s="6"/>
      <c r="L899" s="5"/>
    </row>
    <row r="900" spans="5:12" ht="73.5" hidden="1" customHeight="1">
      <c r="E900" s="6"/>
      <c r="F900" s="6"/>
      <c r="G900" s="6"/>
      <c r="H900" s="6"/>
      <c r="I900" s="6"/>
      <c r="J900" s="6"/>
      <c r="K900" s="6"/>
      <c r="L900" s="5"/>
    </row>
    <row r="901" spans="5:12" ht="73.5" hidden="1" customHeight="1">
      <c r="E901" s="6"/>
      <c r="F901" s="6"/>
      <c r="G901" s="6"/>
      <c r="H901" s="6"/>
      <c r="I901" s="6"/>
      <c r="J901" s="6"/>
      <c r="K901" s="6"/>
      <c r="L901" s="5"/>
    </row>
    <row r="902" spans="5:12" ht="73.5" hidden="1" customHeight="1">
      <c r="E902" s="6"/>
      <c r="F902" s="6"/>
      <c r="G902" s="6"/>
      <c r="H902" s="6"/>
      <c r="I902" s="6"/>
      <c r="J902" s="6"/>
      <c r="K902" s="6"/>
      <c r="L902" s="5"/>
    </row>
    <row r="903" spans="5:12" ht="73.5" hidden="1" customHeight="1">
      <c r="E903" s="6"/>
      <c r="F903" s="6"/>
      <c r="G903" s="6"/>
      <c r="H903" s="6"/>
      <c r="I903" s="6"/>
      <c r="J903" s="6"/>
      <c r="K903" s="6"/>
      <c r="L903" s="5"/>
    </row>
    <row r="904" spans="5:12" ht="73.5" hidden="1" customHeight="1">
      <c r="E904" s="6"/>
      <c r="F904" s="6"/>
      <c r="G904" s="6"/>
      <c r="H904" s="6"/>
      <c r="I904" s="6"/>
      <c r="J904" s="6"/>
      <c r="K904" s="6"/>
      <c r="L904" s="5"/>
    </row>
    <row r="905" spans="5:12" ht="73.5" hidden="1" customHeight="1">
      <c r="E905" s="6"/>
      <c r="F905" s="6"/>
      <c r="G905" s="6"/>
      <c r="H905" s="6"/>
      <c r="I905" s="6"/>
      <c r="J905" s="6"/>
      <c r="K905" s="6"/>
      <c r="L905" s="5"/>
    </row>
    <row r="906" spans="5:12" ht="73.5" hidden="1" customHeight="1">
      <c r="E906" s="6"/>
      <c r="F906" s="6"/>
      <c r="G906" s="6"/>
      <c r="H906" s="6"/>
      <c r="I906" s="6"/>
      <c r="J906" s="6"/>
      <c r="K906" s="6"/>
      <c r="L906" s="5"/>
    </row>
    <row r="907" spans="5:12" ht="73.5" hidden="1" customHeight="1">
      <c r="E907" s="6"/>
      <c r="F907" s="6"/>
      <c r="G907" s="6"/>
      <c r="H907" s="6"/>
      <c r="I907" s="6"/>
      <c r="J907" s="6"/>
      <c r="K907" s="6"/>
      <c r="L907" s="5"/>
    </row>
    <row r="908" spans="5:12" ht="73.5" hidden="1" customHeight="1">
      <c r="E908" s="6"/>
      <c r="F908" s="6"/>
      <c r="G908" s="6"/>
      <c r="H908" s="6"/>
      <c r="I908" s="6"/>
      <c r="J908" s="6"/>
      <c r="K908" s="6"/>
      <c r="L908" s="5"/>
    </row>
    <row r="909" spans="5:12" ht="73.5" hidden="1" customHeight="1">
      <c r="E909" s="6"/>
      <c r="F909" s="6"/>
      <c r="G909" s="6"/>
      <c r="H909" s="6"/>
      <c r="I909" s="6"/>
      <c r="J909" s="6"/>
      <c r="K909" s="6"/>
      <c r="L909" s="5"/>
    </row>
    <row r="910" spans="5:12" ht="73.5" hidden="1" customHeight="1">
      <c r="E910" s="6"/>
      <c r="F910" s="6"/>
      <c r="G910" s="6"/>
      <c r="H910" s="6"/>
      <c r="I910" s="6"/>
      <c r="J910" s="6"/>
      <c r="K910" s="6"/>
      <c r="L910" s="5"/>
    </row>
    <row r="911" spans="5:12" ht="73.5" hidden="1" customHeight="1">
      <c r="E911" s="6"/>
      <c r="F911" s="6"/>
      <c r="G911" s="6"/>
      <c r="H911" s="6"/>
      <c r="I911" s="6"/>
      <c r="J911" s="6"/>
      <c r="K911" s="6"/>
      <c r="L911" s="5"/>
    </row>
    <row r="912" spans="5:12" ht="73.5" hidden="1" customHeight="1">
      <c r="E912" s="6"/>
      <c r="F912" s="6"/>
      <c r="G912" s="6"/>
      <c r="H912" s="6"/>
      <c r="I912" s="6"/>
      <c r="J912" s="6"/>
      <c r="K912" s="6"/>
      <c r="L912" s="5"/>
    </row>
    <row r="913" spans="5:12" ht="73.5" hidden="1" customHeight="1">
      <c r="E913" s="6"/>
      <c r="F913" s="6"/>
      <c r="G913" s="6"/>
      <c r="H913" s="6"/>
      <c r="I913" s="6"/>
      <c r="J913" s="6"/>
      <c r="K913" s="6"/>
      <c r="L913" s="5"/>
    </row>
    <row r="914" spans="5:12" ht="73.5" hidden="1" customHeight="1">
      <c r="E914" s="6"/>
      <c r="F914" s="6"/>
      <c r="G914" s="6"/>
      <c r="H914" s="6"/>
      <c r="I914" s="6"/>
      <c r="J914" s="6"/>
      <c r="K914" s="6"/>
      <c r="L914" s="5"/>
    </row>
    <row r="915" spans="5:12" ht="73.5" hidden="1" customHeight="1">
      <c r="E915" s="6"/>
      <c r="F915" s="6"/>
      <c r="G915" s="6"/>
      <c r="H915" s="6"/>
      <c r="I915" s="6"/>
      <c r="J915" s="6"/>
      <c r="K915" s="6"/>
      <c r="L915" s="5"/>
    </row>
    <row r="916" spans="5:12" ht="73.5" hidden="1" customHeight="1">
      <c r="E916" s="6"/>
      <c r="F916" s="6"/>
      <c r="G916" s="6"/>
      <c r="H916" s="6"/>
      <c r="I916" s="6"/>
      <c r="J916" s="6"/>
      <c r="K916" s="6"/>
      <c r="L916" s="5"/>
    </row>
    <row r="917" spans="5:12" ht="73.5" hidden="1" customHeight="1">
      <c r="E917" s="6"/>
      <c r="F917" s="6"/>
      <c r="G917" s="6"/>
      <c r="H917" s="6"/>
      <c r="I917" s="6"/>
      <c r="J917" s="6"/>
      <c r="K917" s="6"/>
      <c r="L917" s="5"/>
    </row>
    <row r="918" spans="5:12" ht="73.5" hidden="1" customHeight="1">
      <c r="E918" s="6"/>
      <c r="F918" s="6"/>
      <c r="G918" s="6"/>
      <c r="H918" s="6"/>
      <c r="I918" s="6"/>
      <c r="J918" s="6"/>
      <c r="K918" s="6"/>
      <c r="L918" s="5"/>
    </row>
    <row r="919" spans="5:12" ht="73.5" hidden="1" customHeight="1">
      <c r="E919" s="6"/>
      <c r="F919" s="6"/>
      <c r="G919" s="6"/>
      <c r="H919" s="6"/>
      <c r="I919" s="6"/>
      <c r="J919" s="6"/>
      <c r="K919" s="6"/>
      <c r="L919" s="5"/>
    </row>
    <row r="920" spans="5:12" ht="73.5" hidden="1" customHeight="1">
      <c r="E920" s="6"/>
      <c r="F920" s="6"/>
      <c r="G920" s="6"/>
      <c r="H920" s="6"/>
      <c r="I920" s="6"/>
      <c r="J920" s="6"/>
      <c r="K920" s="6"/>
      <c r="L920" s="5"/>
    </row>
    <row r="921" spans="5:12" ht="73.5" hidden="1" customHeight="1">
      <c r="E921" s="6"/>
      <c r="F921" s="6"/>
      <c r="G921" s="6"/>
      <c r="H921" s="6"/>
      <c r="I921" s="6"/>
      <c r="J921" s="6"/>
      <c r="K921" s="6"/>
      <c r="L921" s="5"/>
    </row>
    <row r="922" spans="5:12" ht="73.5" hidden="1" customHeight="1">
      <c r="E922" s="6"/>
      <c r="F922" s="6"/>
      <c r="G922" s="6"/>
      <c r="H922" s="6"/>
      <c r="I922" s="6"/>
      <c r="J922" s="6"/>
      <c r="K922" s="6"/>
      <c r="L922" s="5"/>
    </row>
    <row r="923" spans="5:12" ht="73.5" hidden="1" customHeight="1">
      <c r="E923" s="6"/>
      <c r="F923" s="6"/>
      <c r="G923" s="6"/>
      <c r="H923" s="6"/>
      <c r="I923" s="6"/>
      <c r="J923" s="6"/>
      <c r="K923" s="6"/>
      <c r="L923" s="5"/>
    </row>
    <row r="924" spans="5:12" ht="73.5" hidden="1" customHeight="1">
      <c r="E924" s="6"/>
      <c r="F924" s="6"/>
      <c r="G924" s="6"/>
      <c r="H924" s="6"/>
      <c r="I924" s="6"/>
      <c r="J924" s="6"/>
      <c r="K924" s="6"/>
      <c r="L924" s="5"/>
    </row>
    <row r="925" spans="5:12" ht="73.5" hidden="1" customHeight="1">
      <c r="E925" s="6"/>
      <c r="F925" s="6"/>
      <c r="G925" s="6"/>
      <c r="H925" s="6"/>
      <c r="I925" s="6"/>
      <c r="J925" s="6"/>
      <c r="K925" s="6"/>
      <c r="L925" s="5"/>
    </row>
    <row r="926" spans="5:12" ht="73.5" hidden="1" customHeight="1">
      <c r="E926" s="6"/>
      <c r="F926" s="6"/>
      <c r="G926" s="6"/>
      <c r="H926" s="6"/>
      <c r="I926" s="6"/>
      <c r="J926" s="6"/>
      <c r="K926" s="6"/>
      <c r="L926" s="5"/>
    </row>
    <row r="927" spans="5:12" ht="73.5" hidden="1" customHeight="1">
      <c r="E927" s="6"/>
      <c r="F927" s="6"/>
      <c r="G927" s="6"/>
      <c r="H927" s="6"/>
      <c r="I927" s="6"/>
      <c r="J927" s="6"/>
      <c r="K927" s="6"/>
      <c r="L927" s="5"/>
    </row>
    <row r="928" spans="5:12" ht="73.5" hidden="1" customHeight="1">
      <c r="E928" s="6"/>
      <c r="F928" s="6"/>
      <c r="G928" s="6"/>
      <c r="H928" s="6"/>
      <c r="I928" s="6"/>
      <c r="J928" s="6"/>
      <c r="K928" s="6"/>
      <c r="L928" s="5"/>
    </row>
    <row r="929" spans="5:12" ht="73.5" hidden="1" customHeight="1">
      <c r="E929" s="6"/>
      <c r="F929" s="6"/>
      <c r="G929" s="6"/>
      <c r="H929" s="6"/>
      <c r="I929" s="6"/>
      <c r="J929" s="6"/>
      <c r="K929" s="6"/>
      <c r="L929" s="5"/>
    </row>
    <row r="930" spans="5:12" ht="73.5" hidden="1" customHeight="1">
      <c r="E930" s="6"/>
      <c r="F930" s="6"/>
      <c r="G930" s="6"/>
      <c r="H930" s="6"/>
      <c r="I930" s="6"/>
      <c r="J930" s="6"/>
      <c r="K930" s="6"/>
      <c r="L930" s="5"/>
    </row>
    <row r="931" spans="5:12" ht="73.5" hidden="1" customHeight="1">
      <c r="E931" s="6"/>
      <c r="F931" s="6"/>
      <c r="G931" s="6"/>
      <c r="H931" s="6"/>
      <c r="I931" s="6"/>
      <c r="J931" s="6"/>
      <c r="K931" s="6"/>
      <c r="L931" s="5"/>
    </row>
    <row r="932" spans="5:12" ht="73.5" hidden="1" customHeight="1">
      <c r="E932" s="6"/>
      <c r="F932" s="6"/>
      <c r="G932" s="6"/>
      <c r="H932" s="6"/>
      <c r="I932" s="6"/>
      <c r="J932" s="6"/>
      <c r="K932" s="6"/>
      <c r="L932" s="5"/>
    </row>
    <row r="933" spans="5:12" ht="73.5" hidden="1" customHeight="1">
      <c r="E933" s="6"/>
      <c r="F933" s="6"/>
      <c r="G933" s="6"/>
      <c r="H933" s="6"/>
      <c r="I933" s="6"/>
      <c r="J933" s="6"/>
      <c r="K933" s="6"/>
      <c r="L933" s="5"/>
    </row>
    <row r="934" spans="5:12" ht="73.5" hidden="1" customHeight="1">
      <c r="E934" s="6"/>
      <c r="F934" s="6"/>
      <c r="G934" s="6"/>
      <c r="H934" s="6"/>
      <c r="I934" s="6"/>
      <c r="J934" s="6"/>
      <c r="K934" s="6"/>
      <c r="L934" s="5"/>
    </row>
    <row r="935" spans="5:12" ht="73.5" hidden="1" customHeight="1">
      <c r="E935" s="6"/>
      <c r="F935" s="6"/>
      <c r="G935" s="6"/>
      <c r="H935" s="6"/>
      <c r="I935" s="6"/>
      <c r="J935" s="6"/>
      <c r="K935" s="6"/>
      <c r="L935" s="5"/>
    </row>
    <row r="936" spans="5:12" ht="73.5" hidden="1" customHeight="1">
      <c r="E936" s="6"/>
      <c r="F936" s="6"/>
      <c r="G936" s="6"/>
      <c r="H936" s="6"/>
      <c r="I936" s="6"/>
      <c r="J936" s="6"/>
      <c r="K936" s="6"/>
      <c r="L936" s="5"/>
    </row>
    <row r="937" spans="5:12" ht="73.5" hidden="1" customHeight="1">
      <c r="E937" s="6"/>
      <c r="F937" s="6"/>
      <c r="G937" s="6"/>
      <c r="H937" s="6"/>
      <c r="I937" s="6"/>
      <c r="J937" s="6"/>
      <c r="K937" s="6"/>
      <c r="L937" s="5"/>
    </row>
    <row r="938" spans="5:12" ht="73.5" hidden="1" customHeight="1">
      <c r="E938" s="6"/>
      <c r="F938" s="6"/>
      <c r="G938" s="6"/>
      <c r="H938" s="6"/>
      <c r="I938" s="6"/>
      <c r="J938" s="6"/>
      <c r="K938" s="6"/>
      <c r="L938" s="5"/>
    </row>
    <row r="939" spans="5:12" ht="73.5" hidden="1" customHeight="1">
      <c r="E939" s="6"/>
      <c r="F939" s="6"/>
      <c r="G939" s="6"/>
      <c r="H939" s="6"/>
      <c r="I939" s="6"/>
      <c r="J939" s="6"/>
      <c r="K939" s="6"/>
      <c r="L939" s="5"/>
    </row>
    <row r="940" spans="5:12" ht="73.5" hidden="1" customHeight="1">
      <c r="E940" s="6"/>
      <c r="F940" s="6"/>
      <c r="G940" s="6"/>
      <c r="H940" s="6"/>
      <c r="I940" s="6"/>
      <c r="J940" s="6"/>
      <c r="K940" s="6"/>
      <c r="L940" s="5"/>
    </row>
    <row r="941" spans="5:12" ht="73.5" hidden="1" customHeight="1">
      <c r="E941" s="6"/>
      <c r="F941" s="6"/>
      <c r="G941" s="6"/>
      <c r="H941" s="6"/>
      <c r="I941" s="6"/>
      <c r="J941" s="6"/>
      <c r="K941" s="6"/>
      <c r="L941" s="5"/>
    </row>
    <row r="942" spans="5:12" ht="73.5" hidden="1" customHeight="1">
      <c r="E942" s="6"/>
      <c r="F942" s="6"/>
      <c r="G942" s="6"/>
      <c r="H942" s="6"/>
      <c r="I942" s="6"/>
      <c r="J942" s="6"/>
      <c r="K942" s="6"/>
      <c r="L942" s="5"/>
    </row>
    <row r="943" spans="5:12" ht="73.5" hidden="1" customHeight="1">
      <c r="E943" s="6"/>
      <c r="F943" s="6"/>
      <c r="G943" s="6"/>
      <c r="H943" s="6"/>
      <c r="I943" s="6"/>
      <c r="J943" s="6"/>
      <c r="K943" s="6"/>
      <c r="L943" s="5"/>
    </row>
    <row r="944" spans="5:12" ht="73.5" hidden="1" customHeight="1">
      <c r="E944" s="6"/>
      <c r="F944" s="6"/>
      <c r="G944" s="6"/>
      <c r="H944" s="6"/>
      <c r="I944" s="6"/>
      <c r="J944" s="6"/>
      <c r="K944" s="6"/>
      <c r="L944" s="5"/>
    </row>
    <row r="945" spans="5:12" ht="73.5" hidden="1" customHeight="1">
      <c r="E945" s="6"/>
      <c r="F945" s="6"/>
      <c r="G945" s="6"/>
      <c r="H945" s="6"/>
      <c r="I945" s="6"/>
      <c r="J945" s="6"/>
      <c r="K945" s="6"/>
      <c r="L945" s="5"/>
    </row>
    <row r="946" spans="5:12" ht="73.5" hidden="1" customHeight="1">
      <c r="E946" s="6"/>
      <c r="F946" s="6"/>
      <c r="G946" s="6"/>
      <c r="H946" s="6"/>
      <c r="I946" s="6"/>
      <c r="J946" s="6"/>
      <c r="K946" s="6"/>
      <c r="L946" s="5"/>
    </row>
    <row r="947" spans="5:12" ht="73.5" hidden="1" customHeight="1">
      <c r="E947" s="6"/>
      <c r="F947" s="6"/>
      <c r="G947" s="6"/>
      <c r="H947" s="6"/>
      <c r="I947" s="6"/>
      <c r="J947" s="6"/>
      <c r="K947" s="6"/>
      <c r="L947" s="5"/>
    </row>
    <row r="948" spans="5:12" ht="73.5" hidden="1" customHeight="1">
      <c r="E948" s="6"/>
      <c r="F948" s="6"/>
      <c r="G948" s="6"/>
      <c r="H948" s="6"/>
      <c r="I948" s="6"/>
      <c r="J948" s="6"/>
      <c r="K948" s="6"/>
      <c r="L948" s="5"/>
    </row>
    <row r="949" spans="5:12" ht="73.5" hidden="1" customHeight="1">
      <c r="E949" s="6"/>
      <c r="F949" s="6"/>
      <c r="G949" s="6"/>
      <c r="H949" s="6"/>
      <c r="I949" s="6"/>
      <c r="J949" s="6"/>
      <c r="K949" s="6"/>
      <c r="L949" s="5"/>
    </row>
    <row r="950" spans="5:12" ht="73.5" hidden="1" customHeight="1">
      <c r="E950" s="6"/>
      <c r="F950" s="6"/>
      <c r="G950" s="6"/>
      <c r="H950" s="6"/>
      <c r="I950" s="6"/>
      <c r="J950" s="6"/>
      <c r="K950" s="6"/>
      <c r="L950" s="5"/>
    </row>
    <row r="951" spans="5:12" ht="73.5" hidden="1" customHeight="1">
      <c r="E951" s="6"/>
      <c r="F951" s="6"/>
      <c r="G951" s="6"/>
      <c r="H951" s="6"/>
      <c r="I951" s="6"/>
      <c r="J951" s="6"/>
      <c r="K951" s="6"/>
      <c r="L951" s="5"/>
    </row>
    <row r="952" spans="5:12" ht="73.5" hidden="1" customHeight="1">
      <c r="E952" s="6"/>
      <c r="F952" s="6"/>
      <c r="G952" s="6"/>
      <c r="H952" s="6"/>
      <c r="I952" s="6"/>
      <c r="J952" s="6"/>
      <c r="K952" s="6"/>
      <c r="L952" s="5"/>
    </row>
    <row r="953" spans="5:12" ht="73.5" hidden="1" customHeight="1">
      <c r="E953" s="6"/>
      <c r="F953" s="6"/>
      <c r="G953" s="6"/>
      <c r="H953" s="6"/>
      <c r="I953" s="6"/>
      <c r="J953" s="6"/>
      <c r="K953" s="6"/>
      <c r="L953" s="5"/>
    </row>
    <row r="954" spans="5:12" ht="73.5" hidden="1" customHeight="1">
      <c r="E954" s="6"/>
      <c r="F954" s="6"/>
      <c r="G954" s="6"/>
      <c r="H954" s="6"/>
      <c r="I954" s="6"/>
      <c r="J954" s="6"/>
      <c r="K954" s="6"/>
      <c r="L954" s="5"/>
    </row>
    <row r="955" spans="5:12" ht="73.5" hidden="1" customHeight="1">
      <c r="E955" s="6"/>
      <c r="F955" s="6"/>
      <c r="G955" s="6"/>
      <c r="H955" s="6"/>
      <c r="I955" s="6"/>
      <c r="J955" s="6"/>
      <c r="K955" s="6"/>
      <c r="L955" s="5"/>
    </row>
    <row r="956" spans="5:12" ht="73.5" hidden="1" customHeight="1">
      <c r="E956" s="6"/>
      <c r="F956" s="6"/>
      <c r="G956" s="6"/>
      <c r="H956" s="6"/>
      <c r="I956" s="6"/>
      <c r="J956" s="6"/>
      <c r="K956" s="6"/>
      <c r="L956" s="5"/>
    </row>
    <row r="957" spans="5:12" ht="73.5" hidden="1" customHeight="1">
      <c r="E957" s="6"/>
      <c r="F957" s="6"/>
      <c r="G957" s="6"/>
      <c r="H957" s="6"/>
      <c r="I957" s="6"/>
      <c r="J957" s="6"/>
      <c r="K957" s="6"/>
      <c r="L957" s="5"/>
    </row>
    <row r="958" spans="5:12" ht="73.5" hidden="1" customHeight="1">
      <c r="E958" s="6"/>
      <c r="F958" s="6"/>
      <c r="G958" s="6"/>
      <c r="H958" s="6"/>
      <c r="I958" s="6"/>
      <c r="J958" s="6"/>
      <c r="K958" s="6"/>
      <c r="L958" s="5"/>
    </row>
    <row r="959" spans="5:12" ht="73.5" hidden="1" customHeight="1">
      <c r="E959" s="6"/>
      <c r="F959" s="6"/>
      <c r="G959" s="6"/>
      <c r="H959" s="6"/>
      <c r="I959" s="6"/>
      <c r="J959" s="6"/>
      <c r="K959" s="6"/>
      <c r="L959" s="5"/>
    </row>
    <row r="960" spans="5:12" ht="73.5" hidden="1" customHeight="1">
      <c r="E960" s="6"/>
      <c r="F960" s="6"/>
      <c r="G960" s="6"/>
      <c r="H960" s="6"/>
      <c r="I960" s="6"/>
      <c r="J960" s="6"/>
      <c r="K960" s="6"/>
      <c r="L960" s="5"/>
    </row>
    <row r="961" spans="5:12" ht="73.5" hidden="1" customHeight="1">
      <c r="E961" s="6"/>
      <c r="F961" s="6"/>
      <c r="G961" s="6"/>
      <c r="H961" s="6"/>
      <c r="I961" s="6"/>
      <c r="J961" s="6"/>
      <c r="K961" s="6"/>
      <c r="L961" s="5"/>
    </row>
    <row r="962" spans="5:12" ht="73.5" hidden="1" customHeight="1">
      <c r="E962" s="6"/>
      <c r="F962" s="6"/>
      <c r="G962" s="6"/>
      <c r="H962" s="6"/>
      <c r="I962" s="6"/>
      <c r="J962" s="6"/>
      <c r="K962" s="6"/>
      <c r="L962" s="5"/>
    </row>
    <row r="963" spans="5:12" ht="73.5" hidden="1" customHeight="1">
      <c r="E963" s="6"/>
      <c r="F963" s="6"/>
      <c r="G963" s="6"/>
      <c r="H963" s="6"/>
      <c r="I963" s="6"/>
      <c r="J963" s="6"/>
      <c r="K963" s="6"/>
      <c r="L963" s="5"/>
    </row>
    <row r="964" spans="5:12" ht="73.5" hidden="1" customHeight="1">
      <c r="E964" s="6"/>
      <c r="F964" s="6"/>
      <c r="G964" s="6"/>
      <c r="H964" s="6"/>
      <c r="I964" s="6"/>
      <c r="J964" s="6"/>
      <c r="K964" s="6"/>
      <c r="L964" s="5"/>
    </row>
    <row r="965" spans="5:12" ht="73.5" hidden="1" customHeight="1">
      <c r="E965" s="6"/>
      <c r="F965" s="6"/>
      <c r="G965" s="6"/>
      <c r="H965" s="6"/>
      <c r="I965" s="6"/>
      <c r="J965" s="6"/>
      <c r="K965" s="6"/>
      <c r="L965" s="5"/>
    </row>
    <row r="966" spans="5:12" ht="73.5" hidden="1" customHeight="1">
      <c r="E966" s="6"/>
      <c r="F966" s="6"/>
      <c r="G966" s="6"/>
      <c r="H966" s="6"/>
      <c r="I966" s="6"/>
      <c r="J966" s="6"/>
      <c r="K966" s="6"/>
      <c r="L966" s="5"/>
    </row>
    <row r="967" spans="5:12" ht="73.5" hidden="1" customHeight="1">
      <c r="E967" s="6"/>
      <c r="F967" s="6"/>
      <c r="G967" s="6"/>
      <c r="H967" s="6"/>
      <c r="I967" s="6"/>
      <c r="J967" s="6"/>
      <c r="K967" s="6"/>
      <c r="L967" s="5"/>
    </row>
    <row r="968" spans="5:12" ht="73.5" hidden="1" customHeight="1">
      <c r="E968" s="6"/>
      <c r="F968" s="6"/>
      <c r="G968" s="6"/>
      <c r="H968" s="6"/>
      <c r="I968" s="6"/>
      <c r="J968" s="6"/>
      <c r="K968" s="6"/>
      <c r="L968" s="5"/>
    </row>
    <row r="969" spans="5:12" ht="73.5" hidden="1" customHeight="1">
      <c r="E969" s="6"/>
      <c r="F969" s="6"/>
      <c r="G969" s="6"/>
      <c r="H969" s="6"/>
      <c r="I969" s="6"/>
      <c r="J969" s="6"/>
      <c r="K969" s="6"/>
      <c r="L969" s="5"/>
    </row>
    <row r="970" spans="5:12" ht="73.5" hidden="1" customHeight="1">
      <c r="E970" s="6"/>
      <c r="F970" s="6"/>
      <c r="G970" s="6"/>
      <c r="H970" s="6"/>
      <c r="I970" s="6"/>
      <c r="J970" s="6"/>
      <c r="K970" s="6"/>
      <c r="L970" s="5"/>
    </row>
    <row r="971" spans="5:12" ht="73.5" hidden="1" customHeight="1">
      <c r="E971" s="6"/>
      <c r="F971" s="6"/>
      <c r="G971" s="6"/>
      <c r="H971" s="6"/>
      <c r="I971" s="6"/>
      <c r="J971" s="6"/>
      <c r="K971" s="6"/>
      <c r="L971" s="5"/>
    </row>
    <row r="972" spans="5:12" ht="73.5" hidden="1" customHeight="1">
      <c r="E972" s="6"/>
      <c r="F972" s="6"/>
      <c r="G972" s="6"/>
      <c r="H972" s="6"/>
      <c r="I972" s="6"/>
      <c r="J972" s="6"/>
      <c r="K972" s="6"/>
      <c r="L972" s="5"/>
    </row>
    <row r="973" spans="5:12" ht="73.5" hidden="1" customHeight="1">
      <c r="E973" s="6"/>
      <c r="F973" s="6"/>
      <c r="G973" s="6"/>
      <c r="H973" s="6"/>
      <c r="I973" s="6"/>
      <c r="J973" s="6"/>
      <c r="K973" s="6"/>
      <c r="L973" s="5"/>
    </row>
    <row r="974" spans="5:12" ht="73.5" hidden="1" customHeight="1">
      <c r="E974" s="6"/>
      <c r="F974" s="6"/>
      <c r="G974" s="6"/>
      <c r="H974" s="6"/>
      <c r="I974" s="6"/>
      <c r="J974" s="6"/>
      <c r="K974" s="6"/>
      <c r="L974" s="5"/>
    </row>
    <row r="975" spans="5:12" ht="73.5" hidden="1" customHeight="1">
      <c r="E975" s="6"/>
      <c r="F975" s="6"/>
      <c r="G975" s="6"/>
      <c r="H975" s="6"/>
      <c r="I975" s="6"/>
      <c r="J975" s="6"/>
      <c r="K975" s="6"/>
      <c r="L975" s="5"/>
    </row>
    <row r="976" spans="5:12" ht="73.5" hidden="1" customHeight="1">
      <c r="E976" s="6"/>
      <c r="F976" s="6"/>
      <c r="G976" s="6"/>
      <c r="H976" s="6"/>
      <c r="I976" s="6"/>
      <c r="J976" s="6"/>
      <c r="K976" s="6"/>
      <c r="L976" s="5"/>
    </row>
    <row r="977" spans="5:12" ht="73.5" hidden="1" customHeight="1">
      <c r="E977" s="6"/>
      <c r="F977" s="6"/>
      <c r="G977" s="6"/>
      <c r="H977" s="6"/>
      <c r="I977" s="6"/>
      <c r="J977" s="6"/>
      <c r="K977" s="6"/>
      <c r="L977" s="5"/>
    </row>
    <row r="978" spans="5:12" ht="73.5" hidden="1" customHeight="1">
      <c r="E978" s="6"/>
      <c r="F978" s="6"/>
      <c r="G978" s="6"/>
      <c r="H978" s="6"/>
      <c r="I978" s="6"/>
      <c r="J978" s="6"/>
      <c r="K978" s="6"/>
      <c r="L978" s="5"/>
    </row>
    <row r="979" spans="5:12" ht="73.5" hidden="1" customHeight="1">
      <c r="E979" s="6"/>
      <c r="F979" s="6"/>
      <c r="G979" s="6"/>
      <c r="H979" s="6"/>
      <c r="I979" s="6"/>
      <c r="J979" s="6"/>
      <c r="K979" s="6"/>
      <c r="L979" s="5"/>
    </row>
    <row r="980" spans="5:12" ht="73.5" hidden="1" customHeight="1">
      <c r="E980" s="6"/>
      <c r="F980" s="6"/>
      <c r="G980" s="6"/>
      <c r="H980" s="6"/>
      <c r="I980" s="6"/>
      <c r="J980" s="6"/>
      <c r="K980" s="6"/>
      <c r="L980" s="5"/>
    </row>
    <row r="981" spans="5:12" ht="73.5" hidden="1" customHeight="1">
      <c r="E981" s="6"/>
      <c r="F981" s="6"/>
      <c r="G981" s="6"/>
      <c r="H981" s="6"/>
      <c r="I981" s="6"/>
      <c r="J981" s="6"/>
      <c r="K981" s="6"/>
      <c r="L981" s="5"/>
    </row>
    <row r="982" spans="5:12" ht="73.5" hidden="1" customHeight="1">
      <c r="E982" s="6"/>
      <c r="F982" s="6"/>
      <c r="G982" s="6"/>
      <c r="H982" s="6"/>
      <c r="I982" s="6"/>
      <c r="J982" s="6"/>
      <c r="K982" s="6"/>
      <c r="L982" s="5"/>
    </row>
    <row r="983" spans="5:12" ht="73.5" hidden="1" customHeight="1">
      <c r="E983" s="6"/>
      <c r="F983" s="6"/>
      <c r="G983" s="6"/>
      <c r="H983" s="6"/>
      <c r="I983" s="6"/>
      <c r="J983" s="6"/>
      <c r="K983" s="6"/>
      <c r="L983" s="5"/>
    </row>
    <row r="984" spans="5:12" ht="73.5" hidden="1" customHeight="1">
      <c r="E984" s="6"/>
      <c r="F984" s="6"/>
      <c r="G984" s="6"/>
      <c r="H984" s="6"/>
      <c r="I984" s="6"/>
      <c r="J984" s="6"/>
      <c r="K984" s="6"/>
      <c r="L984" s="5"/>
    </row>
    <row r="985" spans="5:12" ht="73.5" hidden="1" customHeight="1">
      <c r="E985" s="6"/>
      <c r="F985" s="6"/>
      <c r="G985" s="6"/>
      <c r="H985" s="6"/>
      <c r="I985" s="6"/>
      <c r="J985" s="6"/>
      <c r="K985" s="6"/>
      <c r="L985" s="5"/>
    </row>
    <row r="986" spans="5:12" ht="73.5" hidden="1" customHeight="1">
      <c r="E986" s="6"/>
      <c r="F986" s="6"/>
      <c r="G986" s="6"/>
      <c r="H986" s="6"/>
      <c r="I986" s="6"/>
      <c r="J986" s="6"/>
      <c r="K986" s="6"/>
      <c r="L986" s="5"/>
    </row>
    <row r="987" spans="5:12" ht="73.5" hidden="1" customHeight="1">
      <c r="E987" s="6"/>
      <c r="F987" s="6"/>
      <c r="G987" s="6"/>
      <c r="H987" s="6"/>
      <c r="I987" s="6"/>
      <c r="J987" s="6"/>
      <c r="K987" s="6"/>
      <c r="L987" s="5"/>
    </row>
    <row r="988" spans="5:12" ht="73.5" hidden="1" customHeight="1">
      <c r="E988" s="6"/>
      <c r="F988" s="6"/>
      <c r="G988" s="6"/>
      <c r="H988" s="6"/>
      <c r="I988" s="6"/>
      <c r="J988" s="6"/>
      <c r="K988" s="6"/>
      <c r="L988" s="5"/>
    </row>
    <row r="989" spans="5:12" ht="73.5" hidden="1" customHeight="1">
      <c r="E989" s="6"/>
      <c r="F989" s="6"/>
      <c r="G989" s="6"/>
      <c r="H989" s="6"/>
      <c r="I989" s="6"/>
      <c r="J989" s="6"/>
      <c r="K989" s="6"/>
      <c r="L989" s="5"/>
    </row>
    <row r="990" spans="5:12" ht="73.5" hidden="1" customHeight="1">
      <c r="E990" s="6"/>
      <c r="F990" s="6"/>
      <c r="G990" s="6"/>
      <c r="H990" s="6"/>
      <c r="I990" s="6"/>
      <c r="J990" s="6"/>
      <c r="K990" s="6"/>
      <c r="L990" s="5"/>
    </row>
    <row r="991" spans="5:12" ht="73.5" hidden="1" customHeight="1">
      <c r="E991" s="6"/>
      <c r="F991" s="6"/>
      <c r="G991" s="6"/>
      <c r="H991" s="6"/>
      <c r="I991" s="6"/>
      <c r="J991" s="6"/>
      <c r="K991" s="6"/>
      <c r="L991" s="5"/>
    </row>
    <row r="992" spans="5:12" ht="73.5" hidden="1" customHeight="1">
      <c r="E992" s="6"/>
      <c r="F992" s="6"/>
      <c r="G992" s="6"/>
      <c r="H992" s="6"/>
      <c r="I992" s="6"/>
      <c r="J992" s="6"/>
      <c r="K992" s="6"/>
      <c r="L992" s="5"/>
    </row>
    <row r="993" spans="5:12" ht="73.5" hidden="1" customHeight="1">
      <c r="E993" s="6"/>
      <c r="F993" s="6"/>
      <c r="G993" s="6"/>
      <c r="H993" s="6"/>
      <c r="I993" s="6"/>
      <c r="J993" s="6"/>
      <c r="K993" s="6"/>
      <c r="L993" s="5"/>
    </row>
    <row r="994" spans="5:12" ht="73.5" hidden="1" customHeight="1">
      <c r="E994" s="6"/>
      <c r="F994" s="6"/>
      <c r="G994" s="6"/>
      <c r="H994" s="6"/>
      <c r="I994" s="6"/>
      <c r="J994" s="6"/>
      <c r="K994" s="6"/>
      <c r="L994" s="5"/>
    </row>
    <row r="995" spans="5:12" ht="73.5" hidden="1" customHeight="1">
      <c r="E995" s="6"/>
      <c r="F995" s="6"/>
      <c r="G995" s="6"/>
      <c r="H995" s="6"/>
      <c r="I995" s="6"/>
      <c r="J995" s="6"/>
      <c r="K995" s="6"/>
      <c r="L995" s="5"/>
    </row>
    <row r="996" spans="5:12" ht="73.5" hidden="1" customHeight="1">
      <c r="E996" s="6"/>
      <c r="F996" s="6"/>
      <c r="G996" s="6"/>
      <c r="H996" s="6"/>
      <c r="I996" s="6"/>
      <c r="J996" s="6"/>
      <c r="K996" s="6"/>
      <c r="L996" s="5"/>
    </row>
    <row r="997" spans="5:12" ht="73.5" hidden="1" customHeight="1">
      <c r="E997" s="6"/>
      <c r="F997" s="6"/>
      <c r="G997" s="6"/>
      <c r="H997" s="6"/>
      <c r="I997" s="6"/>
      <c r="J997" s="6"/>
      <c r="K997" s="6"/>
      <c r="L997" s="5"/>
    </row>
    <row r="998" spans="5:12" ht="73.5" hidden="1" customHeight="1">
      <c r="E998" s="6"/>
      <c r="F998" s="6"/>
      <c r="G998" s="6"/>
      <c r="H998" s="6"/>
      <c r="I998" s="6"/>
      <c r="J998" s="6"/>
      <c r="K998" s="6"/>
      <c r="L998" s="5"/>
    </row>
    <row r="999" spans="5:12" ht="73.5" hidden="1" customHeight="1">
      <c r="E999" s="6"/>
      <c r="F999" s="6"/>
      <c r="G999" s="6"/>
      <c r="H999" s="6"/>
      <c r="I999" s="6"/>
      <c r="J999" s="6"/>
      <c r="K999" s="6"/>
      <c r="L999" s="5"/>
    </row>
    <row r="1000" spans="5:12" ht="73.5" hidden="1" customHeight="1">
      <c r="E1000" s="6"/>
      <c r="F1000" s="6"/>
      <c r="G1000" s="6"/>
      <c r="H1000" s="6"/>
      <c r="I1000" s="6"/>
      <c r="J1000" s="6"/>
      <c r="K1000" s="6"/>
      <c r="L1000" s="5"/>
    </row>
    <row r="1001" spans="5:12" ht="73.5" hidden="1" customHeight="1">
      <c r="E1001" s="6"/>
      <c r="F1001" s="6"/>
      <c r="G1001" s="6"/>
      <c r="H1001" s="6"/>
      <c r="I1001" s="6"/>
      <c r="J1001" s="6"/>
      <c r="K1001" s="6"/>
      <c r="L1001" s="5"/>
    </row>
    <row r="1002" spans="5:12" ht="73.5" hidden="1" customHeight="1">
      <c r="E1002" s="6"/>
      <c r="F1002" s="6"/>
      <c r="G1002" s="6"/>
      <c r="H1002" s="6"/>
      <c r="I1002" s="6"/>
      <c r="J1002" s="6"/>
      <c r="K1002" s="6"/>
      <c r="L1002" s="5"/>
    </row>
    <row r="1003" spans="5:12" ht="73.5" hidden="1" customHeight="1">
      <c r="E1003" s="6"/>
      <c r="F1003" s="6"/>
      <c r="G1003" s="6"/>
      <c r="H1003" s="6"/>
      <c r="I1003" s="6"/>
      <c r="J1003" s="6"/>
      <c r="K1003" s="6"/>
      <c r="L1003" s="5"/>
    </row>
    <row r="1004" spans="5:12" ht="73.5" hidden="1" customHeight="1">
      <c r="E1004" s="6"/>
      <c r="F1004" s="6"/>
      <c r="G1004" s="6"/>
      <c r="H1004" s="6"/>
      <c r="I1004" s="6"/>
      <c r="J1004" s="6"/>
      <c r="K1004" s="6"/>
      <c r="L1004" s="5"/>
    </row>
    <row r="1005" spans="5:12" ht="73.5" hidden="1" customHeight="1">
      <c r="E1005" s="6"/>
      <c r="F1005" s="6"/>
      <c r="G1005" s="6"/>
      <c r="H1005" s="6"/>
      <c r="I1005" s="6"/>
      <c r="J1005" s="6"/>
      <c r="K1005" s="6"/>
      <c r="L1005" s="5"/>
    </row>
    <row r="1006" spans="5:12" ht="73.5" hidden="1" customHeight="1">
      <c r="E1006" s="6"/>
      <c r="F1006" s="6"/>
      <c r="G1006" s="6"/>
      <c r="H1006" s="6"/>
      <c r="I1006" s="6"/>
      <c r="J1006" s="6"/>
      <c r="K1006" s="6"/>
      <c r="L1006" s="5"/>
    </row>
    <row r="1007" spans="5:12" ht="73.5" hidden="1" customHeight="1">
      <c r="E1007" s="6"/>
      <c r="F1007" s="6"/>
      <c r="G1007" s="6"/>
      <c r="H1007" s="6"/>
      <c r="I1007" s="6"/>
      <c r="J1007" s="6"/>
      <c r="K1007" s="6"/>
      <c r="L1007" s="5"/>
    </row>
    <row r="1008" spans="5:12" ht="73.5" hidden="1" customHeight="1">
      <c r="E1008" s="6"/>
      <c r="F1008" s="6"/>
      <c r="G1008" s="6"/>
      <c r="H1008" s="6"/>
      <c r="I1008" s="6"/>
      <c r="J1008" s="6"/>
      <c r="K1008" s="6"/>
      <c r="L1008" s="5"/>
    </row>
    <row r="1009" spans="5:12" ht="73.5" hidden="1" customHeight="1">
      <c r="E1009" s="6"/>
      <c r="F1009" s="6"/>
      <c r="G1009" s="6"/>
      <c r="H1009" s="6"/>
      <c r="I1009" s="6"/>
      <c r="J1009" s="6"/>
      <c r="K1009" s="6"/>
      <c r="L1009" s="5"/>
    </row>
    <row r="1010" spans="5:12" ht="73.5" hidden="1" customHeight="1">
      <c r="E1010" s="6"/>
      <c r="F1010" s="6"/>
      <c r="G1010" s="6"/>
      <c r="H1010" s="6"/>
      <c r="I1010" s="6"/>
      <c r="J1010" s="6"/>
      <c r="K1010" s="6"/>
      <c r="L1010" s="5"/>
    </row>
    <row r="1011" spans="5:12" ht="73.5" hidden="1" customHeight="1">
      <c r="E1011" s="6"/>
      <c r="F1011" s="6"/>
      <c r="G1011" s="6"/>
      <c r="H1011" s="6"/>
      <c r="I1011" s="6"/>
      <c r="J1011" s="6"/>
      <c r="K1011" s="6"/>
      <c r="L1011" s="5"/>
    </row>
    <row r="1012" spans="5:12" ht="73.5" hidden="1" customHeight="1">
      <c r="E1012" s="6"/>
      <c r="F1012" s="6"/>
      <c r="G1012" s="6"/>
      <c r="H1012" s="6"/>
      <c r="I1012" s="6"/>
      <c r="J1012" s="6"/>
      <c r="K1012" s="6"/>
      <c r="L1012" s="5"/>
    </row>
    <row r="1013" spans="5:12" ht="73.5" hidden="1" customHeight="1">
      <c r="E1013" s="6"/>
      <c r="F1013" s="6"/>
      <c r="G1013" s="6"/>
      <c r="H1013" s="6"/>
      <c r="I1013" s="6"/>
      <c r="J1013" s="6"/>
      <c r="K1013" s="6"/>
      <c r="L1013" s="5"/>
    </row>
    <row r="1014" spans="5:12" ht="73.5" hidden="1" customHeight="1">
      <c r="E1014" s="6"/>
      <c r="F1014" s="6"/>
      <c r="G1014" s="6"/>
      <c r="H1014" s="6"/>
      <c r="I1014" s="6"/>
      <c r="J1014" s="6"/>
      <c r="K1014" s="6"/>
      <c r="L1014" s="5"/>
    </row>
    <row r="1015" spans="5:12" ht="73.5" hidden="1" customHeight="1">
      <c r="E1015" s="6"/>
      <c r="F1015" s="6"/>
      <c r="G1015" s="6"/>
      <c r="H1015" s="6"/>
      <c r="I1015" s="6"/>
      <c r="J1015" s="6"/>
      <c r="K1015" s="6"/>
      <c r="L1015" s="5"/>
    </row>
    <row r="1016" spans="5:12" ht="73.5" hidden="1" customHeight="1">
      <c r="E1016" s="6"/>
      <c r="F1016" s="6"/>
      <c r="G1016" s="6"/>
      <c r="H1016" s="6"/>
      <c r="I1016" s="6"/>
      <c r="J1016" s="6"/>
      <c r="K1016" s="6"/>
      <c r="L1016" s="5"/>
    </row>
    <row r="1017" spans="5:12" ht="73.5" hidden="1" customHeight="1">
      <c r="E1017" s="6"/>
      <c r="F1017" s="6"/>
      <c r="G1017" s="6"/>
      <c r="H1017" s="6"/>
      <c r="I1017" s="6"/>
      <c r="J1017" s="6"/>
      <c r="K1017" s="6"/>
      <c r="L1017" s="5"/>
    </row>
    <row r="1018" spans="5:12" ht="73.5" hidden="1" customHeight="1">
      <c r="E1018" s="6"/>
      <c r="F1018" s="6"/>
      <c r="G1018" s="6"/>
      <c r="H1018" s="6"/>
      <c r="I1018" s="6"/>
      <c r="J1018" s="6"/>
      <c r="K1018" s="6"/>
      <c r="L1018" s="5"/>
    </row>
    <row r="1019" spans="5:12" ht="73.5" hidden="1" customHeight="1">
      <c r="E1019" s="6"/>
      <c r="F1019" s="6"/>
      <c r="G1019" s="6"/>
      <c r="H1019" s="6"/>
      <c r="I1019" s="6"/>
      <c r="J1019" s="6"/>
      <c r="K1019" s="6"/>
      <c r="L1019" s="5"/>
    </row>
    <row r="1020" spans="5:12" ht="73.5" hidden="1" customHeight="1">
      <c r="E1020" s="6"/>
      <c r="F1020" s="6"/>
      <c r="G1020" s="6"/>
      <c r="H1020" s="6"/>
      <c r="I1020" s="6"/>
      <c r="J1020" s="6"/>
      <c r="K1020" s="6"/>
      <c r="L1020" s="5"/>
    </row>
    <row r="1021" spans="5:12" ht="73.5" hidden="1" customHeight="1">
      <c r="E1021" s="6"/>
      <c r="F1021" s="6"/>
      <c r="G1021" s="6"/>
      <c r="H1021" s="6"/>
      <c r="I1021" s="6"/>
      <c r="J1021" s="6"/>
      <c r="K1021" s="6"/>
      <c r="L1021" s="5"/>
    </row>
    <row r="1022" spans="5:12" ht="73.5" hidden="1" customHeight="1">
      <c r="E1022" s="6"/>
      <c r="F1022" s="6"/>
      <c r="G1022" s="6"/>
      <c r="H1022" s="6"/>
      <c r="I1022" s="6"/>
      <c r="J1022" s="6"/>
      <c r="K1022" s="6"/>
      <c r="L1022" s="5"/>
    </row>
    <row r="1023" spans="5:12" ht="73.5" hidden="1" customHeight="1">
      <c r="E1023" s="6"/>
      <c r="F1023" s="6"/>
      <c r="G1023" s="6"/>
      <c r="H1023" s="6"/>
      <c r="I1023" s="6"/>
      <c r="J1023" s="6"/>
      <c r="K1023" s="6"/>
      <c r="L1023" s="5"/>
    </row>
    <row r="1024" spans="5:12" ht="73.5" hidden="1" customHeight="1">
      <c r="E1024" s="6"/>
      <c r="F1024" s="6"/>
      <c r="G1024" s="6"/>
      <c r="H1024" s="6"/>
      <c r="I1024" s="6"/>
      <c r="J1024" s="6"/>
      <c r="K1024" s="6"/>
      <c r="L1024" s="5"/>
    </row>
    <row r="1025" spans="5:12" ht="73.5" hidden="1" customHeight="1">
      <c r="E1025" s="6"/>
      <c r="F1025" s="6"/>
      <c r="G1025" s="6"/>
      <c r="H1025" s="6"/>
      <c r="I1025" s="6"/>
      <c r="J1025" s="6"/>
      <c r="K1025" s="6"/>
      <c r="L1025" s="5"/>
    </row>
    <row r="1026" spans="5:12" ht="73.5" hidden="1" customHeight="1">
      <c r="E1026" s="6"/>
      <c r="F1026" s="6"/>
      <c r="G1026" s="6"/>
      <c r="H1026" s="6"/>
      <c r="I1026" s="6"/>
      <c r="J1026" s="6"/>
      <c r="K1026" s="6"/>
      <c r="L1026" s="5"/>
    </row>
    <row r="1027" spans="5:12" ht="73.5" hidden="1" customHeight="1">
      <c r="E1027" s="6"/>
      <c r="F1027" s="6"/>
      <c r="G1027" s="6"/>
      <c r="H1027" s="6"/>
      <c r="I1027" s="6"/>
      <c r="J1027" s="6"/>
      <c r="K1027" s="6"/>
      <c r="L1027" s="5"/>
    </row>
    <row r="1028" spans="5:12" ht="73.5" hidden="1" customHeight="1">
      <c r="E1028" s="6"/>
      <c r="F1028" s="6"/>
      <c r="G1028" s="6"/>
      <c r="H1028" s="6"/>
      <c r="I1028" s="6"/>
      <c r="J1028" s="6"/>
      <c r="K1028" s="6"/>
      <c r="L1028" s="5"/>
    </row>
    <row r="1029" spans="5:12" ht="73.5" hidden="1" customHeight="1">
      <c r="E1029" s="6"/>
      <c r="F1029" s="6"/>
      <c r="G1029" s="6"/>
      <c r="H1029" s="6"/>
      <c r="I1029" s="6"/>
      <c r="J1029" s="6"/>
      <c r="K1029" s="6"/>
      <c r="L1029" s="5"/>
    </row>
    <row r="1030" spans="5:12" ht="73.5" hidden="1" customHeight="1">
      <c r="E1030" s="6"/>
      <c r="F1030" s="6"/>
      <c r="G1030" s="6"/>
      <c r="H1030" s="6"/>
      <c r="I1030" s="6"/>
      <c r="J1030" s="6"/>
      <c r="K1030" s="6"/>
      <c r="L1030" s="5"/>
    </row>
    <row r="1031" spans="5:12" ht="73.5" hidden="1" customHeight="1">
      <c r="E1031" s="6"/>
      <c r="F1031" s="6"/>
      <c r="G1031" s="6"/>
      <c r="H1031" s="6"/>
      <c r="I1031" s="6"/>
      <c r="J1031" s="6"/>
      <c r="K1031" s="6"/>
      <c r="L1031" s="5"/>
    </row>
    <row r="1032" spans="5:12" ht="73.5" hidden="1" customHeight="1">
      <c r="E1032" s="6"/>
      <c r="F1032" s="6"/>
      <c r="G1032" s="6"/>
      <c r="H1032" s="6"/>
      <c r="I1032" s="6"/>
      <c r="J1032" s="6"/>
      <c r="K1032" s="6"/>
      <c r="L1032" s="5"/>
    </row>
    <row r="1033" spans="5:12" ht="73.5" hidden="1" customHeight="1">
      <c r="E1033" s="6"/>
      <c r="F1033" s="6"/>
      <c r="G1033" s="6"/>
      <c r="H1033" s="6"/>
      <c r="I1033" s="6"/>
      <c r="J1033" s="6"/>
      <c r="K1033" s="6"/>
      <c r="L1033" s="5"/>
    </row>
    <row r="1034" spans="5:12" ht="73.5" hidden="1" customHeight="1">
      <c r="E1034" s="6"/>
      <c r="F1034" s="6"/>
      <c r="G1034" s="6"/>
      <c r="H1034" s="6"/>
      <c r="I1034" s="6"/>
      <c r="J1034" s="6"/>
      <c r="K1034" s="6"/>
      <c r="L1034" s="5"/>
    </row>
    <row r="1035" spans="5:12" ht="73.5" hidden="1" customHeight="1">
      <c r="E1035" s="6"/>
      <c r="F1035" s="6"/>
      <c r="G1035" s="6"/>
      <c r="H1035" s="6"/>
      <c r="I1035" s="6"/>
      <c r="J1035" s="6"/>
      <c r="K1035" s="6"/>
      <c r="L1035" s="5"/>
    </row>
    <row r="1036" spans="5:12" ht="73.5" hidden="1" customHeight="1">
      <c r="E1036" s="6"/>
      <c r="F1036" s="6"/>
      <c r="G1036" s="6"/>
      <c r="H1036" s="6"/>
      <c r="I1036" s="6"/>
      <c r="J1036" s="6"/>
      <c r="K1036" s="6"/>
      <c r="L1036" s="5"/>
    </row>
    <row r="1037" spans="5:12" ht="73.5" hidden="1" customHeight="1">
      <c r="E1037" s="6"/>
      <c r="F1037" s="6"/>
      <c r="G1037" s="6"/>
      <c r="H1037" s="6"/>
      <c r="I1037" s="6"/>
      <c r="J1037" s="6"/>
      <c r="K1037" s="6"/>
      <c r="L1037" s="5"/>
    </row>
    <row r="1038" spans="5:12" ht="73.5" hidden="1" customHeight="1">
      <c r="E1038" s="6"/>
      <c r="F1038" s="6"/>
      <c r="G1038" s="6"/>
      <c r="H1038" s="6"/>
      <c r="I1038" s="6"/>
      <c r="J1038" s="6"/>
      <c r="K1038" s="6"/>
      <c r="L1038" s="5"/>
    </row>
    <row r="1039" spans="5:12" ht="73.5" hidden="1" customHeight="1">
      <c r="E1039" s="6"/>
      <c r="F1039" s="6"/>
      <c r="G1039" s="6"/>
      <c r="H1039" s="6"/>
      <c r="I1039" s="6"/>
      <c r="J1039" s="6"/>
      <c r="K1039" s="6"/>
      <c r="L1039" s="5"/>
    </row>
    <row r="1040" spans="5:12" ht="73.5" hidden="1" customHeight="1">
      <c r="E1040" s="6"/>
      <c r="F1040" s="6"/>
      <c r="G1040" s="6"/>
      <c r="H1040" s="6"/>
      <c r="I1040" s="6"/>
      <c r="J1040" s="6"/>
      <c r="K1040" s="6"/>
      <c r="L1040" s="5"/>
    </row>
    <row r="1041" spans="5:12" ht="73.5" hidden="1" customHeight="1">
      <c r="E1041" s="6"/>
      <c r="F1041" s="6"/>
      <c r="G1041" s="6"/>
      <c r="H1041" s="6"/>
      <c r="I1041" s="6"/>
      <c r="J1041" s="6"/>
      <c r="K1041" s="6"/>
      <c r="L1041" s="5"/>
    </row>
    <row r="1042" spans="5:12" ht="73.5" hidden="1" customHeight="1">
      <c r="E1042" s="6"/>
      <c r="F1042" s="6"/>
      <c r="G1042" s="6"/>
      <c r="H1042" s="6"/>
      <c r="I1042" s="6"/>
      <c r="J1042" s="6"/>
      <c r="K1042" s="6"/>
      <c r="L1042" s="5"/>
    </row>
    <row r="1043" spans="5:12" ht="73.5" hidden="1" customHeight="1">
      <c r="E1043" s="6"/>
      <c r="F1043" s="6"/>
      <c r="G1043" s="6"/>
      <c r="H1043" s="6"/>
      <c r="I1043" s="6"/>
      <c r="J1043" s="6"/>
      <c r="K1043" s="6"/>
      <c r="L1043" s="5"/>
    </row>
    <row r="1044" spans="5:12" ht="73.5" hidden="1" customHeight="1">
      <c r="E1044" s="6"/>
      <c r="F1044" s="6"/>
      <c r="G1044" s="6"/>
      <c r="H1044" s="6"/>
      <c r="I1044" s="6"/>
      <c r="J1044" s="6"/>
      <c r="K1044" s="6"/>
      <c r="L1044" s="5"/>
    </row>
    <row r="1045" spans="5:12" ht="73.5" hidden="1" customHeight="1">
      <c r="E1045" s="6"/>
      <c r="F1045" s="6"/>
      <c r="G1045" s="6"/>
      <c r="H1045" s="6"/>
      <c r="I1045" s="6"/>
      <c r="J1045" s="6"/>
      <c r="K1045" s="6"/>
      <c r="L1045" s="5"/>
    </row>
    <row r="1046" spans="5:12" ht="73.5" hidden="1" customHeight="1">
      <c r="E1046" s="6"/>
      <c r="F1046" s="6"/>
      <c r="G1046" s="6"/>
      <c r="H1046" s="6"/>
      <c r="I1046" s="6"/>
      <c r="J1046" s="6"/>
      <c r="K1046" s="6"/>
      <c r="L1046" s="5"/>
    </row>
    <row r="1047" spans="5:12" ht="73.5" hidden="1" customHeight="1">
      <c r="E1047" s="6"/>
      <c r="F1047" s="6"/>
      <c r="G1047" s="6"/>
      <c r="H1047" s="6"/>
      <c r="I1047" s="6"/>
      <c r="J1047" s="6"/>
      <c r="K1047" s="6"/>
      <c r="L1047" s="5"/>
    </row>
    <row r="1048" spans="5:12" ht="73.5" hidden="1" customHeight="1">
      <c r="E1048" s="6"/>
      <c r="F1048" s="6"/>
      <c r="G1048" s="6"/>
      <c r="H1048" s="6"/>
      <c r="I1048" s="6"/>
      <c r="J1048" s="6"/>
      <c r="K1048" s="6"/>
      <c r="L1048" s="5"/>
    </row>
    <row r="1049" spans="5:12" ht="73.5" hidden="1" customHeight="1">
      <c r="E1049" s="6"/>
      <c r="F1049" s="6"/>
      <c r="G1049" s="6"/>
      <c r="H1049" s="6"/>
      <c r="I1049" s="6"/>
      <c r="J1049" s="6"/>
      <c r="K1049" s="6"/>
      <c r="L1049" s="5"/>
    </row>
    <row r="1050" spans="5:12" ht="73.5" hidden="1" customHeight="1">
      <c r="E1050" s="6"/>
      <c r="F1050" s="6"/>
      <c r="G1050" s="6"/>
      <c r="H1050" s="6"/>
      <c r="I1050" s="6"/>
      <c r="J1050" s="6"/>
      <c r="K1050" s="6"/>
      <c r="L1050" s="5"/>
    </row>
    <row r="1051" spans="5:12" ht="73.5" hidden="1" customHeight="1">
      <c r="E1051" s="6"/>
      <c r="F1051" s="6"/>
      <c r="G1051" s="6"/>
      <c r="H1051" s="6"/>
      <c r="I1051" s="6"/>
      <c r="J1051" s="6"/>
      <c r="K1051" s="6"/>
      <c r="L1051" s="5"/>
    </row>
    <row r="1052" spans="5:12" ht="73.5" hidden="1" customHeight="1">
      <c r="E1052" s="6"/>
      <c r="F1052" s="6"/>
      <c r="G1052" s="6"/>
      <c r="H1052" s="6"/>
      <c r="I1052" s="6"/>
      <c r="J1052" s="6"/>
      <c r="K1052" s="6"/>
      <c r="L1052" s="5"/>
    </row>
    <row r="1053" spans="5:12" ht="73.5" hidden="1" customHeight="1">
      <c r="E1053" s="6"/>
      <c r="F1053" s="6"/>
      <c r="G1053" s="6"/>
      <c r="H1053" s="6"/>
      <c r="I1053" s="6"/>
      <c r="J1053" s="6"/>
      <c r="K1053" s="6"/>
      <c r="L1053" s="5"/>
    </row>
    <row r="1054" spans="5:12" ht="73.5" hidden="1" customHeight="1">
      <c r="E1054" s="6"/>
      <c r="F1054" s="6"/>
      <c r="G1054" s="6"/>
      <c r="H1054" s="6"/>
      <c r="I1054" s="6"/>
      <c r="J1054" s="6"/>
      <c r="K1054" s="6"/>
      <c r="L1054" s="5"/>
    </row>
    <row r="1055" spans="5:12" ht="73.5" hidden="1" customHeight="1">
      <c r="E1055" s="6"/>
      <c r="F1055" s="6"/>
      <c r="G1055" s="6"/>
      <c r="H1055" s="6"/>
      <c r="I1055" s="6"/>
      <c r="J1055" s="6"/>
      <c r="K1055" s="6"/>
      <c r="L1055" s="5"/>
    </row>
    <row r="1056" spans="5:12" ht="73.5" hidden="1" customHeight="1">
      <c r="E1056" s="6"/>
      <c r="F1056" s="6"/>
      <c r="G1056" s="6"/>
      <c r="H1056" s="6"/>
      <c r="I1056" s="6"/>
      <c r="J1056" s="6"/>
      <c r="K1056" s="6"/>
      <c r="L1056" s="5"/>
    </row>
    <row r="1057" spans="5:12" ht="73.5" hidden="1" customHeight="1">
      <c r="E1057" s="6"/>
      <c r="F1057" s="6"/>
      <c r="G1057" s="6"/>
      <c r="H1057" s="6"/>
      <c r="I1057" s="6"/>
      <c r="J1057" s="6"/>
      <c r="K1057" s="6"/>
      <c r="L1057" s="5"/>
    </row>
    <row r="1058" spans="5:12" ht="73.5" hidden="1" customHeight="1">
      <c r="E1058" s="6"/>
      <c r="F1058" s="6"/>
      <c r="G1058" s="6"/>
      <c r="H1058" s="6"/>
      <c r="I1058" s="6"/>
      <c r="J1058" s="6"/>
      <c r="K1058" s="6"/>
      <c r="L1058" s="5"/>
    </row>
    <row r="1059" spans="5:12" ht="73.5" hidden="1" customHeight="1">
      <c r="E1059" s="6"/>
      <c r="F1059" s="6"/>
      <c r="G1059" s="6"/>
      <c r="H1059" s="6"/>
      <c r="I1059" s="6"/>
      <c r="J1059" s="6"/>
      <c r="K1059" s="6"/>
      <c r="L1059" s="5"/>
    </row>
    <row r="1060" spans="5:12" ht="73.5" hidden="1" customHeight="1">
      <c r="E1060" s="6"/>
      <c r="F1060" s="6"/>
      <c r="G1060" s="6"/>
      <c r="H1060" s="6"/>
      <c r="I1060" s="6"/>
      <c r="J1060" s="6"/>
      <c r="K1060" s="6"/>
      <c r="L1060" s="5"/>
    </row>
    <row r="1061" spans="5:12" ht="73.5" hidden="1" customHeight="1">
      <c r="E1061" s="6"/>
      <c r="F1061" s="6"/>
      <c r="G1061" s="6"/>
      <c r="H1061" s="6"/>
      <c r="I1061" s="6"/>
      <c r="J1061" s="6"/>
      <c r="K1061" s="6"/>
      <c r="L1061" s="5"/>
    </row>
    <row r="1062" spans="5:12" ht="73.5" hidden="1" customHeight="1">
      <c r="E1062" s="6"/>
      <c r="F1062" s="6"/>
      <c r="G1062" s="6"/>
      <c r="H1062" s="6"/>
      <c r="I1062" s="6"/>
      <c r="J1062" s="6"/>
      <c r="K1062" s="6"/>
      <c r="L1062" s="5"/>
    </row>
    <row r="1063" spans="5:12" ht="73.5" hidden="1" customHeight="1">
      <c r="E1063" s="6"/>
      <c r="F1063" s="6"/>
      <c r="G1063" s="6"/>
      <c r="H1063" s="6"/>
      <c r="I1063" s="6"/>
      <c r="J1063" s="6"/>
      <c r="K1063" s="6"/>
      <c r="L1063" s="5"/>
    </row>
    <row r="1064" spans="5:12" ht="73.5" hidden="1" customHeight="1">
      <c r="E1064" s="6"/>
      <c r="F1064" s="6"/>
      <c r="G1064" s="6"/>
      <c r="H1064" s="6"/>
      <c r="I1064" s="6"/>
      <c r="J1064" s="6"/>
      <c r="K1064" s="6"/>
      <c r="L1064" s="5"/>
    </row>
    <row r="1065" spans="5:12" ht="73.5" hidden="1" customHeight="1">
      <c r="E1065" s="6"/>
      <c r="F1065" s="6"/>
      <c r="G1065" s="6"/>
      <c r="H1065" s="6"/>
      <c r="I1065" s="6"/>
      <c r="J1065" s="6"/>
      <c r="K1065" s="6"/>
      <c r="L1065" s="5"/>
    </row>
    <row r="1066" spans="5:12" ht="73.5" hidden="1" customHeight="1">
      <c r="E1066" s="6"/>
      <c r="F1066" s="6"/>
      <c r="G1066" s="6"/>
      <c r="H1066" s="6"/>
      <c r="I1066" s="6"/>
      <c r="J1066" s="6"/>
      <c r="K1066" s="6"/>
      <c r="L1066" s="5"/>
    </row>
    <row r="1067" spans="5:12" ht="73.5" hidden="1" customHeight="1">
      <c r="E1067" s="6"/>
      <c r="F1067" s="6"/>
      <c r="G1067" s="6"/>
      <c r="H1067" s="6"/>
      <c r="I1067" s="6"/>
      <c r="J1067" s="6"/>
      <c r="K1067" s="6"/>
      <c r="L1067" s="5"/>
    </row>
    <row r="1068" spans="5:12" ht="73.5" hidden="1" customHeight="1">
      <c r="E1068" s="6"/>
      <c r="F1068" s="6"/>
      <c r="G1068" s="6"/>
      <c r="H1068" s="6"/>
      <c r="I1068" s="6"/>
      <c r="J1068" s="6"/>
      <c r="K1068" s="6"/>
      <c r="L1068" s="5"/>
    </row>
    <row r="1069" spans="5:12" ht="73.5" hidden="1" customHeight="1">
      <c r="E1069" s="6"/>
      <c r="F1069" s="6"/>
      <c r="G1069" s="6"/>
      <c r="H1069" s="6"/>
      <c r="I1069" s="6"/>
      <c r="J1069" s="6"/>
      <c r="K1069" s="6"/>
      <c r="L1069" s="5"/>
    </row>
    <row r="1070" spans="5:12" ht="73.5" hidden="1" customHeight="1">
      <c r="E1070" s="6"/>
      <c r="F1070" s="6"/>
      <c r="G1070" s="6"/>
      <c r="H1070" s="6"/>
      <c r="I1070" s="6"/>
      <c r="J1070" s="6"/>
      <c r="K1070" s="6"/>
      <c r="L1070" s="5"/>
    </row>
    <row r="1071" spans="5:12" ht="73.5" hidden="1" customHeight="1">
      <c r="E1071" s="6"/>
      <c r="F1071" s="6"/>
      <c r="G1071" s="6"/>
      <c r="H1071" s="6"/>
      <c r="I1071" s="6"/>
      <c r="J1071" s="6"/>
      <c r="K1071" s="6"/>
      <c r="L1071" s="5"/>
    </row>
    <row r="1072" spans="5:12" ht="73.5" hidden="1" customHeight="1">
      <c r="E1072" s="6"/>
      <c r="F1072" s="6"/>
      <c r="G1072" s="6"/>
      <c r="H1072" s="6"/>
      <c r="I1072" s="6"/>
      <c r="J1072" s="6"/>
      <c r="K1072" s="6"/>
      <c r="L1072" s="5"/>
    </row>
    <row r="1073" spans="5:12" ht="73.5" hidden="1" customHeight="1">
      <c r="E1073" s="6"/>
      <c r="F1073" s="6"/>
      <c r="G1073" s="6"/>
      <c r="H1073" s="6"/>
      <c r="I1073" s="6"/>
      <c r="J1073" s="6"/>
      <c r="K1073" s="6"/>
      <c r="L1073" s="5"/>
    </row>
    <row r="1074" spans="5:12" ht="73.5" hidden="1" customHeight="1">
      <c r="E1074" s="6"/>
      <c r="F1074" s="6"/>
      <c r="G1074" s="6"/>
      <c r="H1074" s="6"/>
      <c r="I1074" s="6"/>
      <c r="J1074" s="6"/>
      <c r="K1074" s="6"/>
      <c r="L1074" s="5"/>
    </row>
    <row r="1075" spans="5:12" ht="73.5" hidden="1" customHeight="1">
      <c r="E1075" s="6"/>
      <c r="F1075" s="6"/>
      <c r="G1075" s="6"/>
      <c r="H1075" s="6"/>
      <c r="I1075" s="6"/>
      <c r="J1075" s="6"/>
      <c r="K1075" s="6"/>
      <c r="L1075" s="5"/>
    </row>
    <row r="1076" spans="5:12" ht="73.5" hidden="1" customHeight="1">
      <c r="E1076" s="6"/>
      <c r="F1076" s="6"/>
      <c r="G1076" s="6"/>
      <c r="H1076" s="6"/>
      <c r="I1076" s="6"/>
      <c r="J1076" s="6"/>
      <c r="K1076" s="6"/>
      <c r="L1076" s="5"/>
    </row>
    <row r="1077" spans="5:12" ht="73.5" hidden="1" customHeight="1">
      <c r="E1077" s="6"/>
      <c r="F1077" s="6"/>
      <c r="G1077" s="6"/>
      <c r="H1077" s="6"/>
      <c r="I1077" s="6"/>
      <c r="J1077" s="6"/>
      <c r="K1077" s="6"/>
      <c r="L1077" s="5"/>
    </row>
    <row r="1078" spans="5:12" ht="73.5" hidden="1" customHeight="1">
      <c r="E1078" s="6"/>
      <c r="F1078" s="6"/>
      <c r="G1078" s="6"/>
      <c r="H1078" s="6"/>
      <c r="I1078" s="6"/>
      <c r="J1078" s="6"/>
      <c r="K1078" s="6"/>
      <c r="L1078" s="5"/>
    </row>
    <row r="1079" spans="5:12" ht="73.5" hidden="1" customHeight="1">
      <c r="E1079" s="6"/>
      <c r="F1079" s="6"/>
      <c r="G1079" s="6"/>
      <c r="H1079" s="6"/>
      <c r="I1079" s="6"/>
      <c r="J1079" s="6"/>
      <c r="K1079" s="6"/>
      <c r="L1079" s="5"/>
    </row>
    <row r="1080" spans="5:12" ht="73.5" hidden="1" customHeight="1">
      <c r="E1080" s="6"/>
      <c r="F1080" s="6"/>
      <c r="G1080" s="6"/>
      <c r="H1080" s="6"/>
      <c r="I1080" s="6"/>
      <c r="J1080" s="6"/>
      <c r="K1080" s="6"/>
      <c r="L1080" s="5"/>
    </row>
    <row r="1081" spans="5:12" ht="73.5" hidden="1" customHeight="1">
      <c r="E1081" s="6"/>
      <c r="F1081" s="6"/>
      <c r="G1081" s="6"/>
      <c r="H1081" s="6"/>
      <c r="I1081" s="6"/>
      <c r="J1081" s="6"/>
      <c r="K1081" s="6"/>
      <c r="L1081" s="5"/>
    </row>
    <row r="1082" spans="5:12" ht="73.5" hidden="1" customHeight="1">
      <c r="E1082" s="6"/>
      <c r="F1082" s="6"/>
      <c r="G1082" s="6"/>
      <c r="H1082" s="6"/>
      <c r="I1082" s="6"/>
      <c r="J1082" s="6"/>
      <c r="K1082" s="6"/>
      <c r="L1082" s="5"/>
    </row>
    <row r="1083" spans="5:12" ht="73.5" hidden="1" customHeight="1">
      <c r="E1083" s="6"/>
      <c r="F1083" s="6"/>
      <c r="G1083" s="6"/>
      <c r="H1083" s="6"/>
      <c r="I1083" s="6"/>
      <c r="J1083" s="6"/>
      <c r="K1083" s="6"/>
      <c r="L1083" s="5"/>
    </row>
    <row r="1084" spans="5:12" ht="73.5" hidden="1" customHeight="1">
      <c r="E1084" s="6"/>
      <c r="F1084" s="6"/>
      <c r="G1084" s="6"/>
      <c r="H1084" s="6"/>
      <c r="I1084" s="6"/>
      <c r="J1084" s="6"/>
      <c r="K1084" s="6"/>
      <c r="L1084" s="5"/>
    </row>
    <row r="1085" spans="5:12" ht="73.5" hidden="1" customHeight="1">
      <c r="E1085" s="6"/>
      <c r="F1085" s="6"/>
      <c r="G1085" s="6"/>
      <c r="H1085" s="6"/>
      <c r="I1085" s="6"/>
      <c r="J1085" s="6"/>
      <c r="K1085" s="6"/>
      <c r="L1085" s="5"/>
    </row>
    <row r="1086" spans="5:12" ht="73.5" hidden="1" customHeight="1">
      <c r="E1086" s="6"/>
      <c r="F1086" s="6"/>
      <c r="G1086" s="6"/>
      <c r="H1086" s="6"/>
      <c r="I1086" s="6"/>
      <c r="J1086" s="6"/>
      <c r="K1086" s="6"/>
      <c r="L1086" s="5"/>
    </row>
    <row r="1087" spans="5:12" ht="73.5" hidden="1" customHeight="1">
      <c r="E1087" s="6"/>
      <c r="F1087" s="6"/>
      <c r="G1087" s="6"/>
      <c r="H1087" s="6"/>
      <c r="I1087" s="6"/>
      <c r="J1087" s="6"/>
      <c r="K1087" s="6"/>
      <c r="L1087" s="5"/>
    </row>
    <row r="1088" spans="5:12" ht="73.5" hidden="1" customHeight="1">
      <c r="E1088" s="6"/>
      <c r="F1088" s="6"/>
      <c r="G1088" s="6"/>
      <c r="H1088" s="6"/>
      <c r="I1088" s="6"/>
      <c r="J1088" s="6"/>
      <c r="K1088" s="6"/>
      <c r="L1088" s="5"/>
    </row>
    <row r="1089" spans="5:12" ht="73.5" hidden="1" customHeight="1">
      <c r="E1089" s="6"/>
      <c r="F1089" s="6"/>
      <c r="G1089" s="6"/>
      <c r="H1089" s="6"/>
      <c r="I1089" s="6"/>
      <c r="J1089" s="6"/>
      <c r="K1089" s="6"/>
      <c r="L1089" s="5"/>
    </row>
    <row r="1090" spans="5:12" ht="73.5" hidden="1" customHeight="1">
      <c r="E1090" s="6"/>
      <c r="F1090" s="6"/>
      <c r="G1090" s="6"/>
      <c r="H1090" s="6"/>
      <c r="I1090" s="6"/>
      <c r="J1090" s="6"/>
      <c r="K1090" s="6"/>
      <c r="L1090" s="5"/>
    </row>
    <row r="1091" spans="5:12" ht="73.5" hidden="1" customHeight="1">
      <c r="E1091" s="6"/>
      <c r="F1091" s="6"/>
      <c r="G1091" s="6"/>
      <c r="H1091" s="6"/>
      <c r="I1091" s="6"/>
      <c r="J1091" s="6"/>
      <c r="K1091" s="6"/>
      <c r="L1091" s="5"/>
    </row>
    <row r="1092" spans="5:12" ht="73.5" hidden="1" customHeight="1">
      <c r="E1092" s="6"/>
      <c r="F1092" s="6"/>
      <c r="G1092" s="6"/>
      <c r="H1092" s="6"/>
      <c r="I1092" s="6"/>
      <c r="J1092" s="6"/>
      <c r="K1092" s="6"/>
      <c r="L1092" s="5"/>
    </row>
    <row r="1093" spans="5:12" ht="73.5" hidden="1" customHeight="1">
      <c r="E1093" s="6"/>
      <c r="F1093" s="6"/>
      <c r="G1093" s="6"/>
      <c r="H1093" s="6"/>
      <c r="I1093" s="6"/>
      <c r="J1093" s="6"/>
      <c r="K1093" s="6"/>
      <c r="L1093" s="5"/>
    </row>
    <row r="1094" spans="5:12" ht="73.5" hidden="1" customHeight="1">
      <c r="E1094" s="6"/>
      <c r="F1094" s="6"/>
      <c r="G1094" s="6"/>
      <c r="H1094" s="6"/>
      <c r="I1094" s="6"/>
      <c r="J1094" s="6"/>
      <c r="K1094" s="6"/>
      <c r="L1094" s="5"/>
    </row>
    <row r="1095" spans="5:12" ht="73.5" hidden="1" customHeight="1">
      <c r="E1095" s="6"/>
      <c r="F1095" s="6"/>
      <c r="G1095" s="6"/>
      <c r="H1095" s="6"/>
      <c r="I1095" s="6"/>
      <c r="J1095" s="6"/>
      <c r="K1095" s="6"/>
      <c r="L1095" s="5"/>
    </row>
    <row r="1096" spans="5:12" ht="73.5" hidden="1" customHeight="1">
      <c r="E1096" s="6"/>
      <c r="F1096" s="6"/>
      <c r="G1096" s="6"/>
      <c r="H1096" s="6"/>
      <c r="I1096" s="6"/>
      <c r="J1096" s="6"/>
      <c r="K1096" s="6"/>
      <c r="L1096" s="5"/>
    </row>
    <row r="1097" spans="5:12" ht="73.5" hidden="1" customHeight="1">
      <c r="E1097" s="6"/>
      <c r="F1097" s="6"/>
      <c r="G1097" s="6"/>
      <c r="H1097" s="6"/>
      <c r="I1097" s="6"/>
      <c r="J1097" s="6"/>
      <c r="K1097" s="6"/>
      <c r="L1097" s="5"/>
    </row>
    <row r="1098" spans="5:12" ht="73.5" hidden="1" customHeight="1">
      <c r="E1098" s="6"/>
      <c r="F1098" s="6"/>
      <c r="G1098" s="6"/>
      <c r="H1098" s="6"/>
      <c r="I1098" s="6"/>
      <c r="J1098" s="6"/>
      <c r="K1098" s="6"/>
      <c r="L1098" s="5"/>
    </row>
    <row r="1099" spans="5:12" ht="73.5" hidden="1" customHeight="1">
      <c r="E1099" s="6"/>
      <c r="F1099" s="6"/>
      <c r="G1099" s="6"/>
      <c r="H1099" s="6"/>
      <c r="I1099" s="6"/>
      <c r="J1099" s="6"/>
      <c r="K1099" s="6"/>
      <c r="L1099" s="5"/>
    </row>
    <row r="1100" spans="5:12" ht="73.5" hidden="1" customHeight="1">
      <c r="E1100" s="6"/>
      <c r="F1100" s="6"/>
      <c r="G1100" s="6"/>
      <c r="H1100" s="6"/>
      <c r="I1100" s="6"/>
      <c r="J1100" s="6"/>
      <c r="K1100" s="6"/>
      <c r="L1100" s="5"/>
    </row>
    <row r="1101" spans="5:12" ht="73.5" hidden="1" customHeight="1">
      <c r="E1101" s="6"/>
      <c r="F1101" s="6"/>
      <c r="G1101" s="6"/>
      <c r="H1101" s="6"/>
      <c r="I1101" s="6"/>
      <c r="J1101" s="6"/>
      <c r="K1101" s="6"/>
      <c r="L1101" s="5"/>
    </row>
    <row r="1102" spans="5:12" ht="73.5" hidden="1" customHeight="1">
      <c r="E1102" s="6"/>
      <c r="F1102" s="6"/>
      <c r="G1102" s="6"/>
      <c r="H1102" s="6"/>
      <c r="I1102" s="6"/>
      <c r="J1102" s="6"/>
      <c r="K1102" s="6"/>
      <c r="L1102" s="5"/>
    </row>
    <row r="1103" spans="5:12" ht="73.5" hidden="1" customHeight="1">
      <c r="E1103" s="6"/>
      <c r="F1103" s="6"/>
      <c r="G1103" s="6"/>
      <c r="H1103" s="6"/>
      <c r="I1103" s="6"/>
      <c r="J1103" s="6"/>
      <c r="K1103" s="6"/>
      <c r="L1103" s="5"/>
    </row>
    <row r="1104" spans="5:12" ht="73.5" hidden="1" customHeight="1">
      <c r="E1104" s="6"/>
      <c r="F1104" s="6"/>
      <c r="G1104" s="6"/>
      <c r="H1104" s="6"/>
      <c r="I1104" s="6"/>
      <c r="J1104" s="6"/>
      <c r="K1104" s="6"/>
      <c r="L1104" s="5"/>
    </row>
    <row r="1105" spans="5:12" ht="73.5" hidden="1" customHeight="1">
      <c r="E1105" s="6"/>
      <c r="F1105" s="6"/>
      <c r="G1105" s="6"/>
      <c r="H1105" s="6"/>
      <c r="I1105" s="6"/>
      <c r="J1105" s="6"/>
      <c r="K1105" s="6"/>
      <c r="L1105" s="5"/>
    </row>
    <row r="1106" spans="5:12" ht="73.5" hidden="1" customHeight="1">
      <c r="E1106" s="6"/>
      <c r="F1106" s="6"/>
      <c r="G1106" s="6"/>
      <c r="H1106" s="6"/>
      <c r="I1106" s="6"/>
      <c r="J1106" s="6"/>
      <c r="K1106" s="6"/>
      <c r="L1106" s="5"/>
    </row>
    <row r="1107" spans="5:12" ht="73.5" hidden="1" customHeight="1">
      <c r="E1107" s="6"/>
      <c r="F1107" s="6"/>
      <c r="G1107" s="6"/>
      <c r="H1107" s="6"/>
      <c r="I1107" s="6"/>
      <c r="J1107" s="6"/>
      <c r="K1107" s="6"/>
      <c r="L1107" s="5"/>
    </row>
    <row r="1108" spans="5:12" ht="73.5" hidden="1" customHeight="1">
      <c r="E1108" s="6"/>
      <c r="F1108" s="6"/>
      <c r="G1108" s="6"/>
      <c r="H1108" s="6"/>
      <c r="I1108" s="6"/>
      <c r="J1108" s="6"/>
      <c r="K1108" s="6"/>
      <c r="L1108" s="5"/>
    </row>
    <row r="1109" spans="5:12" ht="73.5" hidden="1" customHeight="1">
      <c r="E1109" s="6"/>
      <c r="F1109" s="6"/>
      <c r="G1109" s="6"/>
      <c r="H1109" s="6"/>
      <c r="I1109" s="6"/>
      <c r="J1109" s="6"/>
      <c r="K1109" s="6"/>
      <c r="L1109" s="5"/>
    </row>
    <row r="1110" spans="5:12" ht="73.5" hidden="1" customHeight="1">
      <c r="E1110" s="6"/>
      <c r="F1110" s="6"/>
      <c r="G1110" s="6"/>
      <c r="H1110" s="6"/>
      <c r="I1110" s="6"/>
      <c r="J1110" s="6"/>
      <c r="K1110" s="6"/>
      <c r="L1110" s="5"/>
    </row>
    <row r="1111" spans="5:12" ht="73.5" hidden="1" customHeight="1">
      <c r="E1111" s="6"/>
      <c r="F1111" s="6"/>
      <c r="G1111" s="6"/>
      <c r="H1111" s="6"/>
      <c r="I1111" s="6"/>
      <c r="J1111" s="6"/>
      <c r="K1111" s="6"/>
      <c r="L1111" s="5"/>
    </row>
    <row r="1112" spans="5:12" ht="73.5" hidden="1" customHeight="1">
      <c r="E1112" s="6"/>
      <c r="F1112" s="6"/>
      <c r="G1112" s="6"/>
      <c r="H1112" s="6"/>
      <c r="I1112" s="6"/>
      <c r="J1112" s="6"/>
      <c r="K1112" s="6"/>
      <c r="L1112" s="5"/>
    </row>
    <row r="1113" spans="5:12" ht="73.5" hidden="1" customHeight="1">
      <c r="E1113" s="6"/>
      <c r="F1113" s="6"/>
      <c r="G1113" s="6"/>
      <c r="H1113" s="6"/>
      <c r="I1113" s="6"/>
      <c r="J1113" s="6"/>
      <c r="K1113" s="6"/>
      <c r="L1113" s="5"/>
    </row>
    <row r="1114" spans="5:12" ht="73.5" hidden="1" customHeight="1">
      <c r="E1114" s="6"/>
      <c r="F1114" s="6"/>
      <c r="G1114" s="6"/>
      <c r="H1114" s="6"/>
      <c r="I1114" s="6"/>
      <c r="J1114" s="6"/>
      <c r="K1114" s="6"/>
      <c r="L1114" s="5"/>
    </row>
    <row r="1115" spans="5:12" ht="73.5" hidden="1" customHeight="1">
      <c r="E1115" s="6"/>
      <c r="F1115" s="6"/>
      <c r="G1115" s="6"/>
      <c r="H1115" s="6"/>
      <c r="I1115" s="6"/>
      <c r="J1115" s="6"/>
      <c r="K1115" s="6"/>
      <c r="L1115" s="5"/>
    </row>
    <row r="1116" spans="5:12" ht="73.5" hidden="1" customHeight="1">
      <c r="E1116" s="6"/>
      <c r="F1116" s="6"/>
      <c r="G1116" s="6"/>
      <c r="H1116" s="6"/>
      <c r="I1116" s="6"/>
      <c r="J1116" s="6"/>
      <c r="K1116" s="6"/>
      <c r="L1116" s="5"/>
    </row>
    <row r="1117" spans="5:12" ht="73.5" hidden="1" customHeight="1">
      <c r="E1117" s="6"/>
      <c r="F1117" s="6"/>
      <c r="G1117" s="6"/>
      <c r="H1117" s="6"/>
      <c r="I1117" s="6"/>
      <c r="J1117" s="6"/>
      <c r="K1117" s="6"/>
      <c r="L1117" s="5"/>
    </row>
    <row r="1118" spans="5:12" ht="73.5" hidden="1" customHeight="1">
      <c r="E1118" s="6"/>
      <c r="F1118" s="6"/>
      <c r="G1118" s="6"/>
      <c r="H1118" s="6"/>
      <c r="I1118" s="6"/>
      <c r="J1118" s="6"/>
      <c r="K1118" s="6"/>
      <c r="L1118" s="5"/>
    </row>
    <row r="1119" spans="5:12" ht="73.5" hidden="1" customHeight="1">
      <c r="E1119" s="6"/>
      <c r="F1119" s="6"/>
      <c r="G1119" s="6"/>
      <c r="H1119" s="6"/>
      <c r="I1119" s="6"/>
      <c r="J1119" s="6"/>
      <c r="K1119" s="6"/>
      <c r="L1119" s="5"/>
    </row>
    <row r="1120" spans="5:12" ht="73.5" hidden="1" customHeight="1">
      <c r="E1120" s="6"/>
      <c r="F1120" s="6"/>
      <c r="G1120" s="6"/>
      <c r="H1120" s="6"/>
      <c r="I1120" s="6"/>
      <c r="J1120" s="6"/>
      <c r="K1120" s="6"/>
      <c r="L1120" s="5"/>
    </row>
    <row r="1121" spans="5:12" ht="73.5" hidden="1" customHeight="1">
      <c r="E1121" s="6"/>
      <c r="F1121" s="6"/>
      <c r="G1121" s="6"/>
      <c r="H1121" s="6"/>
      <c r="I1121" s="6"/>
      <c r="J1121" s="6"/>
      <c r="K1121" s="6"/>
      <c r="L1121" s="5"/>
    </row>
    <row r="1122" spans="5:12" ht="73.5" hidden="1" customHeight="1">
      <c r="E1122" s="6"/>
      <c r="F1122" s="6"/>
      <c r="G1122" s="6"/>
      <c r="H1122" s="6"/>
      <c r="I1122" s="6"/>
      <c r="J1122" s="6"/>
      <c r="K1122" s="6"/>
      <c r="L1122" s="5"/>
    </row>
    <row r="1123" spans="5:12" ht="73.5" hidden="1" customHeight="1">
      <c r="E1123" s="6"/>
      <c r="F1123" s="6"/>
      <c r="G1123" s="6"/>
      <c r="H1123" s="6"/>
      <c r="I1123" s="6"/>
      <c r="J1123" s="6"/>
      <c r="K1123" s="6"/>
      <c r="L1123" s="5"/>
    </row>
    <row r="1124" spans="5:12" ht="73.5" hidden="1" customHeight="1">
      <c r="E1124" s="6"/>
      <c r="F1124" s="6"/>
      <c r="G1124" s="6"/>
      <c r="H1124" s="6"/>
      <c r="I1124" s="6"/>
      <c r="J1124" s="6"/>
      <c r="K1124" s="6"/>
      <c r="L1124" s="5"/>
    </row>
    <row r="1125" spans="5:12" ht="73.5" hidden="1" customHeight="1">
      <c r="E1125" s="6"/>
      <c r="F1125" s="6"/>
      <c r="G1125" s="6"/>
      <c r="H1125" s="6"/>
      <c r="I1125" s="6"/>
      <c r="J1125" s="6"/>
      <c r="K1125" s="6"/>
      <c r="L1125" s="5"/>
    </row>
    <row r="1126" spans="5:12" ht="73.5" hidden="1" customHeight="1">
      <c r="E1126" s="6"/>
      <c r="F1126" s="6"/>
      <c r="G1126" s="6"/>
      <c r="H1126" s="6"/>
      <c r="I1126" s="6"/>
      <c r="J1126" s="6"/>
      <c r="K1126" s="6"/>
      <c r="L1126" s="5"/>
    </row>
    <row r="1127" spans="5:12" ht="73.5" hidden="1" customHeight="1">
      <c r="E1127" s="6"/>
      <c r="F1127" s="6"/>
      <c r="G1127" s="6"/>
      <c r="H1127" s="6"/>
      <c r="I1127" s="6"/>
      <c r="J1127" s="6"/>
      <c r="K1127" s="6"/>
      <c r="L1127" s="5"/>
    </row>
    <row r="1128" spans="5:12" ht="73.5" hidden="1" customHeight="1">
      <c r="E1128" s="6"/>
      <c r="F1128" s="6"/>
      <c r="G1128" s="6"/>
      <c r="H1128" s="6"/>
      <c r="I1128" s="6"/>
      <c r="J1128" s="6"/>
      <c r="K1128" s="6"/>
      <c r="L1128" s="5"/>
    </row>
    <row r="1129" spans="5:12" ht="73.5" hidden="1" customHeight="1">
      <c r="E1129" s="6"/>
      <c r="F1129" s="6"/>
      <c r="G1129" s="6"/>
      <c r="H1129" s="6"/>
      <c r="I1129" s="6"/>
      <c r="J1129" s="6"/>
      <c r="K1129" s="6"/>
      <c r="L1129" s="5"/>
    </row>
    <row r="1130" spans="5:12" ht="73.5" hidden="1" customHeight="1">
      <c r="E1130" s="6"/>
      <c r="F1130" s="6"/>
      <c r="G1130" s="6"/>
      <c r="H1130" s="6"/>
      <c r="I1130" s="6"/>
      <c r="J1130" s="6"/>
      <c r="K1130" s="6"/>
      <c r="L1130" s="5"/>
    </row>
    <row r="1131" spans="5:12" ht="73.5" hidden="1" customHeight="1">
      <c r="E1131" s="6"/>
      <c r="F1131" s="6"/>
      <c r="G1131" s="6"/>
      <c r="H1131" s="6"/>
      <c r="I1131" s="6"/>
      <c r="J1131" s="6"/>
      <c r="K1131" s="6"/>
      <c r="L1131" s="5"/>
    </row>
    <row r="1132" spans="5:12" ht="73.5" hidden="1" customHeight="1">
      <c r="E1132" s="6"/>
      <c r="F1132" s="6"/>
      <c r="G1132" s="6"/>
      <c r="H1132" s="6"/>
      <c r="I1132" s="6"/>
      <c r="J1132" s="6"/>
      <c r="K1132" s="6"/>
      <c r="L1132" s="5"/>
    </row>
    <row r="1133" spans="5:12" ht="73.5" hidden="1" customHeight="1">
      <c r="E1133" s="6"/>
      <c r="F1133" s="6"/>
      <c r="G1133" s="6"/>
      <c r="H1133" s="6"/>
      <c r="I1133" s="6"/>
      <c r="J1133" s="6"/>
      <c r="K1133" s="6"/>
      <c r="L1133" s="5"/>
    </row>
    <row r="1134" spans="5:12" ht="73.5" hidden="1" customHeight="1">
      <c r="E1134" s="6"/>
      <c r="F1134" s="6"/>
      <c r="G1134" s="6"/>
      <c r="H1134" s="6"/>
      <c r="I1134" s="6"/>
      <c r="J1134" s="6"/>
      <c r="K1134" s="6"/>
      <c r="L1134" s="5"/>
    </row>
    <row r="1135" spans="5:12" ht="73.5" hidden="1" customHeight="1">
      <c r="E1135" s="6"/>
      <c r="F1135" s="6"/>
      <c r="G1135" s="6"/>
      <c r="H1135" s="6"/>
      <c r="I1135" s="6"/>
      <c r="J1135" s="6"/>
      <c r="K1135" s="6"/>
      <c r="L1135" s="5"/>
    </row>
    <row r="1136" spans="5:12" ht="73.5" hidden="1" customHeight="1">
      <c r="E1136" s="6"/>
      <c r="F1136" s="6"/>
      <c r="G1136" s="6"/>
      <c r="H1136" s="6"/>
      <c r="I1136" s="6"/>
      <c r="J1136" s="6"/>
      <c r="K1136" s="6"/>
      <c r="L1136" s="5"/>
    </row>
    <row r="1137" spans="5:12" ht="73.5" hidden="1" customHeight="1">
      <c r="E1137" s="6"/>
      <c r="F1137" s="6"/>
      <c r="G1137" s="6"/>
      <c r="H1137" s="6"/>
      <c r="I1137" s="6"/>
      <c r="J1137" s="6"/>
      <c r="K1137" s="6"/>
      <c r="L1137" s="5"/>
    </row>
    <row r="1138" spans="5:12" ht="73.5" hidden="1" customHeight="1">
      <c r="E1138" s="6"/>
      <c r="F1138" s="6"/>
      <c r="G1138" s="6"/>
      <c r="H1138" s="6"/>
      <c r="I1138" s="6"/>
      <c r="J1138" s="6"/>
      <c r="K1138" s="6"/>
      <c r="L1138" s="5"/>
    </row>
    <row r="1139" spans="5:12" ht="73.5" hidden="1" customHeight="1">
      <c r="E1139" s="6"/>
      <c r="F1139" s="6"/>
      <c r="G1139" s="6"/>
      <c r="H1139" s="6"/>
      <c r="I1139" s="6"/>
      <c r="J1139" s="6"/>
      <c r="K1139" s="6"/>
      <c r="L1139" s="5"/>
    </row>
    <row r="1140" spans="5:12" ht="73.5" hidden="1" customHeight="1">
      <c r="E1140" s="6"/>
      <c r="F1140" s="6"/>
      <c r="G1140" s="6"/>
      <c r="H1140" s="6"/>
      <c r="I1140" s="6"/>
      <c r="J1140" s="6"/>
      <c r="K1140" s="6"/>
      <c r="L1140" s="5"/>
    </row>
    <row r="1141" spans="5:12" ht="73.5" hidden="1" customHeight="1">
      <c r="E1141" s="6"/>
      <c r="F1141" s="6"/>
      <c r="G1141" s="6"/>
      <c r="H1141" s="6"/>
      <c r="I1141" s="6"/>
      <c r="J1141" s="6"/>
      <c r="K1141" s="6"/>
      <c r="L1141" s="5"/>
    </row>
    <row r="1142" spans="5:12" ht="73.5" hidden="1" customHeight="1">
      <c r="E1142" s="6"/>
      <c r="F1142" s="6"/>
      <c r="G1142" s="6"/>
      <c r="H1142" s="6"/>
      <c r="I1142" s="6"/>
      <c r="J1142" s="6"/>
      <c r="K1142" s="6"/>
      <c r="L1142" s="5"/>
    </row>
    <row r="1143" spans="5:12" ht="73.5" hidden="1" customHeight="1">
      <c r="E1143" s="6"/>
      <c r="F1143" s="6"/>
      <c r="G1143" s="6"/>
      <c r="H1143" s="6"/>
      <c r="I1143" s="6"/>
      <c r="J1143" s="6"/>
      <c r="K1143" s="6"/>
      <c r="L1143" s="5"/>
    </row>
    <row r="1144" spans="5:12" ht="73.5" hidden="1" customHeight="1">
      <c r="E1144" s="6"/>
      <c r="F1144" s="6"/>
      <c r="G1144" s="6"/>
      <c r="H1144" s="6"/>
      <c r="I1144" s="6"/>
      <c r="J1144" s="6"/>
      <c r="K1144" s="6"/>
      <c r="L1144" s="5"/>
    </row>
    <row r="1145" spans="5:12" ht="73.5" hidden="1" customHeight="1">
      <c r="E1145" s="6"/>
      <c r="F1145" s="6"/>
      <c r="G1145" s="6"/>
      <c r="H1145" s="6"/>
      <c r="I1145" s="6"/>
      <c r="J1145" s="6"/>
      <c r="K1145" s="6"/>
      <c r="L1145" s="5"/>
    </row>
    <row r="1146" spans="5:12" ht="73.5" hidden="1" customHeight="1">
      <c r="E1146" s="6"/>
      <c r="F1146" s="6"/>
      <c r="G1146" s="6"/>
      <c r="H1146" s="6"/>
      <c r="I1146" s="6"/>
      <c r="J1146" s="6"/>
      <c r="K1146" s="6"/>
      <c r="L1146" s="5"/>
    </row>
    <row r="1147" spans="5:12" ht="73.5" hidden="1" customHeight="1">
      <c r="E1147" s="6"/>
      <c r="F1147" s="6"/>
      <c r="G1147" s="6"/>
      <c r="H1147" s="6"/>
      <c r="I1147" s="6"/>
      <c r="J1147" s="6"/>
      <c r="K1147" s="6"/>
      <c r="L1147" s="5"/>
    </row>
    <row r="1148" spans="5:12" ht="73.5" hidden="1" customHeight="1">
      <c r="E1148" s="6"/>
      <c r="F1148" s="6"/>
      <c r="G1148" s="6"/>
      <c r="H1148" s="6"/>
      <c r="I1148" s="6"/>
      <c r="J1148" s="6"/>
      <c r="K1148" s="6"/>
      <c r="L1148" s="5"/>
    </row>
    <row r="1149" spans="5:12" ht="73.5" hidden="1" customHeight="1">
      <c r="E1149" s="6"/>
      <c r="F1149" s="6"/>
      <c r="G1149" s="6"/>
      <c r="H1149" s="6"/>
      <c r="I1149" s="6"/>
      <c r="J1149" s="6"/>
      <c r="K1149" s="6"/>
      <c r="L1149" s="5"/>
    </row>
    <row r="1150" spans="5:12" ht="73.5" hidden="1" customHeight="1">
      <c r="E1150" s="6"/>
      <c r="F1150" s="6"/>
      <c r="G1150" s="6"/>
      <c r="H1150" s="6"/>
      <c r="I1150" s="6"/>
      <c r="J1150" s="6"/>
      <c r="K1150" s="6"/>
      <c r="L1150" s="5"/>
    </row>
    <row r="1151" spans="5:12" ht="73.5" hidden="1" customHeight="1">
      <c r="E1151" s="6"/>
      <c r="F1151" s="6"/>
      <c r="G1151" s="6"/>
      <c r="H1151" s="6"/>
      <c r="I1151" s="6"/>
      <c r="J1151" s="6"/>
      <c r="K1151" s="6"/>
      <c r="L1151" s="5"/>
    </row>
    <row r="1152" spans="5:12" ht="73.5" hidden="1" customHeight="1">
      <c r="E1152" s="6"/>
      <c r="F1152" s="6"/>
      <c r="G1152" s="6"/>
      <c r="H1152" s="6"/>
      <c r="I1152" s="6"/>
      <c r="J1152" s="6"/>
      <c r="K1152" s="6"/>
      <c r="L1152" s="5"/>
    </row>
    <row r="1153" spans="5:12" ht="73.5" hidden="1" customHeight="1">
      <c r="E1153" s="6"/>
      <c r="F1153" s="6"/>
      <c r="G1153" s="6"/>
      <c r="H1153" s="6"/>
      <c r="I1153" s="6"/>
      <c r="J1153" s="6"/>
      <c r="K1153" s="6"/>
      <c r="L1153" s="5"/>
    </row>
    <row r="1154" spans="5:12" ht="73.5" hidden="1" customHeight="1">
      <c r="E1154" s="6"/>
      <c r="F1154" s="6"/>
      <c r="G1154" s="6"/>
      <c r="H1154" s="6"/>
      <c r="I1154" s="6"/>
      <c r="J1154" s="6"/>
      <c r="K1154" s="6"/>
      <c r="L1154" s="5"/>
    </row>
    <row r="1155" spans="5:12" ht="73.5" hidden="1" customHeight="1">
      <c r="E1155" s="6"/>
      <c r="F1155" s="6"/>
      <c r="G1155" s="6"/>
      <c r="H1155" s="6"/>
      <c r="I1155" s="6"/>
      <c r="J1155" s="6"/>
      <c r="K1155" s="6"/>
      <c r="L1155" s="5"/>
    </row>
    <row r="1156" spans="5:12" ht="73.5" hidden="1" customHeight="1">
      <c r="E1156" s="6"/>
      <c r="F1156" s="6"/>
      <c r="G1156" s="6"/>
      <c r="H1156" s="6"/>
      <c r="I1156" s="6"/>
      <c r="J1156" s="6"/>
      <c r="K1156" s="6"/>
      <c r="L1156" s="5"/>
    </row>
    <row r="1157" spans="5:12" ht="73.5" hidden="1" customHeight="1">
      <c r="E1157" s="6"/>
      <c r="F1157" s="6"/>
      <c r="G1157" s="6"/>
      <c r="H1157" s="6"/>
      <c r="I1157" s="6"/>
      <c r="J1157" s="6"/>
      <c r="K1157" s="6"/>
      <c r="L1157" s="5"/>
    </row>
    <row r="1158" spans="5:12" ht="73.5" hidden="1" customHeight="1">
      <c r="E1158" s="6"/>
      <c r="F1158" s="6"/>
      <c r="G1158" s="6"/>
      <c r="H1158" s="6"/>
      <c r="I1158" s="6"/>
      <c r="J1158" s="6"/>
      <c r="K1158" s="6"/>
      <c r="L1158" s="5"/>
    </row>
    <row r="1159" spans="5:12" ht="73.5" hidden="1" customHeight="1">
      <c r="E1159" s="6"/>
      <c r="F1159" s="6"/>
      <c r="G1159" s="6"/>
      <c r="H1159" s="6"/>
      <c r="I1159" s="6"/>
      <c r="J1159" s="6"/>
      <c r="K1159" s="6"/>
      <c r="L1159" s="5"/>
    </row>
    <row r="1160" spans="5:12" ht="73.5" hidden="1" customHeight="1">
      <c r="E1160" s="6"/>
      <c r="F1160" s="6"/>
      <c r="G1160" s="6"/>
      <c r="H1160" s="6"/>
      <c r="I1160" s="6"/>
      <c r="J1160" s="6"/>
      <c r="K1160" s="6"/>
      <c r="L1160" s="5"/>
    </row>
    <row r="1161" spans="5:12" ht="73.5" hidden="1" customHeight="1">
      <c r="E1161" s="6"/>
      <c r="F1161" s="6"/>
      <c r="G1161" s="6"/>
      <c r="H1161" s="6"/>
      <c r="I1161" s="6"/>
      <c r="J1161" s="6"/>
      <c r="K1161" s="6"/>
      <c r="L1161" s="5"/>
    </row>
    <row r="1162" spans="5:12" ht="73.5" hidden="1" customHeight="1">
      <c r="E1162" s="6"/>
      <c r="F1162" s="6"/>
      <c r="G1162" s="6"/>
      <c r="H1162" s="6"/>
      <c r="I1162" s="6"/>
      <c r="J1162" s="6"/>
      <c r="K1162" s="6"/>
      <c r="L1162" s="5"/>
    </row>
    <row r="1163" spans="5:12" ht="73.5" hidden="1" customHeight="1">
      <c r="E1163" s="6"/>
      <c r="F1163" s="6"/>
      <c r="G1163" s="6"/>
      <c r="H1163" s="6"/>
      <c r="I1163" s="6"/>
      <c r="J1163" s="6"/>
      <c r="K1163" s="6"/>
      <c r="L1163" s="5"/>
    </row>
    <row r="1164" spans="5:12" ht="73.5" hidden="1" customHeight="1">
      <c r="E1164" s="6"/>
      <c r="F1164" s="6"/>
      <c r="G1164" s="6"/>
      <c r="H1164" s="6"/>
      <c r="I1164" s="6"/>
      <c r="J1164" s="6"/>
      <c r="K1164" s="6"/>
      <c r="L1164" s="5"/>
    </row>
    <row r="1165" spans="5:12" ht="73.5" hidden="1" customHeight="1">
      <c r="E1165" s="6"/>
      <c r="F1165" s="6"/>
      <c r="G1165" s="6"/>
      <c r="H1165" s="6"/>
      <c r="I1165" s="6"/>
      <c r="J1165" s="6"/>
      <c r="K1165" s="6"/>
      <c r="L1165" s="5"/>
    </row>
    <row r="1166" spans="5:12" ht="73.5" hidden="1" customHeight="1">
      <c r="E1166" s="6"/>
      <c r="F1166" s="6"/>
      <c r="G1166" s="6"/>
      <c r="H1166" s="6"/>
      <c r="I1166" s="6"/>
      <c r="J1166" s="6"/>
      <c r="K1166" s="6"/>
      <c r="L1166" s="5"/>
    </row>
    <row r="1167" spans="5:12" ht="73.5" hidden="1" customHeight="1">
      <c r="E1167" s="6"/>
      <c r="F1167" s="6"/>
      <c r="G1167" s="6"/>
      <c r="H1167" s="6"/>
      <c r="I1167" s="6"/>
      <c r="J1167" s="6"/>
      <c r="K1167" s="6"/>
      <c r="L1167" s="5"/>
    </row>
    <row r="1168" spans="5:12" ht="73.5" hidden="1" customHeight="1">
      <c r="E1168" s="6"/>
      <c r="F1168" s="6"/>
      <c r="G1168" s="6"/>
      <c r="H1168" s="6"/>
      <c r="I1168" s="6"/>
      <c r="J1168" s="6"/>
      <c r="K1168" s="6"/>
      <c r="L1168" s="5"/>
    </row>
    <row r="1169" spans="5:12" ht="73.5" hidden="1" customHeight="1">
      <c r="E1169" s="6"/>
      <c r="F1169" s="6"/>
      <c r="G1169" s="6"/>
      <c r="H1169" s="6"/>
      <c r="I1169" s="6"/>
      <c r="J1169" s="6"/>
      <c r="K1169" s="6"/>
      <c r="L1169" s="5"/>
    </row>
    <row r="1170" spans="5:12" ht="73.5" hidden="1" customHeight="1">
      <c r="E1170" s="6"/>
      <c r="F1170" s="6"/>
      <c r="G1170" s="6"/>
      <c r="H1170" s="6"/>
      <c r="I1170" s="6"/>
      <c r="J1170" s="6"/>
      <c r="K1170" s="6"/>
      <c r="L1170" s="5"/>
    </row>
    <row r="1171" spans="5:12" ht="73.5" hidden="1" customHeight="1">
      <c r="E1171" s="6"/>
      <c r="F1171" s="6"/>
      <c r="G1171" s="6"/>
      <c r="H1171" s="6"/>
      <c r="I1171" s="6"/>
      <c r="J1171" s="6"/>
      <c r="K1171" s="6"/>
      <c r="L1171" s="5"/>
    </row>
    <row r="1172" spans="5:12" ht="73.5" hidden="1" customHeight="1">
      <c r="E1172" s="6"/>
      <c r="F1172" s="6"/>
      <c r="G1172" s="6"/>
      <c r="H1172" s="6"/>
      <c r="I1172" s="6"/>
      <c r="J1172" s="6"/>
      <c r="K1172" s="6"/>
      <c r="L1172" s="5"/>
    </row>
    <row r="1173" spans="5:12" ht="73.5" hidden="1" customHeight="1">
      <c r="E1173" s="6"/>
      <c r="F1173" s="6"/>
      <c r="G1173" s="6"/>
      <c r="H1173" s="6"/>
      <c r="I1173" s="6"/>
      <c r="J1173" s="6"/>
      <c r="K1173" s="6"/>
      <c r="L1173" s="5"/>
    </row>
    <row r="1174" spans="5:12" ht="73.5" hidden="1" customHeight="1">
      <c r="E1174" s="6"/>
      <c r="F1174" s="6"/>
      <c r="G1174" s="6"/>
      <c r="H1174" s="6"/>
      <c r="I1174" s="6"/>
      <c r="J1174" s="6"/>
      <c r="K1174" s="6"/>
      <c r="L1174" s="5"/>
    </row>
    <row r="1175" spans="5:12" ht="73.5" hidden="1" customHeight="1">
      <c r="E1175" s="6"/>
      <c r="F1175" s="6"/>
      <c r="G1175" s="6"/>
      <c r="H1175" s="6"/>
      <c r="I1175" s="6"/>
      <c r="J1175" s="6"/>
      <c r="K1175" s="6"/>
      <c r="L1175" s="5"/>
    </row>
    <row r="1176" spans="5:12" ht="73.5" hidden="1" customHeight="1">
      <c r="E1176" s="6"/>
      <c r="F1176" s="6"/>
      <c r="G1176" s="6"/>
      <c r="H1176" s="6"/>
      <c r="I1176" s="6"/>
      <c r="J1176" s="6"/>
      <c r="K1176" s="6"/>
      <c r="L1176" s="5"/>
    </row>
    <row r="1177" spans="5:12" ht="73.5" hidden="1" customHeight="1">
      <c r="E1177" s="6"/>
      <c r="F1177" s="6"/>
      <c r="G1177" s="6"/>
      <c r="H1177" s="6"/>
      <c r="I1177" s="6"/>
      <c r="J1177" s="6"/>
      <c r="K1177" s="6"/>
      <c r="L1177" s="5"/>
    </row>
    <row r="1178" spans="5:12" ht="73.5" hidden="1" customHeight="1">
      <c r="E1178" s="6"/>
      <c r="F1178" s="6"/>
      <c r="G1178" s="6"/>
      <c r="H1178" s="6"/>
      <c r="I1178" s="6"/>
      <c r="J1178" s="6"/>
      <c r="K1178" s="6"/>
      <c r="L1178" s="5"/>
    </row>
    <row r="1179" spans="5:12" ht="73.5" hidden="1" customHeight="1">
      <c r="E1179" s="6"/>
      <c r="F1179" s="6"/>
      <c r="G1179" s="6"/>
      <c r="H1179" s="6"/>
      <c r="I1179" s="6"/>
      <c r="J1179" s="6"/>
      <c r="K1179" s="6"/>
      <c r="L1179" s="5"/>
    </row>
    <row r="1180" spans="5:12" ht="73.5" hidden="1" customHeight="1">
      <c r="E1180" s="6"/>
      <c r="F1180" s="6"/>
      <c r="G1180" s="6"/>
      <c r="H1180" s="6"/>
      <c r="I1180" s="6"/>
      <c r="J1180" s="6"/>
      <c r="K1180" s="6"/>
      <c r="L1180" s="5"/>
    </row>
    <row r="1181" spans="5:12" ht="73.5" hidden="1" customHeight="1">
      <c r="E1181" s="6"/>
      <c r="F1181" s="6"/>
      <c r="G1181" s="6"/>
      <c r="H1181" s="6"/>
      <c r="I1181" s="6"/>
      <c r="J1181" s="6"/>
      <c r="K1181" s="6"/>
      <c r="L1181" s="5"/>
    </row>
    <row r="1182" spans="5:12" ht="73.5" hidden="1" customHeight="1">
      <c r="E1182" s="6"/>
      <c r="F1182" s="6"/>
      <c r="G1182" s="6"/>
      <c r="H1182" s="6"/>
      <c r="I1182" s="6"/>
      <c r="J1182" s="6"/>
      <c r="K1182" s="6"/>
      <c r="L1182" s="5"/>
    </row>
    <row r="1183" spans="5:12" ht="73.5" hidden="1" customHeight="1">
      <c r="E1183" s="6"/>
      <c r="F1183" s="6"/>
      <c r="G1183" s="6"/>
      <c r="H1183" s="6"/>
      <c r="I1183" s="6"/>
      <c r="J1183" s="6"/>
      <c r="K1183" s="6"/>
      <c r="L1183" s="5"/>
    </row>
    <row r="1184" spans="5:12" ht="73.5" hidden="1" customHeight="1">
      <c r="E1184" s="6"/>
      <c r="F1184" s="6"/>
      <c r="G1184" s="6"/>
      <c r="H1184" s="6"/>
      <c r="I1184" s="6"/>
      <c r="J1184" s="6"/>
      <c r="K1184" s="6"/>
      <c r="L1184" s="5"/>
    </row>
    <row r="1185" spans="5:12" ht="73.5" hidden="1" customHeight="1">
      <c r="E1185" s="6"/>
      <c r="F1185" s="6"/>
      <c r="G1185" s="6"/>
      <c r="H1185" s="6"/>
      <c r="I1185" s="6"/>
      <c r="J1185" s="6"/>
      <c r="K1185" s="6"/>
      <c r="L1185" s="5"/>
    </row>
    <row r="1186" spans="5:12" ht="73.5" hidden="1" customHeight="1">
      <c r="E1186" s="6"/>
      <c r="F1186" s="6"/>
      <c r="G1186" s="6"/>
      <c r="H1186" s="6"/>
      <c r="I1186" s="6"/>
      <c r="J1186" s="6"/>
      <c r="K1186" s="6"/>
      <c r="L1186" s="5"/>
    </row>
    <row r="1187" spans="5:12" ht="73.5" hidden="1" customHeight="1">
      <c r="E1187" s="6"/>
      <c r="F1187" s="6"/>
      <c r="G1187" s="6"/>
      <c r="H1187" s="6"/>
      <c r="I1187" s="6"/>
      <c r="J1187" s="6"/>
      <c r="K1187" s="6"/>
      <c r="L1187" s="5"/>
    </row>
    <row r="1188" spans="5:12" ht="73.5" hidden="1" customHeight="1">
      <c r="E1188" s="6"/>
      <c r="F1188" s="6"/>
      <c r="G1188" s="6"/>
      <c r="H1188" s="6"/>
      <c r="I1188" s="6"/>
      <c r="J1188" s="6"/>
      <c r="K1188" s="6"/>
      <c r="L1188" s="5"/>
    </row>
    <row r="1189" spans="5:12" ht="73.5" hidden="1" customHeight="1">
      <c r="E1189" s="6"/>
      <c r="F1189" s="6"/>
      <c r="G1189" s="6"/>
      <c r="H1189" s="6"/>
      <c r="I1189" s="6"/>
      <c r="J1189" s="6"/>
      <c r="K1189" s="6"/>
      <c r="L1189" s="5"/>
    </row>
    <row r="1190" spans="5:12" ht="73.5" hidden="1" customHeight="1">
      <c r="E1190" s="6"/>
      <c r="F1190" s="6"/>
      <c r="G1190" s="6"/>
      <c r="H1190" s="6"/>
      <c r="I1190" s="6"/>
      <c r="J1190" s="6"/>
      <c r="K1190" s="6"/>
      <c r="L1190" s="5"/>
    </row>
    <row r="1191" spans="5:12" ht="73.5" hidden="1" customHeight="1">
      <c r="E1191" s="6"/>
      <c r="F1191" s="6"/>
      <c r="G1191" s="6"/>
      <c r="H1191" s="6"/>
      <c r="I1191" s="6"/>
      <c r="J1191" s="6"/>
      <c r="K1191" s="6"/>
      <c r="L1191" s="5"/>
    </row>
    <row r="1192" spans="5:12" ht="73.5" hidden="1" customHeight="1">
      <c r="E1192" s="6"/>
      <c r="F1192" s="6"/>
      <c r="G1192" s="6"/>
      <c r="H1192" s="6"/>
      <c r="I1192" s="6"/>
      <c r="J1192" s="6"/>
      <c r="K1192" s="6"/>
      <c r="L1192" s="5"/>
    </row>
    <row r="1193" spans="5:12" ht="73.5" hidden="1" customHeight="1">
      <c r="E1193" s="6"/>
      <c r="F1193" s="6"/>
      <c r="G1193" s="6"/>
      <c r="H1193" s="6"/>
      <c r="I1193" s="6"/>
      <c r="J1193" s="6"/>
      <c r="K1193" s="6"/>
      <c r="L1193" s="5"/>
    </row>
    <row r="1194" spans="5:12" ht="73.5" hidden="1" customHeight="1">
      <c r="E1194" s="6"/>
      <c r="F1194" s="6"/>
      <c r="G1194" s="6"/>
      <c r="H1194" s="6"/>
      <c r="I1194" s="6"/>
      <c r="J1194" s="6"/>
      <c r="K1194" s="6"/>
      <c r="L1194" s="5"/>
    </row>
    <row r="1195" spans="5:12" ht="73.5" hidden="1" customHeight="1">
      <c r="E1195" s="6"/>
      <c r="F1195" s="6"/>
      <c r="G1195" s="6"/>
      <c r="H1195" s="6"/>
      <c r="I1195" s="6"/>
      <c r="J1195" s="6"/>
      <c r="K1195" s="6"/>
      <c r="L1195" s="5"/>
    </row>
    <row r="1196" spans="5:12" ht="73.5" hidden="1" customHeight="1">
      <c r="E1196" s="6"/>
      <c r="F1196" s="6"/>
      <c r="G1196" s="6"/>
      <c r="H1196" s="6"/>
      <c r="I1196" s="6"/>
      <c r="J1196" s="6"/>
      <c r="K1196" s="6"/>
      <c r="L1196" s="5"/>
    </row>
    <row r="1197" spans="5:12" ht="73.5" hidden="1" customHeight="1">
      <c r="E1197" s="6"/>
      <c r="F1197" s="6"/>
      <c r="G1197" s="6"/>
      <c r="H1197" s="6"/>
      <c r="I1197" s="6"/>
      <c r="J1197" s="6"/>
      <c r="K1197" s="6"/>
      <c r="L1197" s="5"/>
    </row>
    <row r="1198" spans="5:12" ht="73.5" hidden="1" customHeight="1">
      <c r="E1198" s="6"/>
      <c r="F1198" s="6"/>
      <c r="G1198" s="6"/>
      <c r="H1198" s="6"/>
      <c r="I1198" s="6"/>
      <c r="J1198" s="6"/>
      <c r="K1198" s="6"/>
      <c r="L1198" s="5"/>
    </row>
    <row r="1199" spans="5:12" ht="73.5" hidden="1" customHeight="1">
      <c r="E1199" s="6"/>
      <c r="F1199" s="6"/>
      <c r="G1199" s="6"/>
      <c r="H1199" s="6"/>
      <c r="I1199" s="6"/>
      <c r="J1199" s="6"/>
      <c r="K1199" s="6"/>
      <c r="L1199" s="5"/>
    </row>
    <row r="1200" spans="5:12" ht="73.5" hidden="1" customHeight="1">
      <c r="E1200" s="6"/>
      <c r="F1200" s="6"/>
      <c r="G1200" s="6"/>
      <c r="H1200" s="6"/>
      <c r="I1200" s="6"/>
      <c r="J1200" s="6"/>
      <c r="K1200" s="6"/>
      <c r="L1200" s="5"/>
    </row>
    <row r="1201" spans="5:12" ht="73.5" hidden="1" customHeight="1">
      <c r="E1201" s="6"/>
      <c r="F1201" s="6"/>
      <c r="G1201" s="6"/>
      <c r="H1201" s="6"/>
      <c r="I1201" s="6"/>
      <c r="J1201" s="6"/>
      <c r="K1201" s="6"/>
      <c r="L1201" s="5"/>
    </row>
    <row r="1202" spans="5:12" ht="73.5" hidden="1" customHeight="1">
      <c r="E1202" s="6"/>
      <c r="F1202" s="6"/>
      <c r="G1202" s="6"/>
      <c r="H1202" s="6"/>
      <c r="I1202" s="6"/>
      <c r="J1202" s="6"/>
      <c r="K1202" s="6"/>
      <c r="L1202" s="5"/>
    </row>
    <row r="1203" spans="5:12" ht="73.5" hidden="1" customHeight="1">
      <c r="E1203" s="6"/>
      <c r="F1203" s="6"/>
      <c r="G1203" s="6"/>
      <c r="H1203" s="6"/>
      <c r="I1203" s="6"/>
      <c r="J1203" s="6"/>
      <c r="K1203" s="6"/>
      <c r="L1203" s="5"/>
    </row>
    <row r="1204" spans="5:12" ht="73.5" hidden="1" customHeight="1">
      <c r="E1204" s="6"/>
      <c r="F1204" s="6"/>
      <c r="G1204" s="6"/>
      <c r="H1204" s="6"/>
      <c r="I1204" s="6"/>
      <c r="J1204" s="6"/>
      <c r="K1204" s="6"/>
      <c r="L1204" s="5"/>
    </row>
    <row r="1205" spans="5:12" ht="73.5" hidden="1" customHeight="1">
      <c r="E1205" s="6"/>
      <c r="F1205" s="6"/>
      <c r="G1205" s="6"/>
      <c r="H1205" s="6"/>
      <c r="I1205" s="6"/>
      <c r="J1205" s="6"/>
      <c r="K1205" s="6"/>
      <c r="L1205" s="5"/>
    </row>
    <row r="1206" spans="5:12" ht="73.5" hidden="1" customHeight="1">
      <c r="E1206" s="6"/>
      <c r="F1206" s="6"/>
      <c r="G1206" s="6"/>
      <c r="H1206" s="6"/>
      <c r="I1206" s="6"/>
      <c r="J1206" s="6"/>
      <c r="K1206" s="6"/>
      <c r="L1206" s="5"/>
    </row>
    <row r="1207" spans="5:12" ht="73.5" hidden="1" customHeight="1">
      <c r="E1207" s="6"/>
      <c r="F1207" s="6"/>
      <c r="G1207" s="6"/>
      <c r="H1207" s="6"/>
      <c r="I1207" s="6"/>
      <c r="J1207" s="6"/>
      <c r="K1207" s="6"/>
      <c r="L1207" s="5"/>
    </row>
    <row r="1208" spans="5:12" ht="73.5" hidden="1" customHeight="1">
      <c r="E1208" s="6"/>
      <c r="F1208" s="6"/>
      <c r="G1208" s="6"/>
      <c r="H1208" s="6"/>
      <c r="I1208" s="6"/>
      <c r="J1208" s="6"/>
      <c r="K1208" s="6"/>
      <c r="L1208" s="5"/>
    </row>
    <row r="1209" spans="5:12" ht="73.5" hidden="1" customHeight="1">
      <c r="E1209" s="6"/>
      <c r="F1209" s="6"/>
      <c r="G1209" s="6"/>
      <c r="H1209" s="6"/>
      <c r="I1209" s="6"/>
      <c r="J1209" s="6"/>
      <c r="K1209" s="6"/>
      <c r="L1209" s="5"/>
    </row>
    <row r="1210" spans="5:12" ht="73.5" hidden="1" customHeight="1">
      <c r="E1210" s="6"/>
      <c r="F1210" s="6"/>
      <c r="G1210" s="6"/>
      <c r="H1210" s="6"/>
      <c r="I1210" s="6"/>
      <c r="J1210" s="6"/>
      <c r="K1210" s="6"/>
      <c r="L1210" s="5"/>
    </row>
    <row r="1211" spans="5:12" ht="73.5" hidden="1" customHeight="1">
      <c r="E1211" s="6"/>
      <c r="F1211" s="6"/>
      <c r="G1211" s="6"/>
      <c r="H1211" s="6"/>
      <c r="I1211" s="6"/>
      <c r="J1211" s="6"/>
      <c r="K1211" s="6"/>
      <c r="L1211" s="5"/>
    </row>
    <row r="1212" spans="5:12" ht="73.5" hidden="1" customHeight="1">
      <c r="E1212" s="6"/>
      <c r="F1212" s="6"/>
      <c r="G1212" s="6"/>
      <c r="H1212" s="6"/>
      <c r="I1212" s="6"/>
      <c r="J1212" s="6"/>
      <c r="K1212" s="6"/>
      <c r="L1212" s="5"/>
    </row>
    <row r="1213" spans="5:12" ht="73.5" hidden="1" customHeight="1">
      <c r="E1213" s="6"/>
      <c r="F1213" s="6"/>
      <c r="G1213" s="6"/>
      <c r="H1213" s="6"/>
      <c r="I1213" s="6"/>
      <c r="J1213" s="6"/>
      <c r="K1213" s="6"/>
      <c r="L1213" s="5"/>
    </row>
    <row r="1214" spans="5:12" ht="73.5" hidden="1" customHeight="1">
      <c r="E1214" s="6"/>
      <c r="F1214" s="6"/>
      <c r="G1214" s="6"/>
      <c r="H1214" s="6"/>
      <c r="I1214" s="6"/>
      <c r="J1214" s="6"/>
      <c r="K1214" s="6"/>
      <c r="L1214" s="5"/>
    </row>
    <row r="1215" spans="5:12" ht="73.5" hidden="1" customHeight="1">
      <c r="E1215" s="6"/>
      <c r="F1215" s="6"/>
      <c r="G1215" s="6"/>
      <c r="H1215" s="6"/>
      <c r="I1215" s="6"/>
      <c r="J1215" s="6"/>
      <c r="K1215" s="6"/>
      <c r="L1215" s="5"/>
    </row>
    <row r="1216" spans="5:12" ht="73.5" hidden="1" customHeight="1">
      <c r="E1216" s="6"/>
      <c r="F1216" s="6"/>
      <c r="G1216" s="6"/>
      <c r="H1216" s="6"/>
      <c r="I1216" s="6"/>
      <c r="J1216" s="6"/>
      <c r="K1216" s="6"/>
      <c r="L1216" s="5"/>
    </row>
    <row r="1217" spans="5:12" ht="73.5" hidden="1" customHeight="1">
      <c r="E1217" s="6"/>
      <c r="F1217" s="6"/>
      <c r="G1217" s="6"/>
      <c r="H1217" s="6"/>
      <c r="I1217" s="6"/>
      <c r="J1217" s="6"/>
      <c r="K1217" s="6"/>
      <c r="L1217" s="5"/>
    </row>
    <row r="1218" spans="5:12" ht="73.5" hidden="1" customHeight="1">
      <c r="E1218" s="6"/>
      <c r="F1218" s="6"/>
      <c r="G1218" s="6"/>
      <c r="H1218" s="6"/>
      <c r="I1218" s="6"/>
      <c r="J1218" s="6"/>
      <c r="K1218" s="6"/>
      <c r="L1218" s="5"/>
    </row>
    <row r="1219" spans="5:12" ht="73.5" hidden="1" customHeight="1">
      <c r="E1219" s="6"/>
      <c r="F1219" s="6"/>
      <c r="G1219" s="6"/>
      <c r="H1219" s="6"/>
      <c r="I1219" s="6"/>
      <c r="J1219" s="6"/>
      <c r="K1219" s="6"/>
      <c r="L1219" s="5"/>
    </row>
    <row r="1220" spans="5:12" ht="73.5" hidden="1" customHeight="1">
      <c r="E1220" s="6"/>
      <c r="F1220" s="6"/>
      <c r="G1220" s="6"/>
      <c r="H1220" s="6"/>
      <c r="I1220" s="6"/>
      <c r="J1220" s="6"/>
      <c r="K1220" s="6"/>
      <c r="L1220" s="5"/>
    </row>
    <row r="1221" spans="5:12" ht="73.5" hidden="1" customHeight="1">
      <c r="E1221" s="6"/>
      <c r="F1221" s="6"/>
      <c r="G1221" s="6"/>
      <c r="H1221" s="6"/>
      <c r="I1221" s="6"/>
      <c r="J1221" s="6"/>
      <c r="K1221" s="6"/>
      <c r="L1221" s="5"/>
    </row>
    <row r="1222" spans="5:12" ht="73.5" hidden="1" customHeight="1">
      <c r="E1222" s="6"/>
      <c r="F1222" s="6"/>
      <c r="G1222" s="6"/>
      <c r="H1222" s="6"/>
      <c r="I1222" s="6"/>
      <c r="J1222" s="6"/>
      <c r="K1222" s="6"/>
      <c r="L1222" s="5"/>
    </row>
    <row r="1223" spans="5:12" ht="73.5" hidden="1" customHeight="1">
      <c r="E1223" s="6"/>
      <c r="F1223" s="6"/>
      <c r="G1223" s="6"/>
      <c r="H1223" s="6"/>
      <c r="I1223" s="6"/>
      <c r="J1223" s="6"/>
      <c r="K1223" s="6"/>
      <c r="L1223" s="5"/>
    </row>
    <row r="1224" spans="5:12" ht="73.5" hidden="1" customHeight="1">
      <c r="E1224" s="6"/>
      <c r="F1224" s="6"/>
      <c r="G1224" s="6"/>
      <c r="H1224" s="6"/>
      <c r="I1224" s="6"/>
      <c r="J1224" s="6"/>
      <c r="K1224" s="6"/>
      <c r="L1224" s="5"/>
    </row>
    <row r="1225" spans="5:12" ht="73.5" hidden="1" customHeight="1">
      <c r="E1225" s="6"/>
      <c r="F1225" s="6"/>
      <c r="G1225" s="6"/>
      <c r="H1225" s="6"/>
      <c r="I1225" s="6"/>
      <c r="J1225" s="6"/>
      <c r="K1225" s="6"/>
      <c r="L1225" s="5"/>
    </row>
    <row r="1226" spans="5:12" ht="73.5" hidden="1" customHeight="1">
      <c r="E1226" s="6"/>
      <c r="F1226" s="6"/>
      <c r="G1226" s="6"/>
      <c r="H1226" s="6"/>
      <c r="I1226" s="6"/>
      <c r="J1226" s="6"/>
      <c r="K1226" s="6"/>
      <c r="L1226" s="5"/>
    </row>
    <row r="1227" spans="5:12" ht="73.5" hidden="1" customHeight="1">
      <c r="E1227" s="6"/>
      <c r="F1227" s="6"/>
      <c r="G1227" s="6"/>
      <c r="H1227" s="6"/>
      <c r="I1227" s="6"/>
      <c r="J1227" s="6"/>
      <c r="K1227" s="6"/>
      <c r="L1227" s="5"/>
    </row>
    <row r="1228" spans="5:12" ht="73.5" hidden="1" customHeight="1">
      <c r="E1228" s="6"/>
      <c r="F1228" s="6"/>
      <c r="G1228" s="6"/>
      <c r="H1228" s="6"/>
      <c r="I1228" s="6"/>
      <c r="J1228" s="6"/>
      <c r="K1228" s="6"/>
      <c r="L1228" s="5"/>
    </row>
    <row r="1229" spans="5:12" ht="73.5" hidden="1" customHeight="1">
      <c r="E1229" s="6"/>
      <c r="F1229" s="6"/>
      <c r="G1229" s="6"/>
      <c r="H1229" s="6"/>
      <c r="I1229" s="6"/>
      <c r="J1229" s="6"/>
      <c r="K1229" s="6"/>
      <c r="L1229" s="5"/>
    </row>
    <row r="1230" spans="5:12" ht="73.5" hidden="1" customHeight="1">
      <c r="E1230" s="6"/>
      <c r="F1230" s="6"/>
      <c r="G1230" s="6"/>
      <c r="H1230" s="6"/>
      <c r="I1230" s="6"/>
      <c r="J1230" s="6"/>
      <c r="K1230" s="6"/>
      <c r="L1230" s="5"/>
    </row>
    <row r="1231" spans="5:12" ht="73.5" hidden="1" customHeight="1">
      <c r="E1231" s="6"/>
      <c r="F1231" s="6"/>
      <c r="G1231" s="6"/>
      <c r="H1231" s="6"/>
      <c r="I1231" s="6"/>
      <c r="J1231" s="6"/>
      <c r="K1231" s="6"/>
      <c r="L1231" s="5"/>
    </row>
    <row r="1232" spans="5:12" ht="73.5" hidden="1" customHeight="1">
      <c r="E1232" s="6"/>
      <c r="F1232" s="6"/>
      <c r="G1232" s="6"/>
      <c r="H1232" s="6"/>
      <c r="I1232" s="6"/>
      <c r="J1232" s="6"/>
      <c r="K1232" s="6"/>
      <c r="L1232" s="5"/>
    </row>
    <row r="1233" spans="5:12" ht="73.5" hidden="1" customHeight="1">
      <c r="E1233" s="6"/>
      <c r="F1233" s="6"/>
      <c r="G1233" s="6"/>
      <c r="H1233" s="6"/>
      <c r="I1233" s="6"/>
      <c r="J1233" s="6"/>
      <c r="K1233" s="6"/>
      <c r="L1233" s="5"/>
    </row>
    <row r="1234" spans="5:12" ht="73.5" hidden="1" customHeight="1">
      <c r="E1234" s="6"/>
      <c r="F1234" s="6"/>
      <c r="G1234" s="6"/>
      <c r="H1234" s="6"/>
      <c r="I1234" s="6"/>
      <c r="J1234" s="6"/>
      <c r="K1234" s="6"/>
      <c r="L1234" s="5"/>
    </row>
    <row r="1235" spans="5:12" ht="73.5" hidden="1" customHeight="1">
      <c r="E1235" s="6"/>
      <c r="F1235" s="6"/>
      <c r="G1235" s="6"/>
      <c r="H1235" s="6"/>
      <c r="I1235" s="6"/>
      <c r="J1235" s="6"/>
      <c r="K1235" s="6"/>
      <c r="L1235" s="5"/>
    </row>
    <row r="1236" spans="5:12" ht="73.5" hidden="1" customHeight="1">
      <c r="E1236" s="6"/>
      <c r="F1236" s="6"/>
      <c r="G1236" s="6"/>
      <c r="H1236" s="6"/>
      <c r="I1236" s="6"/>
      <c r="J1236" s="6"/>
      <c r="K1236" s="6"/>
      <c r="L1236" s="5"/>
    </row>
    <row r="1237" spans="5:12" ht="73.5" hidden="1" customHeight="1">
      <c r="E1237" s="6"/>
      <c r="F1237" s="6"/>
      <c r="G1237" s="6"/>
      <c r="H1237" s="6"/>
      <c r="I1237" s="6"/>
      <c r="J1237" s="6"/>
      <c r="K1237" s="6"/>
      <c r="L1237" s="5"/>
    </row>
    <row r="1238" spans="5:12" ht="73.5" hidden="1" customHeight="1">
      <c r="E1238" s="6"/>
      <c r="F1238" s="6"/>
      <c r="G1238" s="6"/>
      <c r="H1238" s="6"/>
      <c r="I1238" s="6"/>
      <c r="J1238" s="6"/>
      <c r="K1238" s="6"/>
      <c r="L1238" s="5"/>
    </row>
    <row r="1239" spans="5:12" ht="73.5" hidden="1" customHeight="1">
      <c r="E1239" s="6"/>
      <c r="F1239" s="6"/>
      <c r="G1239" s="6"/>
      <c r="H1239" s="6"/>
      <c r="I1239" s="6"/>
      <c r="J1239" s="6"/>
      <c r="K1239" s="6"/>
      <c r="L1239" s="5"/>
    </row>
    <row r="1240" spans="5:12" ht="73.5" hidden="1" customHeight="1">
      <c r="E1240" s="6"/>
      <c r="F1240" s="6"/>
      <c r="G1240" s="6"/>
      <c r="H1240" s="6"/>
      <c r="I1240" s="6"/>
      <c r="J1240" s="6"/>
      <c r="K1240" s="6"/>
      <c r="L1240" s="5"/>
    </row>
    <row r="1241" spans="5:12" ht="73.5" hidden="1" customHeight="1">
      <c r="E1241" s="6"/>
      <c r="F1241" s="6"/>
      <c r="G1241" s="6"/>
      <c r="H1241" s="6"/>
      <c r="I1241" s="6"/>
      <c r="J1241" s="6"/>
      <c r="K1241" s="6"/>
      <c r="L1241" s="5"/>
    </row>
    <row r="1242" spans="5:12" ht="73.5" hidden="1" customHeight="1">
      <c r="E1242" s="6"/>
      <c r="F1242" s="6"/>
      <c r="G1242" s="6"/>
      <c r="H1242" s="6"/>
      <c r="I1242" s="6"/>
      <c r="J1242" s="6"/>
      <c r="K1242" s="6"/>
      <c r="L1242" s="5"/>
    </row>
    <row r="1243" spans="5:12" ht="73.5" hidden="1" customHeight="1">
      <c r="E1243" s="6"/>
      <c r="F1243" s="6"/>
      <c r="G1243" s="6"/>
      <c r="H1243" s="6"/>
      <c r="I1243" s="6"/>
      <c r="J1243" s="6"/>
      <c r="K1243" s="6"/>
      <c r="L1243" s="5"/>
    </row>
    <row r="1244" spans="5:12" ht="73.5" hidden="1" customHeight="1">
      <c r="E1244" s="6"/>
      <c r="F1244" s="6"/>
      <c r="G1244" s="6"/>
      <c r="H1244" s="6"/>
      <c r="I1244" s="6"/>
      <c r="J1244" s="6"/>
      <c r="K1244" s="6"/>
      <c r="L1244" s="5"/>
    </row>
    <row r="1245" spans="5:12" ht="73.5" hidden="1" customHeight="1">
      <c r="E1245" s="6"/>
      <c r="F1245" s="6"/>
      <c r="G1245" s="6"/>
      <c r="H1245" s="6"/>
      <c r="I1245" s="6"/>
      <c r="J1245" s="6"/>
      <c r="K1245" s="6"/>
      <c r="L1245" s="5"/>
    </row>
    <row r="1246" spans="5:12" ht="73.5" hidden="1" customHeight="1">
      <c r="E1246" s="6"/>
      <c r="F1246" s="6"/>
      <c r="G1246" s="6"/>
      <c r="H1246" s="6"/>
      <c r="I1246" s="6"/>
      <c r="J1246" s="6"/>
      <c r="K1246" s="6"/>
      <c r="L1246" s="5"/>
    </row>
    <row r="1247" spans="5:12" ht="73.5" hidden="1" customHeight="1">
      <c r="E1247" s="6"/>
      <c r="F1247" s="6"/>
      <c r="G1247" s="6"/>
      <c r="H1247" s="6"/>
      <c r="I1247" s="6"/>
      <c r="J1247" s="6"/>
      <c r="K1247" s="6"/>
      <c r="L1247" s="5"/>
    </row>
    <row r="1248" spans="5:12" ht="73.5" hidden="1" customHeight="1">
      <c r="E1248" s="6"/>
      <c r="F1248" s="6"/>
      <c r="G1248" s="6"/>
      <c r="H1248" s="6"/>
      <c r="I1248" s="6"/>
      <c r="J1248" s="6"/>
      <c r="K1248" s="6"/>
      <c r="L1248" s="5"/>
    </row>
    <row r="1249" spans="5:12" ht="73.5" hidden="1" customHeight="1">
      <c r="E1249" s="6"/>
      <c r="F1249" s="6"/>
      <c r="G1249" s="6"/>
      <c r="H1249" s="6"/>
      <c r="I1249" s="6"/>
      <c r="J1249" s="6"/>
      <c r="K1249" s="6"/>
      <c r="L1249" s="5"/>
    </row>
    <row r="1250" spans="5:12" ht="73.5" hidden="1" customHeight="1">
      <c r="E1250" s="6"/>
      <c r="F1250" s="6"/>
      <c r="G1250" s="6"/>
      <c r="H1250" s="6"/>
      <c r="I1250" s="6"/>
      <c r="J1250" s="6"/>
      <c r="K1250" s="6"/>
      <c r="L1250" s="5"/>
    </row>
    <row r="1251" spans="5:12" ht="73.5" hidden="1" customHeight="1">
      <c r="E1251" s="6"/>
      <c r="F1251" s="6"/>
      <c r="G1251" s="6"/>
      <c r="H1251" s="6"/>
      <c r="I1251" s="6"/>
      <c r="J1251" s="6"/>
      <c r="K1251" s="6"/>
      <c r="L1251" s="5"/>
    </row>
    <row r="1252" spans="5:12" ht="73.5" hidden="1" customHeight="1">
      <c r="E1252" s="6"/>
      <c r="F1252" s="6"/>
      <c r="G1252" s="6"/>
      <c r="H1252" s="6"/>
      <c r="I1252" s="6"/>
      <c r="J1252" s="6"/>
      <c r="K1252" s="6"/>
      <c r="L1252" s="5"/>
    </row>
    <row r="1253" spans="5:12" ht="73.5" hidden="1" customHeight="1">
      <c r="E1253" s="6"/>
      <c r="F1253" s="6"/>
      <c r="G1253" s="6"/>
      <c r="H1253" s="6"/>
      <c r="I1253" s="6"/>
      <c r="J1253" s="6"/>
      <c r="K1253" s="6"/>
      <c r="L1253" s="5"/>
    </row>
    <row r="1254" spans="5:12" ht="73.5" hidden="1" customHeight="1">
      <c r="E1254" s="6"/>
      <c r="F1254" s="6"/>
      <c r="G1254" s="6"/>
      <c r="H1254" s="6"/>
      <c r="I1254" s="6"/>
      <c r="J1254" s="6"/>
      <c r="K1254" s="6"/>
      <c r="L1254" s="5"/>
    </row>
    <row r="1255" spans="5:12" ht="73.5" hidden="1" customHeight="1">
      <c r="E1255" s="6"/>
      <c r="F1255" s="6"/>
      <c r="G1255" s="6"/>
      <c r="H1255" s="6"/>
      <c r="I1255" s="6"/>
      <c r="J1255" s="6"/>
      <c r="K1255" s="6"/>
      <c r="L1255" s="5"/>
    </row>
    <row r="1256" spans="5:12" ht="73.5" hidden="1" customHeight="1">
      <c r="E1256" s="6"/>
      <c r="F1256" s="6"/>
      <c r="G1256" s="6"/>
      <c r="H1256" s="6"/>
      <c r="I1256" s="6"/>
      <c r="J1256" s="6"/>
      <c r="K1256" s="6"/>
      <c r="L1256" s="5"/>
    </row>
    <row r="1257" spans="5:12" ht="73.5" hidden="1" customHeight="1">
      <c r="E1257" s="6"/>
      <c r="F1257" s="6"/>
      <c r="G1257" s="6"/>
      <c r="H1257" s="6"/>
      <c r="I1257" s="6"/>
      <c r="J1257" s="6"/>
      <c r="K1257" s="6"/>
      <c r="L1257" s="5"/>
    </row>
    <row r="1258" spans="5:12" ht="73.5" hidden="1" customHeight="1">
      <c r="E1258" s="6"/>
      <c r="F1258" s="6"/>
      <c r="G1258" s="6"/>
      <c r="H1258" s="6"/>
      <c r="I1258" s="6"/>
      <c r="J1258" s="6"/>
      <c r="K1258" s="6"/>
      <c r="L1258" s="5"/>
    </row>
    <row r="1259" spans="5:12" ht="73.5" hidden="1" customHeight="1">
      <c r="E1259" s="6"/>
      <c r="F1259" s="6"/>
      <c r="G1259" s="6"/>
      <c r="H1259" s="6"/>
      <c r="I1259" s="6"/>
      <c r="J1259" s="6"/>
      <c r="K1259" s="6"/>
      <c r="L1259" s="5"/>
    </row>
    <row r="1260" spans="5:12" ht="73.5" hidden="1" customHeight="1">
      <c r="E1260" s="6"/>
      <c r="F1260" s="6"/>
      <c r="G1260" s="6"/>
      <c r="H1260" s="6"/>
      <c r="I1260" s="6"/>
      <c r="J1260" s="6"/>
      <c r="K1260" s="6"/>
      <c r="L1260" s="5"/>
    </row>
    <row r="1261" spans="5:12" ht="73.5" hidden="1" customHeight="1">
      <c r="E1261" s="6"/>
      <c r="F1261" s="6"/>
      <c r="G1261" s="6"/>
      <c r="H1261" s="6"/>
      <c r="I1261" s="6"/>
      <c r="J1261" s="6"/>
      <c r="K1261" s="6"/>
      <c r="L1261" s="5"/>
    </row>
    <row r="1262" spans="5:12" ht="73.5" hidden="1" customHeight="1">
      <c r="E1262" s="6"/>
      <c r="F1262" s="6"/>
      <c r="G1262" s="6"/>
      <c r="H1262" s="6"/>
      <c r="I1262" s="6"/>
      <c r="J1262" s="6"/>
      <c r="K1262" s="6"/>
      <c r="L1262" s="5"/>
    </row>
    <row r="1263" spans="5:12" ht="73.5" hidden="1" customHeight="1">
      <c r="E1263" s="6"/>
      <c r="F1263" s="6"/>
      <c r="G1263" s="6"/>
      <c r="H1263" s="6"/>
      <c r="I1263" s="6"/>
      <c r="J1263" s="6"/>
      <c r="K1263" s="6"/>
      <c r="L1263" s="5"/>
    </row>
    <row r="1264" spans="5:12" ht="73.5" hidden="1" customHeight="1">
      <c r="E1264" s="6"/>
      <c r="F1264" s="6"/>
      <c r="G1264" s="6"/>
      <c r="H1264" s="6"/>
      <c r="I1264" s="6"/>
      <c r="J1264" s="6"/>
      <c r="K1264" s="6"/>
      <c r="L1264" s="5"/>
    </row>
    <row r="1265" spans="5:12" ht="73.5" hidden="1" customHeight="1">
      <c r="E1265" s="6"/>
      <c r="F1265" s="6"/>
      <c r="G1265" s="6"/>
      <c r="H1265" s="6"/>
      <c r="I1265" s="6"/>
      <c r="J1265" s="6"/>
      <c r="K1265" s="6"/>
      <c r="L1265" s="5"/>
    </row>
    <row r="1266" spans="5:12" ht="73.5" hidden="1" customHeight="1">
      <c r="E1266" s="6"/>
      <c r="F1266" s="6"/>
      <c r="G1266" s="6"/>
      <c r="H1266" s="6"/>
      <c r="I1266" s="6"/>
      <c r="J1266" s="6"/>
      <c r="K1266" s="6"/>
      <c r="L1266" s="5"/>
    </row>
    <row r="1267" spans="5:12" ht="73.5" hidden="1" customHeight="1">
      <c r="E1267" s="6"/>
      <c r="F1267" s="6"/>
      <c r="G1267" s="6"/>
      <c r="H1267" s="6"/>
      <c r="I1267" s="6"/>
      <c r="J1267" s="6"/>
      <c r="K1267" s="6"/>
      <c r="L1267" s="5"/>
    </row>
    <row r="1268" spans="5:12" ht="73.5" hidden="1" customHeight="1">
      <c r="E1268" s="6"/>
      <c r="F1268" s="6"/>
      <c r="G1268" s="6"/>
      <c r="H1268" s="6"/>
      <c r="I1268" s="6"/>
      <c r="J1268" s="6"/>
      <c r="K1268" s="6"/>
      <c r="L1268" s="5"/>
    </row>
    <row r="1269" spans="5:12" ht="73.5" hidden="1" customHeight="1">
      <c r="E1269" s="6"/>
      <c r="F1269" s="6"/>
      <c r="G1269" s="6"/>
      <c r="H1269" s="6"/>
      <c r="I1269" s="6"/>
      <c r="J1269" s="6"/>
      <c r="K1269" s="6"/>
      <c r="L1269" s="5"/>
    </row>
    <row r="1270" spans="5:12" ht="73.5" hidden="1" customHeight="1">
      <c r="E1270" s="6"/>
      <c r="F1270" s="6"/>
      <c r="G1270" s="6"/>
      <c r="H1270" s="6"/>
      <c r="I1270" s="6"/>
      <c r="J1270" s="6"/>
      <c r="K1270" s="6"/>
      <c r="L1270" s="5"/>
    </row>
    <row r="1271" spans="5:12" ht="73.5" hidden="1" customHeight="1">
      <c r="E1271" s="6"/>
      <c r="F1271" s="6"/>
      <c r="G1271" s="6"/>
      <c r="H1271" s="6"/>
      <c r="I1271" s="6"/>
      <c r="J1271" s="6"/>
      <c r="K1271" s="6"/>
      <c r="L1271" s="5"/>
    </row>
    <row r="1272" spans="5:12" ht="73.5" hidden="1" customHeight="1">
      <c r="E1272" s="6"/>
      <c r="F1272" s="6"/>
      <c r="G1272" s="6"/>
      <c r="H1272" s="6"/>
      <c r="I1272" s="6"/>
      <c r="J1272" s="6"/>
      <c r="K1272" s="6"/>
      <c r="L1272" s="5"/>
    </row>
    <row r="1273" spans="5:12" ht="73.5" hidden="1" customHeight="1">
      <c r="E1273" s="6"/>
      <c r="F1273" s="6"/>
      <c r="G1273" s="6"/>
      <c r="H1273" s="6"/>
      <c r="I1273" s="6"/>
      <c r="J1273" s="6"/>
      <c r="K1273" s="6"/>
      <c r="L1273" s="5"/>
    </row>
    <row r="1274" spans="5:12" ht="73.5" hidden="1" customHeight="1">
      <c r="E1274" s="6"/>
      <c r="F1274" s="6"/>
      <c r="G1274" s="6"/>
      <c r="H1274" s="6"/>
      <c r="I1274" s="6"/>
      <c r="J1274" s="6"/>
      <c r="K1274" s="6"/>
      <c r="L1274" s="5"/>
    </row>
    <row r="1275" spans="5:12" ht="73.5" hidden="1" customHeight="1">
      <c r="E1275" s="6"/>
      <c r="F1275" s="6"/>
      <c r="G1275" s="6"/>
      <c r="H1275" s="6"/>
      <c r="I1275" s="6"/>
      <c r="J1275" s="6"/>
      <c r="K1275" s="6"/>
      <c r="L1275" s="5"/>
    </row>
    <row r="1276" spans="5:12" ht="73.5" hidden="1" customHeight="1">
      <c r="E1276" s="6"/>
      <c r="F1276" s="6"/>
      <c r="G1276" s="6"/>
      <c r="H1276" s="6"/>
      <c r="I1276" s="6"/>
      <c r="J1276" s="6"/>
      <c r="K1276" s="6"/>
      <c r="L1276" s="5"/>
    </row>
    <row r="1277" spans="5:12" ht="73.5" hidden="1" customHeight="1">
      <c r="E1277" s="6"/>
      <c r="F1277" s="6"/>
      <c r="G1277" s="6"/>
      <c r="H1277" s="6"/>
      <c r="I1277" s="6"/>
      <c r="J1277" s="6"/>
      <c r="K1277" s="6"/>
      <c r="L1277" s="5"/>
    </row>
    <row r="1278" spans="5:12" ht="73.5" hidden="1" customHeight="1">
      <c r="E1278" s="6"/>
      <c r="F1278" s="6"/>
      <c r="G1278" s="6"/>
      <c r="H1278" s="6"/>
      <c r="I1278" s="6"/>
      <c r="J1278" s="6"/>
      <c r="K1278" s="6"/>
      <c r="L1278" s="5"/>
    </row>
    <row r="1279" spans="5:12" ht="73.5" hidden="1" customHeight="1">
      <c r="E1279" s="6"/>
      <c r="F1279" s="6"/>
      <c r="G1279" s="6"/>
      <c r="H1279" s="6"/>
      <c r="I1279" s="6"/>
      <c r="J1279" s="6"/>
      <c r="K1279" s="6"/>
      <c r="L1279" s="5"/>
    </row>
    <row r="1280" spans="5:12" ht="73.5" hidden="1" customHeight="1">
      <c r="E1280" s="6"/>
      <c r="F1280" s="6"/>
      <c r="G1280" s="6"/>
      <c r="H1280" s="6"/>
      <c r="I1280" s="6"/>
      <c r="J1280" s="6"/>
      <c r="K1280" s="6"/>
      <c r="L1280" s="5"/>
    </row>
    <row r="1281" spans="5:12" ht="73.5" hidden="1" customHeight="1">
      <c r="E1281" s="6"/>
      <c r="F1281" s="6"/>
      <c r="G1281" s="6"/>
      <c r="H1281" s="6"/>
      <c r="I1281" s="6"/>
      <c r="J1281" s="6"/>
      <c r="K1281" s="6"/>
      <c r="L1281" s="5"/>
    </row>
    <row r="1282" spans="5:12" ht="73.5" hidden="1" customHeight="1">
      <c r="E1282" s="6"/>
      <c r="F1282" s="6"/>
      <c r="G1282" s="6"/>
      <c r="H1282" s="6"/>
      <c r="I1282" s="6"/>
      <c r="J1282" s="6"/>
      <c r="K1282" s="6"/>
      <c r="L1282" s="5"/>
    </row>
    <row r="1283" spans="5:12" ht="73.5" hidden="1" customHeight="1">
      <c r="E1283" s="6"/>
      <c r="F1283" s="6"/>
      <c r="G1283" s="6"/>
      <c r="H1283" s="6"/>
      <c r="I1283" s="6"/>
      <c r="J1283" s="6"/>
      <c r="K1283" s="6"/>
      <c r="L1283" s="5"/>
    </row>
    <row r="1284" spans="5:12" ht="73.5" hidden="1" customHeight="1">
      <c r="E1284" s="6"/>
      <c r="F1284" s="6"/>
      <c r="G1284" s="6"/>
      <c r="H1284" s="6"/>
      <c r="I1284" s="6"/>
      <c r="J1284" s="6"/>
      <c r="K1284" s="6"/>
      <c r="L1284" s="5"/>
    </row>
    <row r="1285" spans="5:12" ht="73.5" hidden="1" customHeight="1">
      <c r="E1285" s="6"/>
      <c r="F1285" s="6"/>
      <c r="G1285" s="6"/>
      <c r="H1285" s="6"/>
      <c r="I1285" s="6"/>
      <c r="J1285" s="6"/>
      <c r="K1285" s="6"/>
      <c r="L1285" s="5"/>
    </row>
    <row r="1286" spans="5:12" ht="73.5" hidden="1" customHeight="1">
      <c r="E1286" s="6"/>
      <c r="F1286" s="6"/>
      <c r="G1286" s="6"/>
      <c r="H1286" s="6"/>
      <c r="I1286" s="6"/>
      <c r="J1286" s="6"/>
      <c r="K1286" s="6"/>
      <c r="L1286" s="5"/>
    </row>
    <row r="1287" spans="5:12" ht="73.5" hidden="1" customHeight="1">
      <c r="E1287" s="6"/>
      <c r="F1287" s="6"/>
      <c r="G1287" s="6"/>
      <c r="H1287" s="6"/>
      <c r="I1287" s="6"/>
      <c r="J1287" s="6"/>
      <c r="K1287" s="6"/>
      <c r="L1287" s="5"/>
    </row>
    <row r="1288" spans="5:12" ht="73.5" hidden="1" customHeight="1">
      <c r="E1288" s="6"/>
      <c r="F1288" s="6"/>
      <c r="G1288" s="6"/>
      <c r="H1288" s="6"/>
      <c r="I1288" s="6"/>
      <c r="J1288" s="6"/>
      <c r="K1288" s="6"/>
      <c r="L1288" s="5"/>
    </row>
    <row r="1289" spans="5:12" ht="73.5" hidden="1" customHeight="1">
      <c r="E1289" s="6"/>
      <c r="F1289" s="6"/>
      <c r="G1289" s="6"/>
      <c r="H1289" s="6"/>
      <c r="I1289" s="6"/>
      <c r="J1289" s="6"/>
      <c r="K1289" s="6"/>
      <c r="L1289" s="5"/>
    </row>
    <row r="1290" spans="5:12" ht="73.5" hidden="1" customHeight="1">
      <c r="E1290" s="6"/>
      <c r="F1290" s="6"/>
      <c r="G1290" s="6"/>
      <c r="H1290" s="6"/>
      <c r="I1290" s="6"/>
      <c r="J1290" s="6"/>
      <c r="K1290" s="6"/>
      <c r="L1290" s="5"/>
    </row>
    <row r="1291" spans="5:12" ht="73.5" hidden="1" customHeight="1">
      <c r="E1291" s="6"/>
      <c r="F1291" s="6"/>
      <c r="G1291" s="6"/>
      <c r="H1291" s="6"/>
      <c r="I1291" s="6"/>
      <c r="J1291" s="6"/>
      <c r="K1291" s="6"/>
      <c r="L1291" s="5"/>
    </row>
    <row r="1292" spans="5:12" ht="73.5" hidden="1" customHeight="1">
      <c r="E1292" s="6"/>
      <c r="F1292" s="6"/>
      <c r="G1292" s="6"/>
      <c r="H1292" s="6"/>
      <c r="I1292" s="6"/>
      <c r="J1292" s="6"/>
      <c r="K1292" s="6"/>
      <c r="L1292" s="5"/>
    </row>
    <row r="1293" spans="5:12" ht="73.5" hidden="1" customHeight="1">
      <c r="E1293" s="6"/>
      <c r="F1293" s="6"/>
      <c r="G1293" s="6"/>
      <c r="H1293" s="6"/>
      <c r="I1293" s="6"/>
      <c r="J1293" s="6"/>
      <c r="K1293" s="6"/>
      <c r="L1293" s="5"/>
    </row>
    <row r="1294" spans="5:12" ht="73.5" hidden="1" customHeight="1">
      <c r="E1294" s="6"/>
      <c r="F1294" s="6"/>
      <c r="G1294" s="6"/>
      <c r="H1294" s="6"/>
      <c r="I1294" s="6"/>
      <c r="J1294" s="6"/>
      <c r="K1294" s="6"/>
      <c r="L1294" s="5"/>
    </row>
    <row r="1295" spans="5:12" ht="73.5" hidden="1" customHeight="1">
      <c r="E1295" s="6"/>
      <c r="F1295" s="6"/>
      <c r="G1295" s="6"/>
      <c r="H1295" s="6"/>
      <c r="I1295" s="6"/>
      <c r="J1295" s="6"/>
      <c r="K1295" s="6"/>
      <c r="L1295" s="5"/>
    </row>
    <row r="1296" spans="5:12" ht="73.5" hidden="1" customHeight="1">
      <c r="E1296" s="6"/>
      <c r="F1296" s="6"/>
      <c r="G1296" s="6"/>
      <c r="H1296" s="6"/>
      <c r="I1296" s="6"/>
      <c r="J1296" s="6"/>
      <c r="K1296" s="6"/>
      <c r="L1296" s="5"/>
    </row>
    <row r="1297" spans="5:12" ht="73.5" hidden="1" customHeight="1">
      <c r="E1297" s="6"/>
      <c r="F1297" s="6"/>
      <c r="G1297" s="6"/>
      <c r="H1297" s="6"/>
      <c r="I1297" s="6"/>
      <c r="J1297" s="6"/>
      <c r="K1297" s="6"/>
      <c r="L1297" s="5"/>
    </row>
    <row r="1298" spans="5:12" ht="73.5" hidden="1" customHeight="1">
      <c r="E1298" s="6"/>
      <c r="F1298" s="6"/>
      <c r="G1298" s="6"/>
      <c r="H1298" s="6"/>
      <c r="I1298" s="6"/>
      <c r="J1298" s="6"/>
      <c r="K1298" s="6"/>
      <c r="L1298" s="5"/>
    </row>
    <row r="1299" spans="5:12" ht="73.5" hidden="1" customHeight="1">
      <c r="E1299" s="6"/>
      <c r="F1299" s="6"/>
      <c r="G1299" s="6"/>
      <c r="H1299" s="6"/>
      <c r="I1299" s="6"/>
      <c r="J1299" s="6"/>
      <c r="K1299" s="6"/>
      <c r="L1299" s="5"/>
    </row>
    <row r="1300" spans="5:12" ht="73.5" hidden="1" customHeight="1">
      <c r="E1300" s="6"/>
      <c r="F1300" s="6"/>
      <c r="G1300" s="6"/>
      <c r="H1300" s="6"/>
      <c r="I1300" s="6"/>
      <c r="J1300" s="6"/>
      <c r="K1300" s="6"/>
      <c r="L1300" s="5"/>
    </row>
    <row r="1301" spans="5:12" ht="73.5" hidden="1" customHeight="1">
      <c r="E1301" s="6"/>
      <c r="F1301" s="6"/>
      <c r="G1301" s="6"/>
      <c r="H1301" s="6"/>
      <c r="I1301" s="6"/>
      <c r="J1301" s="6"/>
      <c r="K1301" s="6"/>
      <c r="L1301" s="5"/>
    </row>
    <row r="1302" spans="5:12" ht="73.5" hidden="1" customHeight="1">
      <c r="E1302" s="6"/>
      <c r="F1302" s="6"/>
      <c r="G1302" s="6"/>
      <c r="H1302" s="6"/>
      <c r="I1302" s="6"/>
      <c r="J1302" s="6"/>
      <c r="K1302" s="6"/>
      <c r="L1302" s="5"/>
    </row>
    <row r="1303" spans="5:12" ht="73.5" hidden="1" customHeight="1">
      <c r="E1303" s="6"/>
      <c r="F1303" s="6"/>
      <c r="G1303" s="6"/>
      <c r="H1303" s="6"/>
      <c r="I1303" s="6"/>
      <c r="J1303" s="6"/>
      <c r="K1303" s="6"/>
      <c r="L1303" s="5"/>
    </row>
    <row r="1304" spans="5:12" ht="73.5" hidden="1" customHeight="1">
      <c r="E1304" s="6"/>
      <c r="F1304" s="6"/>
      <c r="G1304" s="6"/>
      <c r="H1304" s="6"/>
      <c r="I1304" s="6"/>
      <c r="J1304" s="6"/>
      <c r="K1304" s="6"/>
      <c r="L1304" s="5"/>
    </row>
    <row r="1305" spans="5:12" ht="73.5" hidden="1" customHeight="1">
      <c r="E1305" s="6"/>
      <c r="F1305" s="6"/>
      <c r="G1305" s="6"/>
      <c r="H1305" s="6"/>
      <c r="I1305" s="6"/>
      <c r="J1305" s="6"/>
      <c r="K1305" s="6"/>
      <c r="L1305" s="5"/>
    </row>
    <row r="1306" spans="5:12" ht="73.5" hidden="1" customHeight="1">
      <c r="E1306" s="6"/>
      <c r="F1306" s="6"/>
      <c r="G1306" s="6"/>
      <c r="H1306" s="6"/>
      <c r="I1306" s="6"/>
      <c r="J1306" s="6"/>
      <c r="K1306" s="6"/>
      <c r="L1306" s="5"/>
    </row>
    <row r="1307" spans="5:12" ht="73.5" hidden="1" customHeight="1">
      <c r="E1307" s="6"/>
      <c r="F1307" s="6"/>
      <c r="G1307" s="6"/>
      <c r="H1307" s="6"/>
      <c r="I1307" s="6"/>
      <c r="J1307" s="6"/>
      <c r="K1307" s="6"/>
      <c r="L1307" s="5"/>
    </row>
    <row r="1308" spans="5:12" ht="73.5" hidden="1" customHeight="1">
      <c r="E1308" s="6"/>
      <c r="F1308" s="6"/>
      <c r="G1308" s="6"/>
      <c r="H1308" s="6"/>
      <c r="I1308" s="6"/>
      <c r="J1308" s="6"/>
      <c r="K1308" s="6"/>
      <c r="L1308" s="5"/>
    </row>
    <row r="1309" spans="5:12" ht="73.5" hidden="1" customHeight="1">
      <c r="E1309" s="6"/>
      <c r="F1309" s="6"/>
      <c r="G1309" s="6"/>
      <c r="H1309" s="6"/>
      <c r="I1309" s="6"/>
      <c r="J1309" s="6"/>
      <c r="K1309" s="6"/>
      <c r="L1309" s="5"/>
    </row>
    <row r="1310" spans="5:12" ht="73.5" hidden="1" customHeight="1">
      <c r="E1310" s="6"/>
      <c r="F1310" s="6"/>
      <c r="G1310" s="6"/>
      <c r="H1310" s="6"/>
      <c r="I1310" s="6"/>
      <c r="J1310" s="6"/>
      <c r="K1310" s="6"/>
      <c r="L1310" s="5"/>
    </row>
    <row r="1311" spans="5:12" ht="73.5" hidden="1" customHeight="1">
      <c r="E1311" s="6"/>
      <c r="F1311" s="6"/>
      <c r="G1311" s="6"/>
      <c r="H1311" s="6"/>
      <c r="I1311" s="6"/>
      <c r="J1311" s="6"/>
      <c r="K1311" s="6"/>
      <c r="L1311" s="5"/>
    </row>
    <row r="1312" spans="5:12" ht="73.5" hidden="1" customHeight="1">
      <c r="E1312" s="6"/>
      <c r="F1312" s="6"/>
      <c r="G1312" s="6"/>
      <c r="H1312" s="6"/>
      <c r="I1312" s="6"/>
      <c r="J1312" s="6"/>
      <c r="K1312" s="6"/>
      <c r="L1312" s="5"/>
    </row>
    <row r="1313" spans="5:12" ht="73.5" hidden="1" customHeight="1">
      <c r="E1313" s="6"/>
      <c r="F1313" s="6"/>
      <c r="G1313" s="6"/>
      <c r="H1313" s="6"/>
      <c r="I1313" s="6"/>
      <c r="J1313" s="6"/>
      <c r="K1313" s="6"/>
      <c r="L1313" s="5"/>
    </row>
    <row r="1314" spans="5:12" ht="73.5" hidden="1" customHeight="1">
      <c r="E1314" s="6"/>
      <c r="F1314" s="6"/>
      <c r="G1314" s="6"/>
      <c r="H1314" s="6"/>
      <c r="I1314" s="6"/>
      <c r="J1314" s="6"/>
      <c r="K1314" s="6"/>
      <c r="L1314" s="5"/>
    </row>
    <row r="1315" spans="5:12" ht="73.5" hidden="1" customHeight="1">
      <c r="E1315" s="6"/>
      <c r="F1315" s="6"/>
      <c r="G1315" s="6"/>
      <c r="H1315" s="6"/>
      <c r="I1315" s="6"/>
      <c r="J1315" s="6"/>
      <c r="K1315" s="6"/>
      <c r="L1315" s="5"/>
    </row>
    <row r="1316" spans="5:12" ht="73.5" hidden="1" customHeight="1">
      <c r="E1316" s="6"/>
      <c r="F1316" s="6"/>
      <c r="G1316" s="6"/>
      <c r="H1316" s="6"/>
      <c r="I1316" s="6"/>
      <c r="J1316" s="6"/>
      <c r="K1316" s="6"/>
      <c r="L1316" s="5"/>
    </row>
    <row r="1317" spans="5:12" ht="73.5" hidden="1" customHeight="1">
      <c r="E1317" s="6"/>
      <c r="F1317" s="6"/>
      <c r="G1317" s="6"/>
      <c r="H1317" s="6"/>
      <c r="I1317" s="6"/>
      <c r="J1317" s="6"/>
      <c r="K1317" s="6"/>
      <c r="L1317" s="5"/>
    </row>
    <row r="1318" spans="5:12" ht="73.5" hidden="1" customHeight="1">
      <c r="E1318" s="6"/>
      <c r="F1318" s="6"/>
      <c r="G1318" s="6"/>
      <c r="H1318" s="6"/>
      <c r="I1318" s="6"/>
      <c r="J1318" s="6"/>
      <c r="K1318" s="6"/>
      <c r="L1318" s="5"/>
    </row>
    <row r="1319" spans="5:12" ht="73.5" hidden="1" customHeight="1">
      <c r="E1319" s="6"/>
      <c r="F1319" s="6"/>
      <c r="G1319" s="6"/>
      <c r="H1319" s="6"/>
      <c r="I1319" s="6"/>
      <c r="J1319" s="6"/>
      <c r="K1319" s="6"/>
      <c r="L1319" s="5"/>
    </row>
    <row r="1320" spans="5:12" ht="73.5" hidden="1" customHeight="1">
      <c r="E1320" s="6"/>
      <c r="F1320" s="6"/>
      <c r="G1320" s="6"/>
      <c r="H1320" s="6"/>
      <c r="I1320" s="6"/>
      <c r="J1320" s="6"/>
      <c r="K1320" s="6"/>
      <c r="L1320" s="5"/>
    </row>
    <row r="1321" spans="5:12" ht="73.5" hidden="1" customHeight="1">
      <c r="E1321" s="6"/>
      <c r="F1321" s="6"/>
      <c r="G1321" s="6"/>
      <c r="H1321" s="6"/>
      <c r="I1321" s="6"/>
      <c r="J1321" s="6"/>
      <c r="K1321" s="6"/>
      <c r="L1321" s="5"/>
    </row>
    <row r="1322" spans="5:12" ht="73.5" hidden="1" customHeight="1">
      <c r="E1322" s="6"/>
      <c r="F1322" s="6"/>
      <c r="G1322" s="6"/>
      <c r="H1322" s="6"/>
      <c r="I1322" s="6"/>
      <c r="J1322" s="6"/>
      <c r="K1322" s="6"/>
      <c r="L1322" s="5"/>
    </row>
    <row r="1323" spans="5:12" ht="73.5" hidden="1" customHeight="1">
      <c r="E1323" s="6"/>
      <c r="F1323" s="6"/>
      <c r="G1323" s="6"/>
      <c r="H1323" s="6"/>
      <c r="I1323" s="6"/>
      <c r="J1323" s="6"/>
      <c r="K1323" s="6"/>
      <c r="L1323" s="5"/>
    </row>
    <row r="1324" spans="5:12" ht="73.5" hidden="1" customHeight="1">
      <c r="E1324" s="6"/>
      <c r="F1324" s="6"/>
      <c r="G1324" s="6"/>
      <c r="H1324" s="6"/>
      <c r="I1324" s="6"/>
      <c r="J1324" s="6"/>
      <c r="K1324" s="6"/>
      <c r="L1324" s="5"/>
    </row>
    <row r="1325" spans="5:12" ht="73.5" hidden="1" customHeight="1">
      <c r="E1325" s="6"/>
      <c r="F1325" s="6"/>
      <c r="G1325" s="6"/>
      <c r="H1325" s="6"/>
      <c r="I1325" s="6"/>
      <c r="J1325" s="6"/>
      <c r="K1325" s="6"/>
      <c r="L1325" s="5"/>
    </row>
    <row r="1326" spans="5:12" ht="73.5" hidden="1" customHeight="1">
      <c r="E1326" s="6"/>
      <c r="F1326" s="6"/>
      <c r="G1326" s="6"/>
      <c r="H1326" s="6"/>
      <c r="I1326" s="6"/>
      <c r="J1326" s="6"/>
      <c r="K1326" s="6"/>
      <c r="L1326" s="5"/>
    </row>
    <row r="1327" spans="5:12" ht="73.5" hidden="1" customHeight="1">
      <c r="E1327" s="6"/>
      <c r="F1327" s="6"/>
      <c r="G1327" s="6"/>
      <c r="H1327" s="6"/>
      <c r="I1327" s="6"/>
      <c r="J1327" s="6"/>
      <c r="K1327" s="6"/>
      <c r="L1327" s="5"/>
    </row>
    <row r="1328" spans="5:12" ht="73.5" hidden="1" customHeight="1">
      <c r="E1328" s="6"/>
      <c r="F1328" s="6"/>
      <c r="G1328" s="6"/>
      <c r="H1328" s="6"/>
      <c r="I1328" s="6"/>
      <c r="J1328" s="6"/>
      <c r="K1328" s="6"/>
      <c r="L1328" s="5"/>
    </row>
    <row r="1329" spans="5:12" ht="73.5" hidden="1" customHeight="1">
      <c r="E1329" s="6"/>
      <c r="F1329" s="6"/>
      <c r="G1329" s="6"/>
      <c r="H1329" s="6"/>
      <c r="I1329" s="6"/>
      <c r="J1329" s="6"/>
      <c r="K1329" s="6"/>
      <c r="L1329" s="5"/>
    </row>
    <row r="1330" spans="5:12" ht="73.5" hidden="1" customHeight="1">
      <c r="E1330" s="6"/>
      <c r="F1330" s="6"/>
      <c r="G1330" s="6"/>
      <c r="H1330" s="6"/>
      <c r="I1330" s="6"/>
      <c r="J1330" s="6"/>
      <c r="K1330" s="6"/>
      <c r="L1330" s="5"/>
    </row>
    <row r="1331" spans="5:12" ht="73.5" hidden="1" customHeight="1">
      <c r="E1331" s="6"/>
      <c r="F1331" s="6"/>
      <c r="G1331" s="6"/>
      <c r="H1331" s="6"/>
      <c r="I1331" s="6"/>
      <c r="J1331" s="6"/>
      <c r="K1331" s="6"/>
      <c r="L1331" s="5"/>
    </row>
    <row r="1332" spans="5:12" ht="73.5" hidden="1" customHeight="1">
      <c r="E1332" s="6"/>
      <c r="F1332" s="6"/>
      <c r="G1332" s="6"/>
      <c r="H1332" s="6"/>
      <c r="I1332" s="6"/>
      <c r="J1332" s="6"/>
      <c r="K1332" s="6"/>
      <c r="L1332" s="5"/>
    </row>
    <row r="1333" spans="5:12" ht="73.5" hidden="1" customHeight="1">
      <c r="E1333" s="6"/>
      <c r="F1333" s="6"/>
      <c r="G1333" s="6"/>
      <c r="H1333" s="6"/>
      <c r="I1333" s="6"/>
      <c r="J1333" s="6"/>
      <c r="K1333" s="6"/>
      <c r="L1333" s="5"/>
    </row>
    <row r="1334" spans="5:12" ht="73.5" hidden="1" customHeight="1">
      <c r="E1334" s="6"/>
      <c r="F1334" s="6"/>
      <c r="G1334" s="6"/>
      <c r="H1334" s="6"/>
      <c r="I1334" s="6"/>
      <c r="J1334" s="6"/>
      <c r="K1334" s="6"/>
      <c r="L1334" s="5"/>
    </row>
    <row r="1335" spans="5:12" ht="73.5" hidden="1" customHeight="1">
      <c r="E1335" s="6"/>
      <c r="F1335" s="6"/>
      <c r="G1335" s="6"/>
      <c r="H1335" s="6"/>
      <c r="I1335" s="6"/>
      <c r="J1335" s="6"/>
      <c r="K1335" s="6"/>
      <c r="L1335" s="5"/>
    </row>
    <row r="1336" spans="5:12" ht="73.5" hidden="1" customHeight="1">
      <c r="E1336" s="6"/>
      <c r="F1336" s="6"/>
      <c r="G1336" s="6"/>
      <c r="H1336" s="6"/>
      <c r="I1336" s="6"/>
      <c r="J1336" s="6"/>
      <c r="K1336" s="6"/>
      <c r="L1336" s="5"/>
    </row>
    <row r="1337" spans="5:12" ht="73.5" hidden="1" customHeight="1">
      <c r="E1337" s="6"/>
      <c r="F1337" s="6"/>
      <c r="G1337" s="6"/>
      <c r="H1337" s="6"/>
      <c r="I1337" s="6"/>
      <c r="J1337" s="6"/>
      <c r="K1337" s="6"/>
      <c r="L1337" s="5"/>
    </row>
    <row r="1338" spans="5:12" ht="73.5" hidden="1" customHeight="1">
      <c r="E1338" s="6"/>
      <c r="F1338" s="6"/>
      <c r="G1338" s="6"/>
      <c r="H1338" s="6"/>
      <c r="I1338" s="6"/>
      <c r="J1338" s="6"/>
      <c r="K1338" s="6"/>
      <c r="L1338" s="5"/>
    </row>
    <row r="1339" spans="5:12" ht="73.5" hidden="1" customHeight="1">
      <c r="E1339" s="6"/>
      <c r="F1339" s="6"/>
      <c r="G1339" s="6"/>
      <c r="H1339" s="6"/>
      <c r="I1339" s="6"/>
      <c r="J1339" s="6"/>
      <c r="K1339" s="6"/>
      <c r="L1339" s="5"/>
    </row>
    <row r="1340" spans="5:12" ht="73.5" hidden="1" customHeight="1">
      <c r="E1340" s="6"/>
      <c r="F1340" s="6"/>
      <c r="G1340" s="6"/>
      <c r="H1340" s="6"/>
      <c r="I1340" s="6"/>
      <c r="J1340" s="6"/>
      <c r="K1340" s="6"/>
      <c r="L1340" s="5"/>
    </row>
    <row r="1341" spans="5:12" ht="73.5" hidden="1" customHeight="1">
      <c r="E1341" s="6"/>
      <c r="F1341" s="6"/>
      <c r="G1341" s="6"/>
      <c r="H1341" s="6"/>
      <c r="I1341" s="6"/>
      <c r="J1341" s="6"/>
      <c r="K1341" s="6"/>
      <c r="L1341" s="5"/>
    </row>
    <row r="1342" spans="5:12" ht="73.5" hidden="1" customHeight="1">
      <c r="E1342" s="6"/>
      <c r="F1342" s="6"/>
      <c r="G1342" s="6"/>
      <c r="H1342" s="6"/>
      <c r="I1342" s="6"/>
      <c r="J1342" s="6"/>
      <c r="K1342" s="6"/>
      <c r="L1342" s="5"/>
    </row>
    <row r="1343" spans="5:12" ht="73.5" hidden="1" customHeight="1">
      <c r="E1343" s="6"/>
      <c r="F1343" s="6"/>
      <c r="G1343" s="6"/>
      <c r="H1343" s="6"/>
      <c r="I1343" s="6"/>
      <c r="J1343" s="6"/>
      <c r="K1343" s="6"/>
      <c r="L1343" s="5"/>
    </row>
    <row r="1344" spans="5:12" ht="73.5" hidden="1" customHeight="1">
      <c r="E1344" s="6"/>
      <c r="F1344" s="6"/>
      <c r="G1344" s="6"/>
      <c r="H1344" s="6"/>
      <c r="I1344" s="6"/>
      <c r="J1344" s="6"/>
      <c r="K1344" s="6"/>
      <c r="L1344" s="5"/>
    </row>
    <row r="1345" spans="5:12" ht="73.5" hidden="1" customHeight="1">
      <c r="E1345" s="6"/>
      <c r="F1345" s="6"/>
      <c r="G1345" s="6"/>
      <c r="H1345" s="6"/>
      <c r="I1345" s="6"/>
      <c r="J1345" s="6"/>
      <c r="K1345" s="6"/>
      <c r="L1345" s="5"/>
    </row>
    <row r="1346" spans="5:12" ht="73.5" hidden="1" customHeight="1">
      <c r="E1346" s="6"/>
      <c r="F1346" s="6"/>
      <c r="G1346" s="6"/>
      <c r="H1346" s="6"/>
      <c r="I1346" s="6"/>
      <c r="J1346" s="6"/>
      <c r="K1346" s="6"/>
      <c r="L1346" s="5"/>
    </row>
    <row r="1347" spans="5:12" ht="73.5" hidden="1" customHeight="1">
      <c r="E1347" s="6"/>
      <c r="F1347" s="6"/>
      <c r="G1347" s="6"/>
      <c r="H1347" s="6"/>
      <c r="I1347" s="6"/>
      <c r="J1347" s="6"/>
      <c r="K1347" s="6"/>
      <c r="L1347" s="5"/>
    </row>
    <row r="1348" spans="5:12" ht="73.5" hidden="1" customHeight="1">
      <c r="E1348" s="6"/>
      <c r="F1348" s="6"/>
      <c r="G1348" s="6"/>
      <c r="H1348" s="6"/>
      <c r="I1348" s="6"/>
      <c r="J1348" s="6"/>
      <c r="K1348" s="6"/>
      <c r="L1348" s="5"/>
    </row>
    <row r="1349" spans="5:12" ht="73.5" hidden="1" customHeight="1">
      <c r="E1349" s="6"/>
      <c r="F1349" s="6"/>
      <c r="G1349" s="6"/>
      <c r="H1349" s="6"/>
      <c r="I1349" s="6"/>
      <c r="J1349" s="6"/>
      <c r="K1349" s="6"/>
      <c r="L1349" s="5"/>
    </row>
    <row r="1350" spans="5:12" ht="73.5" hidden="1" customHeight="1">
      <c r="E1350" s="6"/>
      <c r="F1350" s="6"/>
      <c r="G1350" s="6"/>
      <c r="H1350" s="6"/>
      <c r="I1350" s="6"/>
      <c r="J1350" s="6"/>
      <c r="K1350" s="6"/>
      <c r="L1350" s="5"/>
    </row>
    <row r="1351" spans="5:12" ht="73.5" hidden="1" customHeight="1">
      <c r="E1351" s="6"/>
      <c r="F1351" s="6"/>
      <c r="G1351" s="6"/>
      <c r="H1351" s="6"/>
      <c r="I1351" s="6"/>
      <c r="J1351" s="6"/>
      <c r="K1351" s="6"/>
      <c r="L1351" s="5"/>
    </row>
    <row r="1352" spans="5:12" ht="73.5" hidden="1" customHeight="1">
      <c r="E1352" s="6"/>
      <c r="F1352" s="6"/>
      <c r="G1352" s="6"/>
      <c r="H1352" s="6"/>
      <c r="I1352" s="6"/>
      <c r="J1352" s="6"/>
      <c r="K1352" s="6"/>
      <c r="L1352" s="5"/>
    </row>
    <row r="1353" spans="5:12" ht="73.5" hidden="1" customHeight="1">
      <c r="E1353" s="6"/>
      <c r="F1353" s="6"/>
      <c r="G1353" s="6"/>
      <c r="H1353" s="6"/>
      <c r="I1353" s="6"/>
      <c r="J1353" s="6"/>
      <c r="K1353" s="6"/>
      <c r="L1353" s="5"/>
    </row>
    <row r="1354" spans="5:12" ht="73.5" hidden="1" customHeight="1">
      <c r="E1354" s="6"/>
      <c r="F1354" s="6"/>
      <c r="G1354" s="6"/>
      <c r="H1354" s="6"/>
      <c r="I1354" s="6"/>
      <c r="J1354" s="6"/>
      <c r="K1354" s="6"/>
      <c r="L1354" s="5"/>
    </row>
    <row r="1355" spans="5:12" ht="73.5" hidden="1" customHeight="1">
      <c r="E1355" s="6"/>
      <c r="F1355" s="6"/>
      <c r="G1355" s="6"/>
      <c r="H1355" s="6"/>
      <c r="I1355" s="6"/>
      <c r="J1355" s="6"/>
      <c r="K1355" s="6"/>
      <c r="L1355" s="5"/>
    </row>
    <row r="1356" spans="5:12" ht="73.5" hidden="1" customHeight="1">
      <c r="E1356" s="6"/>
      <c r="F1356" s="6"/>
      <c r="G1356" s="6"/>
      <c r="H1356" s="6"/>
      <c r="I1356" s="6"/>
      <c r="J1356" s="6"/>
      <c r="K1356" s="6"/>
      <c r="L1356" s="5"/>
    </row>
    <row r="1357" spans="5:12" ht="73.5" hidden="1" customHeight="1">
      <c r="E1357" s="6"/>
      <c r="F1357" s="6"/>
      <c r="G1357" s="6"/>
      <c r="H1357" s="6"/>
      <c r="I1357" s="6"/>
      <c r="J1357" s="6"/>
      <c r="K1357" s="6"/>
      <c r="L1357" s="5"/>
    </row>
    <row r="1358" spans="5:12" ht="73.5" hidden="1" customHeight="1">
      <c r="E1358" s="6"/>
      <c r="F1358" s="6"/>
      <c r="G1358" s="6"/>
      <c r="H1358" s="6"/>
      <c r="I1358" s="6"/>
      <c r="J1358" s="6"/>
      <c r="K1358" s="6"/>
      <c r="L1358" s="5"/>
    </row>
    <row r="1359" spans="5:12" ht="73.5" hidden="1" customHeight="1">
      <c r="E1359" s="6"/>
      <c r="F1359" s="6"/>
      <c r="G1359" s="6"/>
      <c r="H1359" s="6"/>
      <c r="I1359" s="6"/>
      <c r="J1359" s="6"/>
      <c r="K1359" s="6"/>
      <c r="L1359" s="5"/>
    </row>
    <row r="1360" spans="5:12" ht="73.5" hidden="1" customHeight="1">
      <c r="E1360" s="6"/>
      <c r="F1360" s="6"/>
      <c r="G1360" s="6"/>
      <c r="H1360" s="6"/>
      <c r="I1360" s="6"/>
      <c r="J1360" s="6"/>
      <c r="K1360" s="6"/>
      <c r="L1360" s="5"/>
    </row>
    <row r="1361" spans="5:12" ht="73.5" hidden="1" customHeight="1">
      <c r="E1361" s="6"/>
      <c r="F1361" s="6"/>
      <c r="G1361" s="6"/>
      <c r="H1361" s="6"/>
      <c r="I1361" s="6"/>
      <c r="J1361" s="6"/>
      <c r="K1361" s="6"/>
      <c r="L1361" s="5"/>
    </row>
    <row r="1362" spans="5:12" ht="73.5" hidden="1" customHeight="1">
      <c r="E1362" s="6"/>
      <c r="F1362" s="6"/>
      <c r="G1362" s="6"/>
      <c r="H1362" s="6"/>
      <c r="I1362" s="6"/>
      <c r="J1362" s="6"/>
      <c r="K1362" s="6"/>
      <c r="L1362" s="5"/>
    </row>
    <row r="1363" spans="5:12" ht="73.5" hidden="1" customHeight="1">
      <c r="E1363" s="6"/>
      <c r="F1363" s="6"/>
      <c r="G1363" s="6"/>
      <c r="H1363" s="6"/>
      <c r="I1363" s="6"/>
      <c r="J1363" s="6"/>
      <c r="K1363" s="6"/>
      <c r="L1363" s="5"/>
    </row>
    <row r="1364" spans="5:12" ht="73.5" hidden="1" customHeight="1">
      <c r="E1364" s="6"/>
      <c r="F1364" s="6"/>
      <c r="G1364" s="6"/>
      <c r="H1364" s="6"/>
      <c r="I1364" s="6"/>
      <c r="J1364" s="6"/>
      <c r="K1364" s="6"/>
      <c r="L1364" s="5"/>
    </row>
    <row r="1365" spans="5:12" ht="73.5" hidden="1" customHeight="1">
      <c r="E1365" s="6"/>
      <c r="F1365" s="6"/>
      <c r="G1365" s="6"/>
      <c r="H1365" s="6"/>
      <c r="I1365" s="6"/>
      <c r="J1365" s="6"/>
      <c r="K1365" s="6"/>
      <c r="L1365" s="5"/>
    </row>
    <row r="1366" spans="5:12" ht="73.5" hidden="1" customHeight="1">
      <c r="E1366" s="6"/>
      <c r="F1366" s="6"/>
      <c r="G1366" s="6"/>
      <c r="H1366" s="6"/>
      <c r="I1366" s="6"/>
      <c r="J1366" s="6"/>
      <c r="K1366" s="6"/>
      <c r="L1366" s="5"/>
    </row>
    <row r="1367" spans="5:12" ht="73.5" hidden="1" customHeight="1">
      <c r="E1367" s="6"/>
      <c r="F1367" s="6"/>
      <c r="G1367" s="6"/>
      <c r="H1367" s="6"/>
      <c r="I1367" s="6"/>
      <c r="J1367" s="6"/>
      <c r="K1367" s="6"/>
      <c r="L1367" s="5"/>
    </row>
    <row r="1368" spans="5:12" ht="73.5" hidden="1" customHeight="1">
      <c r="E1368" s="6"/>
      <c r="F1368" s="6"/>
      <c r="G1368" s="6"/>
      <c r="H1368" s="6"/>
      <c r="I1368" s="6"/>
      <c r="J1368" s="6"/>
      <c r="K1368" s="6"/>
      <c r="L1368" s="5"/>
    </row>
    <row r="1369" spans="5:12" ht="73.5" hidden="1" customHeight="1">
      <c r="E1369" s="6"/>
      <c r="F1369" s="6"/>
      <c r="G1369" s="6"/>
      <c r="H1369" s="6"/>
      <c r="I1369" s="6"/>
      <c r="J1369" s="6"/>
      <c r="K1369" s="6"/>
      <c r="L1369" s="5"/>
    </row>
    <row r="1370" spans="5:12" ht="73.5" hidden="1" customHeight="1">
      <c r="E1370" s="6"/>
      <c r="F1370" s="6"/>
      <c r="G1370" s="6"/>
      <c r="H1370" s="6"/>
      <c r="I1370" s="6"/>
      <c r="J1370" s="6"/>
      <c r="K1370" s="6"/>
      <c r="L1370" s="5"/>
    </row>
    <row r="1371" spans="5:12" ht="73.5" hidden="1" customHeight="1">
      <c r="E1371" s="6"/>
      <c r="F1371" s="6"/>
      <c r="G1371" s="6"/>
      <c r="H1371" s="6"/>
      <c r="I1371" s="6"/>
      <c r="J1371" s="6"/>
      <c r="K1371" s="6"/>
      <c r="L1371" s="5"/>
    </row>
    <row r="1372" spans="5:12" ht="73.5" hidden="1" customHeight="1">
      <c r="E1372" s="6"/>
      <c r="F1372" s="6"/>
      <c r="G1372" s="6"/>
      <c r="H1372" s="6"/>
      <c r="I1372" s="6"/>
      <c r="J1372" s="6"/>
      <c r="K1372" s="6"/>
      <c r="L1372" s="5"/>
    </row>
    <row r="1373" spans="5:12" ht="73.5" hidden="1" customHeight="1">
      <c r="E1373" s="6"/>
      <c r="F1373" s="6"/>
      <c r="G1373" s="6"/>
      <c r="H1373" s="6"/>
      <c r="I1373" s="6"/>
      <c r="J1373" s="6"/>
      <c r="K1373" s="6"/>
      <c r="L1373" s="5"/>
    </row>
    <row r="1374" spans="5:12" ht="73.5" hidden="1" customHeight="1">
      <c r="E1374" s="6"/>
      <c r="F1374" s="6"/>
      <c r="G1374" s="6"/>
      <c r="H1374" s="6"/>
      <c r="I1374" s="6"/>
      <c r="J1374" s="6"/>
      <c r="K1374" s="6"/>
      <c r="L1374" s="5"/>
    </row>
    <row r="1375" spans="5:12" ht="73.5" hidden="1" customHeight="1">
      <c r="E1375" s="6"/>
      <c r="F1375" s="6"/>
      <c r="G1375" s="6"/>
      <c r="H1375" s="6"/>
      <c r="I1375" s="6"/>
      <c r="J1375" s="6"/>
      <c r="K1375" s="6"/>
      <c r="L1375" s="5"/>
    </row>
    <row r="1376" spans="5:12" ht="73.5" hidden="1" customHeight="1">
      <c r="E1376" s="6"/>
      <c r="F1376" s="6"/>
      <c r="G1376" s="6"/>
      <c r="H1376" s="6"/>
      <c r="I1376" s="6"/>
      <c r="J1376" s="6"/>
      <c r="K1376" s="6"/>
      <c r="L1376" s="5"/>
    </row>
    <row r="1377" spans="5:12" ht="73.5" hidden="1" customHeight="1">
      <c r="E1377" s="6"/>
      <c r="F1377" s="6"/>
      <c r="G1377" s="6"/>
      <c r="H1377" s="6"/>
      <c r="I1377" s="6"/>
      <c r="J1377" s="6"/>
      <c r="K1377" s="6"/>
      <c r="L1377" s="5"/>
    </row>
    <row r="1378" spans="5:12" ht="73.5" hidden="1" customHeight="1">
      <c r="E1378" s="6"/>
      <c r="F1378" s="6"/>
      <c r="G1378" s="6"/>
      <c r="H1378" s="6"/>
      <c r="I1378" s="6"/>
      <c r="J1378" s="6"/>
      <c r="K1378" s="6"/>
      <c r="L1378" s="5"/>
    </row>
    <row r="1379" spans="5:12" ht="73.5" hidden="1" customHeight="1">
      <c r="E1379" s="6"/>
      <c r="F1379" s="6"/>
      <c r="G1379" s="6"/>
      <c r="H1379" s="6"/>
      <c r="I1379" s="6"/>
      <c r="J1379" s="6"/>
      <c r="K1379" s="6"/>
      <c r="L1379" s="5"/>
    </row>
    <row r="1380" spans="5:12" ht="73.5" hidden="1" customHeight="1">
      <c r="E1380" s="6"/>
      <c r="F1380" s="6"/>
      <c r="G1380" s="6"/>
      <c r="H1380" s="6"/>
      <c r="I1380" s="6"/>
      <c r="J1380" s="6"/>
      <c r="K1380" s="6"/>
      <c r="L1380" s="5"/>
    </row>
    <row r="1381" spans="5:12" ht="73.5" hidden="1" customHeight="1">
      <c r="E1381" s="6"/>
      <c r="F1381" s="6"/>
      <c r="G1381" s="6"/>
      <c r="H1381" s="6"/>
      <c r="I1381" s="6"/>
      <c r="J1381" s="6"/>
      <c r="K1381" s="6"/>
      <c r="L1381" s="5"/>
    </row>
    <row r="1382" spans="5:12" ht="73.5" hidden="1" customHeight="1">
      <c r="E1382" s="6"/>
      <c r="F1382" s="6"/>
      <c r="G1382" s="6"/>
      <c r="H1382" s="6"/>
      <c r="I1382" s="6"/>
      <c r="J1382" s="6"/>
      <c r="K1382" s="6"/>
      <c r="L1382" s="5"/>
    </row>
    <row r="1383" spans="5:12" ht="73.5" hidden="1" customHeight="1">
      <c r="E1383" s="6"/>
      <c r="F1383" s="6"/>
      <c r="G1383" s="6"/>
      <c r="H1383" s="6"/>
      <c r="I1383" s="6"/>
      <c r="J1383" s="6"/>
      <c r="K1383" s="6"/>
      <c r="L1383" s="5"/>
    </row>
    <row r="1384" spans="5:12" ht="73.5" hidden="1" customHeight="1">
      <c r="E1384" s="6"/>
      <c r="F1384" s="6"/>
      <c r="G1384" s="6"/>
      <c r="H1384" s="6"/>
      <c r="I1384" s="6"/>
      <c r="J1384" s="6"/>
      <c r="K1384" s="6"/>
      <c r="L1384" s="5"/>
    </row>
    <row r="1385" spans="5:12" ht="73.5" hidden="1" customHeight="1">
      <c r="E1385" s="6"/>
      <c r="F1385" s="6"/>
      <c r="G1385" s="6"/>
      <c r="H1385" s="6"/>
      <c r="I1385" s="6"/>
      <c r="J1385" s="6"/>
      <c r="K1385" s="6"/>
      <c r="L1385" s="5"/>
    </row>
    <row r="1386" spans="5:12" ht="73.5" hidden="1" customHeight="1">
      <c r="E1386" s="6"/>
      <c r="F1386" s="6"/>
      <c r="G1386" s="6"/>
      <c r="H1386" s="6"/>
      <c r="I1386" s="6"/>
      <c r="J1386" s="6"/>
      <c r="K1386" s="6"/>
      <c r="L1386" s="5"/>
    </row>
    <row r="1387" spans="5:12" ht="73.5" hidden="1" customHeight="1">
      <c r="E1387" s="6"/>
      <c r="F1387" s="6"/>
      <c r="G1387" s="6"/>
      <c r="H1387" s="6"/>
      <c r="I1387" s="6"/>
      <c r="J1387" s="6"/>
      <c r="K1387" s="6"/>
      <c r="L1387" s="5"/>
    </row>
    <row r="1388" spans="5:12" ht="73.5" hidden="1" customHeight="1">
      <c r="E1388" s="6"/>
      <c r="F1388" s="6"/>
      <c r="G1388" s="6"/>
      <c r="H1388" s="6"/>
      <c r="I1388" s="6"/>
      <c r="J1388" s="6"/>
      <c r="K1388" s="6"/>
      <c r="L1388" s="5"/>
    </row>
    <row r="1389" spans="5:12" ht="73.5" hidden="1" customHeight="1">
      <c r="E1389" s="6"/>
      <c r="F1389" s="6"/>
      <c r="G1389" s="6"/>
      <c r="H1389" s="6"/>
      <c r="I1389" s="6"/>
      <c r="J1389" s="6"/>
      <c r="K1389" s="6"/>
      <c r="L1389" s="5"/>
    </row>
    <row r="1390" spans="5:12" ht="73.5" hidden="1" customHeight="1">
      <c r="E1390" s="6"/>
      <c r="F1390" s="6"/>
      <c r="G1390" s="6"/>
      <c r="H1390" s="6"/>
      <c r="I1390" s="6"/>
      <c r="J1390" s="6"/>
      <c r="K1390" s="6"/>
      <c r="L1390" s="5"/>
    </row>
    <row r="1391" spans="5:12" ht="73.5" hidden="1" customHeight="1">
      <c r="E1391" s="6"/>
      <c r="F1391" s="6"/>
      <c r="G1391" s="6"/>
      <c r="H1391" s="6"/>
      <c r="I1391" s="6"/>
      <c r="J1391" s="6"/>
      <c r="K1391" s="6"/>
      <c r="L1391" s="5"/>
    </row>
    <row r="1392" spans="5:12" ht="73.5" hidden="1" customHeight="1">
      <c r="E1392" s="6"/>
      <c r="F1392" s="6"/>
      <c r="G1392" s="6"/>
      <c r="H1392" s="6"/>
      <c r="I1392" s="6"/>
      <c r="J1392" s="6"/>
      <c r="K1392" s="6"/>
      <c r="L1392" s="5"/>
    </row>
    <row r="1393" spans="5:12" ht="73.5" hidden="1" customHeight="1">
      <c r="E1393" s="6"/>
      <c r="F1393" s="6"/>
      <c r="G1393" s="6"/>
      <c r="H1393" s="6"/>
      <c r="I1393" s="6"/>
      <c r="J1393" s="6"/>
      <c r="K1393" s="6"/>
      <c r="L1393" s="5"/>
    </row>
    <row r="1394" spans="5:12" ht="73.5" hidden="1" customHeight="1">
      <c r="E1394" s="6"/>
      <c r="F1394" s="6"/>
      <c r="G1394" s="6"/>
      <c r="H1394" s="6"/>
      <c r="I1394" s="6"/>
      <c r="J1394" s="6"/>
      <c r="K1394" s="6"/>
      <c r="L1394" s="5"/>
    </row>
    <row r="1395" spans="5:12" ht="73.5" hidden="1" customHeight="1">
      <c r="E1395" s="6"/>
      <c r="F1395" s="6"/>
      <c r="G1395" s="6"/>
      <c r="H1395" s="6"/>
      <c r="I1395" s="6"/>
      <c r="J1395" s="6"/>
      <c r="K1395" s="6"/>
      <c r="L1395" s="5"/>
    </row>
    <row r="1396" spans="5:12" ht="73.5" hidden="1" customHeight="1">
      <c r="E1396" s="6"/>
      <c r="F1396" s="6"/>
      <c r="G1396" s="6"/>
      <c r="H1396" s="6"/>
      <c r="I1396" s="6"/>
      <c r="J1396" s="6"/>
      <c r="K1396" s="6"/>
      <c r="L1396" s="5"/>
    </row>
    <row r="1397" spans="5:12" ht="73.5" hidden="1" customHeight="1">
      <c r="E1397" s="6"/>
      <c r="F1397" s="6"/>
      <c r="G1397" s="6"/>
      <c r="H1397" s="6"/>
      <c r="I1397" s="6"/>
      <c r="J1397" s="6"/>
      <c r="K1397" s="6"/>
      <c r="L1397" s="5"/>
    </row>
    <row r="1398" spans="5:12" ht="73.5" hidden="1" customHeight="1">
      <c r="E1398" s="6"/>
      <c r="F1398" s="6"/>
      <c r="G1398" s="6"/>
      <c r="H1398" s="6"/>
      <c r="I1398" s="6"/>
      <c r="J1398" s="6"/>
      <c r="K1398" s="6"/>
      <c r="L1398" s="5"/>
    </row>
    <row r="1399" spans="5:12" ht="73.5" hidden="1" customHeight="1">
      <c r="E1399" s="6"/>
      <c r="F1399" s="6"/>
      <c r="G1399" s="6"/>
      <c r="H1399" s="6"/>
      <c r="I1399" s="6"/>
      <c r="J1399" s="6"/>
      <c r="K1399" s="6"/>
      <c r="L1399" s="5"/>
    </row>
    <row r="1400" spans="5:12" ht="73.5" hidden="1" customHeight="1">
      <c r="E1400" s="6"/>
      <c r="F1400" s="6"/>
      <c r="G1400" s="6"/>
      <c r="H1400" s="6"/>
      <c r="I1400" s="6"/>
      <c r="J1400" s="6"/>
      <c r="K1400" s="6"/>
      <c r="L1400" s="5"/>
    </row>
    <row r="1401" spans="5:12" ht="73.5" hidden="1" customHeight="1">
      <c r="E1401" s="6"/>
      <c r="F1401" s="6"/>
      <c r="G1401" s="6"/>
      <c r="H1401" s="6"/>
      <c r="I1401" s="6"/>
      <c r="J1401" s="6"/>
      <c r="K1401" s="6"/>
      <c r="L1401" s="5"/>
    </row>
    <row r="1402" spans="5:12" ht="73.5" hidden="1" customHeight="1">
      <c r="E1402" s="6"/>
      <c r="F1402" s="6"/>
      <c r="G1402" s="6"/>
      <c r="H1402" s="6"/>
      <c r="I1402" s="6"/>
      <c r="J1402" s="6"/>
      <c r="K1402" s="6"/>
      <c r="L1402" s="5"/>
    </row>
    <row r="1403" spans="5:12" ht="73.5" hidden="1" customHeight="1">
      <c r="E1403" s="6"/>
      <c r="F1403" s="6"/>
      <c r="G1403" s="6"/>
      <c r="H1403" s="6"/>
      <c r="I1403" s="6"/>
      <c r="J1403" s="6"/>
      <c r="K1403" s="6"/>
      <c r="L1403" s="5"/>
    </row>
    <row r="1404" spans="5:12" ht="73.5" hidden="1" customHeight="1">
      <c r="E1404" s="6"/>
      <c r="F1404" s="6"/>
      <c r="G1404" s="6"/>
      <c r="H1404" s="6"/>
      <c r="I1404" s="6"/>
      <c r="J1404" s="6"/>
      <c r="K1404" s="6"/>
      <c r="L1404" s="5"/>
    </row>
    <row r="1405" spans="5:12" ht="73.5" hidden="1" customHeight="1">
      <c r="E1405" s="6"/>
      <c r="F1405" s="6"/>
      <c r="G1405" s="6"/>
      <c r="H1405" s="6"/>
      <c r="I1405" s="6"/>
      <c r="J1405" s="6"/>
      <c r="K1405" s="6"/>
      <c r="L1405" s="5"/>
    </row>
    <row r="1406" spans="5:12" ht="73.5" hidden="1" customHeight="1">
      <c r="E1406" s="6"/>
      <c r="F1406" s="6"/>
      <c r="G1406" s="6"/>
      <c r="H1406" s="6"/>
      <c r="I1406" s="6"/>
      <c r="J1406" s="6"/>
      <c r="K1406" s="6"/>
      <c r="L1406" s="5"/>
    </row>
    <row r="1407" spans="5:12" ht="73.5" hidden="1" customHeight="1">
      <c r="E1407" s="6"/>
      <c r="F1407" s="6"/>
      <c r="G1407" s="6"/>
      <c r="H1407" s="6"/>
      <c r="I1407" s="6"/>
      <c r="J1407" s="6"/>
      <c r="K1407" s="6"/>
      <c r="L1407" s="5"/>
    </row>
    <row r="1408" spans="5:12" ht="73.5" hidden="1" customHeight="1">
      <c r="E1408" s="6"/>
      <c r="F1408" s="6"/>
      <c r="G1408" s="6"/>
      <c r="H1408" s="6"/>
      <c r="I1408" s="6"/>
      <c r="J1408" s="6"/>
      <c r="K1408" s="6"/>
      <c r="L1408" s="5"/>
    </row>
    <row r="1409" spans="5:12" ht="73.5" hidden="1" customHeight="1">
      <c r="E1409" s="6"/>
      <c r="F1409" s="6"/>
      <c r="G1409" s="6"/>
      <c r="H1409" s="6"/>
      <c r="I1409" s="6"/>
      <c r="J1409" s="6"/>
      <c r="K1409" s="6"/>
      <c r="L1409" s="5"/>
    </row>
    <row r="1410" spans="5:12" ht="73.5" hidden="1" customHeight="1">
      <c r="E1410" s="6"/>
      <c r="F1410" s="6"/>
      <c r="G1410" s="6"/>
      <c r="H1410" s="6"/>
      <c r="I1410" s="6"/>
      <c r="J1410" s="6"/>
      <c r="K1410" s="6"/>
      <c r="L1410" s="5"/>
    </row>
    <row r="1411" spans="5:12" ht="73.5" hidden="1" customHeight="1">
      <c r="E1411" s="6"/>
      <c r="F1411" s="6"/>
      <c r="G1411" s="6"/>
      <c r="H1411" s="6"/>
      <c r="I1411" s="6"/>
      <c r="J1411" s="6"/>
      <c r="K1411" s="6"/>
      <c r="L1411" s="5"/>
    </row>
    <row r="1412" spans="5:12" ht="73.5" hidden="1" customHeight="1">
      <c r="E1412" s="6"/>
      <c r="F1412" s="6"/>
      <c r="G1412" s="6"/>
      <c r="H1412" s="6"/>
      <c r="I1412" s="6"/>
      <c r="J1412" s="6"/>
      <c r="K1412" s="6"/>
      <c r="L1412" s="5"/>
    </row>
    <row r="1413" spans="5:12" ht="73.5" hidden="1" customHeight="1">
      <c r="E1413" s="6"/>
      <c r="F1413" s="6"/>
      <c r="G1413" s="6"/>
      <c r="H1413" s="6"/>
      <c r="I1413" s="6"/>
      <c r="J1413" s="6"/>
      <c r="K1413" s="6"/>
      <c r="L1413" s="5"/>
    </row>
    <row r="1414" spans="5:12" ht="73.5" hidden="1" customHeight="1">
      <c r="E1414" s="6"/>
      <c r="F1414" s="6"/>
      <c r="G1414" s="6"/>
      <c r="H1414" s="6"/>
      <c r="I1414" s="6"/>
      <c r="J1414" s="6"/>
      <c r="K1414" s="6"/>
      <c r="L1414" s="5"/>
    </row>
    <row r="1415" spans="5:12" ht="73.5" hidden="1" customHeight="1">
      <c r="E1415" s="6"/>
      <c r="F1415" s="6"/>
      <c r="G1415" s="6"/>
      <c r="H1415" s="6"/>
      <c r="I1415" s="6"/>
      <c r="J1415" s="6"/>
      <c r="K1415" s="6"/>
      <c r="L1415" s="5"/>
    </row>
    <row r="1416" spans="5:12" ht="73.5" hidden="1" customHeight="1">
      <c r="E1416" s="6"/>
      <c r="F1416" s="6"/>
      <c r="G1416" s="6"/>
      <c r="H1416" s="6"/>
      <c r="I1416" s="6"/>
      <c r="J1416" s="6"/>
      <c r="K1416" s="6"/>
      <c r="L1416" s="5"/>
    </row>
    <row r="1417" spans="5:12" ht="73.5" hidden="1" customHeight="1">
      <c r="E1417" s="6"/>
      <c r="F1417" s="6"/>
      <c r="G1417" s="6"/>
      <c r="H1417" s="6"/>
      <c r="I1417" s="6"/>
      <c r="J1417" s="6"/>
      <c r="K1417" s="6"/>
      <c r="L1417" s="5"/>
    </row>
    <row r="1418" spans="5:12" ht="73.5" hidden="1" customHeight="1">
      <c r="E1418" s="6"/>
      <c r="F1418" s="6"/>
      <c r="G1418" s="6"/>
      <c r="H1418" s="6"/>
      <c r="I1418" s="6"/>
      <c r="J1418" s="6"/>
      <c r="K1418" s="6"/>
      <c r="L1418" s="5"/>
    </row>
    <row r="1419" spans="5:12" ht="73.5" hidden="1" customHeight="1">
      <c r="E1419" s="6"/>
      <c r="F1419" s="6"/>
      <c r="G1419" s="6"/>
      <c r="H1419" s="6"/>
      <c r="I1419" s="6"/>
      <c r="J1419" s="6"/>
      <c r="K1419" s="6"/>
      <c r="L1419" s="5"/>
    </row>
    <row r="1420" spans="5:12" ht="73.5" hidden="1" customHeight="1">
      <c r="E1420" s="6"/>
      <c r="F1420" s="6"/>
      <c r="G1420" s="6"/>
      <c r="H1420" s="6"/>
      <c r="I1420" s="6"/>
      <c r="J1420" s="6"/>
      <c r="K1420" s="6"/>
      <c r="L1420" s="5"/>
    </row>
    <row r="1421" spans="5:12" ht="73.5" hidden="1" customHeight="1">
      <c r="E1421" s="6"/>
      <c r="F1421" s="6"/>
      <c r="G1421" s="6"/>
      <c r="H1421" s="6"/>
      <c r="I1421" s="6"/>
      <c r="J1421" s="6"/>
      <c r="K1421" s="6"/>
      <c r="L1421" s="5"/>
    </row>
    <row r="1422" spans="5:12" ht="73.5" hidden="1" customHeight="1">
      <c r="E1422" s="6"/>
      <c r="F1422" s="6"/>
      <c r="G1422" s="6"/>
      <c r="H1422" s="6"/>
      <c r="I1422" s="6"/>
      <c r="J1422" s="6"/>
      <c r="K1422" s="6"/>
      <c r="L1422" s="5"/>
    </row>
    <row r="1423" spans="5:12" ht="73.5" hidden="1" customHeight="1">
      <c r="E1423" s="6"/>
      <c r="F1423" s="6"/>
      <c r="G1423" s="6"/>
      <c r="H1423" s="6"/>
      <c r="I1423" s="6"/>
      <c r="J1423" s="6"/>
      <c r="K1423" s="6"/>
      <c r="L1423" s="5"/>
    </row>
    <row r="1424" spans="5:12" ht="73.5" hidden="1" customHeight="1">
      <c r="E1424" s="6"/>
      <c r="F1424" s="6"/>
      <c r="G1424" s="6"/>
      <c r="H1424" s="6"/>
      <c r="I1424" s="6"/>
      <c r="J1424" s="6"/>
      <c r="K1424" s="6"/>
      <c r="L1424" s="5"/>
    </row>
    <row r="1425" spans="5:12" ht="73.5" hidden="1" customHeight="1">
      <c r="E1425" s="6"/>
      <c r="F1425" s="6"/>
      <c r="G1425" s="6"/>
      <c r="H1425" s="6"/>
      <c r="I1425" s="6"/>
      <c r="J1425" s="6"/>
      <c r="K1425" s="6"/>
      <c r="L1425" s="5"/>
    </row>
    <row r="1426" spans="5:12" ht="73.5" hidden="1" customHeight="1">
      <c r="E1426" s="6"/>
      <c r="F1426" s="6"/>
      <c r="G1426" s="6"/>
      <c r="H1426" s="6"/>
      <c r="I1426" s="6"/>
      <c r="J1426" s="6"/>
      <c r="K1426" s="6"/>
      <c r="L1426" s="5"/>
    </row>
    <row r="1427" spans="5:12" ht="73.5" hidden="1" customHeight="1">
      <c r="E1427" s="6"/>
      <c r="F1427" s="6"/>
      <c r="G1427" s="6"/>
      <c r="H1427" s="6"/>
      <c r="I1427" s="6"/>
      <c r="J1427" s="6"/>
      <c r="K1427" s="6"/>
      <c r="L1427" s="5"/>
    </row>
    <row r="1428" spans="5:12" ht="73.5" hidden="1" customHeight="1">
      <c r="E1428" s="6"/>
      <c r="F1428" s="6"/>
      <c r="G1428" s="6"/>
      <c r="H1428" s="6"/>
      <c r="I1428" s="6"/>
      <c r="J1428" s="6"/>
      <c r="K1428" s="6"/>
      <c r="L1428" s="5"/>
    </row>
    <row r="1429" spans="5:12" ht="73.5" hidden="1" customHeight="1">
      <c r="E1429" s="6"/>
      <c r="F1429" s="6"/>
      <c r="G1429" s="6"/>
      <c r="H1429" s="6"/>
      <c r="I1429" s="6"/>
      <c r="J1429" s="6"/>
      <c r="K1429" s="6"/>
      <c r="L1429" s="5"/>
    </row>
    <row r="1430" spans="5:12" ht="73.5" hidden="1" customHeight="1">
      <c r="E1430" s="6"/>
      <c r="F1430" s="6"/>
      <c r="G1430" s="6"/>
      <c r="H1430" s="6"/>
      <c r="I1430" s="6"/>
      <c r="J1430" s="6"/>
      <c r="K1430" s="6"/>
      <c r="L1430" s="5"/>
    </row>
    <row r="1431" spans="5:12" ht="73.5" hidden="1" customHeight="1">
      <c r="E1431" s="6"/>
      <c r="F1431" s="6"/>
      <c r="G1431" s="6"/>
      <c r="H1431" s="6"/>
      <c r="I1431" s="6"/>
      <c r="J1431" s="6"/>
      <c r="K1431" s="6"/>
      <c r="L1431" s="5"/>
    </row>
    <row r="1432" spans="5:12" ht="73.5" hidden="1" customHeight="1">
      <c r="E1432" s="6"/>
      <c r="F1432" s="6"/>
      <c r="G1432" s="6"/>
      <c r="H1432" s="6"/>
      <c r="I1432" s="6"/>
      <c r="J1432" s="6"/>
      <c r="K1432" s="6"/>
      <c r="L1432" s="5"/>
    </row>
    <row r="1433" spans="5:12" ht="73.5" hidden="1" customHeight="1">
      <c r="E1433" s="6"/>
      <c r="F1433" s="6"/>
      <c r="G1433" s="6"/>
      <c r="H1433" s="6"/>
      <c r="I1433" s="6"/>
      <c r="J1433" s="6"/>
      <c r="K1433" s="6"/>
      <c r="L1433" s="5"/>
    </row>
    <row r="1434" spans="5:12" ht="73.5" hidden="1" customHeight="1">
      <c r="E1434" s="6"/>
      <c r="F1434" s="6"/>
      <c r="G1434" s="6"/>
      <c r="H1434" s="6"/>
      <c r="I1434" s="6"/>
      <c r="J1434" s="6"/>
      <c r="K1434" s="6"/>
      <c r="L1434" s="5"/>
    </row>
    <row r="1435" spans="5:12" ht="73.5" hidden="1" customHeight="1">
      <c r="E1435" s="6"/>
      <c r="F1435" s="6"/>
      <c r="G1435" s="6"/>
      <c r="H1435" s="6"/>
      <c r="I1435" s="6"/>
      <c r="J1435" s="6"/>
      <c r="K1435" s="6"/>
      <c r="L1435" s="5"/>
    </row>
    <row r="1436" spans="5:12" ht="73.5" hidden="1" customHeight="1">
      <c r="E1436" s="6"/>
      <c r="F1436" s="6"/>
      <c r="G1436" s="6"/>
      <c r="H1436" s="6"/>
      <c r="I1436" s="6"/>
      <c r="J1436" s="6"/>
      <c r="K1436" s="6"/>
      <c r="L1436" s="5"/>
    </row>
    <row r="1437" spans="5:12" ht="73.5" hidden="1" customHeight="1">
      <c r="E1437" s="6"/>
      <c r="F1437" s="6"/>
      <c r="G1437" s="6"/>
      <c r="H1437" s="6"/>
      <c r="I1437" s="6"/>
      <c r="J1437" s="6"/>
      <c r="K1437" s="6"/>
      <c r="L1437" s="5"/>
    </row>
    <row r="1438" spans="5:12" ht="73.5" hidden="1" customHeight="1">
      <c r="E1438" s="6"/>
      <c r="F1438" s="6"/>
      <c r="G1438" s="6"/>
      <c r="H1438" s="6"/>
      <c r="I1438" s="6"/>
      <c r="J1438" s="6"/>
      <c r="K1438" s="6"/>
      <c r="L1438" s="5"/>
    </row>
    <row r="1439" spans="5:12" ht="73.5" hidden="1" customHeight="1">
      <c r="E1439" s="6"/>
      <c r="F1439" s="6"/>
      <c r="G1439" s="6"/>
      <c r="H1439" s="6"/>
      <c r="I1439" s="6"/>
      <c r="J1439" s="6"/>
      <c r="K1439" s="6"/>
      <c r="L1439" s="5"/>
    </row>
    <row r="1440" spans="5:12" ht="73.5" hidden="1" customHeight="1">
      <c r="E1440" s="6"/>
      <c r="F1440" s="6"/>
      <c r="G1440" s="6"/>
      <c r="H1440" s="6"/>
      <c r="I1440" s="6"/>
      <c r="J1440" s="6"/>
      <c r="K1440" s="6"/>
      <c r="L1440" s="5"/>
    </row>
    <row r="1441" spans="5:12" ht="73.5" hidden="1" customHeight="1">
      <c r="E1441" s="6"/>
      <c r="F1441" s="6"/>
      <c r="G1441" s="6"/>
      <c r="H1441" s="6"/>
      <c r="I1441" s="6"/>
      <c r="J1441" s="6"/>
      <c r="K1441" s="6"/>
      <c r="L1441" s="5"/>
    </row>
    <row r="1442" spans="5:12" ht="73.5" hidden="1" customHeight="1">
      <c r="E1442" s="6"/>
      <c r="F1442" s="6"/>
      <c r="G1442" s="6"/>
      <c r="H1442" s="6"/>
      <c r="I1442" s="6"/>
      <c r="J1442" s="6"/>
      <c r="K1442" s="6"/>
      <c r="L1442" s="5"/>
    </row>
    <row r="1443" spans="5:12" ht="73.5" hidden="1" customHeight="1">
      <c r="E1443" s="6"/>
      <c r="F1443" s="6"/>
      <c r="G1443" s="6"/>
      <c r="H1443" s="6"/>
      <c r="I1443" s="6"/>
      <c r="J1443" s="6"/>
      <c r="K1443" s="6"/>
      <c r="L1443" s="5"/>
    </row>
    <row r="1444" spans="5:12" ht="73.5" hidden="1" customHeight="1">
      <c r="E1444" s="6"/>
      <c r="F1444" s="6"/>
      <c r="G1444" s="6"/>
      <c r="H1444" s="6"/>
      <c r="I1444" s="6"/>
      <c r="J1444" s="6"/>
      <c r="K1444" s="6"/>
      <c r="L1444" s="5"/>
    </row>
    <row r="1445" spans="5:12" ht="73.5" hidden="1" customHeight="1">
      <c r="E1445" s="6"/>
      <c r="F1445" s="6"/>
      <c r="G1445" s="6"/>
      <c r="H1445" s="6"/>
      <c r="I1445" s="6"/>
      <c r="J1445" s="6"/>
      <c r="K1445" s="6"/>
      <c r="L1445" s="5"/>
    </row>
    <row r="1446" spans="5:12" ht="73.5" hidden="1" customHeight="1">
      <c r="E1446" s="6"/>
      <c r="F1446" s="6"/>
      <c r="G1446" s="6"/>
      <c r="H1446" s="6"/>
      <c r="I1446" s="6"/>
      <c r="J1446" s="6"/>
      <c r="K1446" s="6"/>
      <c r="L1446" s="5"/>
    </row>
    <row r="1447" spans="5:12" ht="73.5" hidden="1" customHeight="1">
      <c r="E1447" s="6"/>
      <c r="F1447" s="6"/>
      <c r="G1447" s="6"/>
      <c r="H1447" s="6"/>
      <c r="I1447" s="6"/>
      <c r="J1447" s="6"/>
      <c r="K1447" s="6"/>
      <c r="L1447" s="5"/>
    </row>
    <row r="1448" spans="5:12" ht="73.5" hidden="1" customHeight="1">
      <c r="E1448" s="6"/>
      <c r="F1448" s="6"/>
      <c r="G1448" s="6"/>
      <c r="H1448" s="6"/>
      <c r="I1448" s="6"/>
      <c r="J1448" s="6"/>
      <c r="K1448" s="6"/>
      <c r="L1448" s="5"/>
    </row>
    <row r="1449" spans="5:12" ht="73.5" hidden="1" customHeight="1">
      <c r="E1449" s="6"/>
      <c r="F1449" s="6"/>
      <c r="G1449" s="6"/>
      <c r="H1449" s="6"/>
      <c r="I1449" s="6"/>
      <c r="J1449" s="6"/>
      <c r="K1449" s="6"/>
      <c r="L1449" s="5"/>
    </row>
    <row r="1450" spans="5:12" ht="73.5" hidden="1" customHeight="1">
      <c r="E1450" s="6"/>
      <c r="F1450" s="6"/>
      <c r="G1450" s="6"/>
      <c r="H1450" s="6"/>
      <c r="I1450" s="6"/>
      <c r="J1450" s="6"/>
      <c r="K1450" s="6"/>
      <c r="L1450" s="5"/>
    </row>
    <row r="1451" spans="5:12" ht="73.5" hidden="1" customHeight="1">
      <c r="E1451" s="6"/>
      <c r="F1451" s="6"/>
      <c r="G1451" s="6"/>
      <c r="H1451" s="6"/>
      <c r="I1451" s="6"/>
      <c r="J1451" s="6"/>
      <c r="K1451" s="6"/>
      <c r="L1451" s="5"/>
    </row>
    <row r="1452" spans="5:12" ht="73.5" hidden="1" customHeight="1">
      <c r="E1452" s="6"/>
      <c r="F1452" s="6"/>
      <c r="G1452" s="6"/>
      <c r="H1452" s="6"/>
      <c r="I1452" s="6"/>
      <c r="J1452" s="6"/>
      <c r="K1452" s="6"/>
      <c r="L1452" s="5"/>
    </row>
    <row r="1453" spans="5:12" ht="73.5" hidden="1" customHeight="1">
      <c r="E1453" s="6"/>
      <c r="F1453" s="6"/>
      <c r="G1453" s="6"/>
      <c r="H1453" s="6"/>
      <c r="I1453" s="6"/>
      <c r="J1453" s="6"/>
      <c r="K1453" s="6"/>
      <c r="L1453" s="5"/>
    </row>
    <row r="1454" spans="5:12" ht="73.5" hidden="1" customHeight="1">
      <c r="E1454" s="6"/>
      <c r="F1454" s="6"/>
      <c r="G1454" s="6"/>
      <c r="H1454" s="6"/>
      <c r="I1454" s="6"/>
      <c r="J1454" s="6"/>
      <c r="K1454" s="6"/>
      <c r="L1454" s="5"/>
    </row>
    <row r="1455" spans="5:12" ht="73.5" hidden="1" customHeight="1">
      <c r="E1455" s="6"/>
      <c r="F1455" s="6"/>
      <c r="G1455" s="6"/>
      <c r="H1455" s="6"/>
      <c r="I1455" s="6"/>
      <c r="J1455" s="6"/>
      <c r="K1455" s="6"/>
      <c r="L1455" s="5"/>
    </row>
    <row r="1456" spans="5:12" ht="73.5" hidden="1" customHeight="1">
      <c r="E1456" s="6"/>
      <c r="F1456" s="6"/>
      <c r="G1456" s="6"/>
      <c r="H1456" s="6"/>
      <c r="I1456" s="6"/>
      <c r="J1456" s="6"/>
      <c r="K1456" s="6"/>
      <c r="L1456" s="5"/>
    </row>
    <row r="1457" spans="5:12" ht="73.5" hidden="1" customHeight="1">
      <c r="E1457" s="6"/>
      <c r="F1457" s="6"/>
      <c r="G1457" s="6"/>
      <c r="H1457" s="6"/>
      <c r="I1457" s="6"/>
      <c r="J1457" s="6"/>
      <c r="K1457" s="6"/>
      <c r="L1457" s="5"/>
    </row>
    <row r="1458" spans="5:12" ht="73.5" hidden="1" customHeight="1">
      <c r="E1458" s="6"/>
      <c r="F1458" s="6"/>
      <c r="G1458" s="6"/>
      <c r="H1458" s="6"/>
      <c r="I1458" s="6"/>
      <c r="J1458" s="6"/>
      <c r="K1458" s="6"/>
      <c r="L1458" s="5"/>
    </row>
    <row r="1459" spans="5:12" ht="73.5" hidden="1" customHeight="1">
      <c r="E1459" s="6"/>
      <c r="F1459" s="6"/>
      <c r="G1459" s="6"/>
      <c r="H1459" s="6"/>
      <c r="I1459" s="6"/>
      <c r="J1459" s="6"/>
      <c r="K1459" s="6"/>
      <c r="L1459" s="5"/>
    </row>
    <row r="1460" spans="5:12" ht="73.5" hidden="1" customHeight="1">
      <c r="E1460" s="6"/>
      <c r="F1460" s="6"/>
      <c r="G1460" s="6"/>
      <c r="H1460" s="6"/>
      <c r="I1460" s="6"/>
      <c r="J1460" s="6"/>
      <c r="K1460" s="6"/>
      <c r="L1460" s="5"/>
    </row>
    <row r="1461" spans="5:12" ht="73.5" hidden="1" customHeight="1">
      <c r="E1461" s="6"/>
      <c r="F1461" s="6"/>
      <c r="G1461" s="6"/>
      <c r="H1461" s="6"/>
      <c r="I1461" s="6"/>
      <c r="J1461" s="6"/>
      <c r="K1461" s="6"/>
      <c r="L1461" s="5"/>
    </row>
    <row r="1462" spans="5:12" ht="73.5" hidden="1" customHeight="1">
      <c r="E1462" s="6"/>
      <c r="F1462" s="6"/>
      <c r="G1462" s="6"/>
      <c r="H1462" s="6"/>
      <c r="I1462" s="6"/>
      <c r="J1462" s="6"/>
      <c r="K1462" s="6"/>
      <c r="L1462" s="5"/>
    </row>
    <row r="1463" spans="5:12" ht="73.5" hidden="1" customHeight="1">
      <c r="E1463" s="6"/>
      <c r="F1463" s="6"/>
      <c r="G1463" s="6"/>
      <c r="H1463" s="6"/>
      <c r="I1463" s="6"/>
      <c r="J1463" s="6"/>
      <c r="K1463" s="6"/>
      <c r="L1463" s="5"/>
    </row>
    <row r="1464" spans="5:12" ht="73.5" hidden="1" customHeight="1">
      <c r="E1464" s="6"/>
      <c r="F1464" s="6"/>
      <c r="G1464" s="6"/>
      <c r="H1464" s="6"/>
      <c r="I1464" s="6"/>
      <c r="J1464" s="6"/>
      <c r="K1464" s="6"/>
      <c r="L1464" s="5"/>
    </row>
    <row r="1465" spans="5:12" ht="73.5" hidden="1" customHeight="1">
      <c r="E1465" s="6"/>
      <c r="F1465" s="6"/>
      <c r="G1465" s="6"/>
      <c r="H1465" s="6"/>
      <c r="I1465" s="6"/>
      <c r="J1465" s="6"/>
      <c r="K1465" s="6"/>
      <c r="L1465" s="5"/>
    </row>
    <row r="1466" spans="5:12" ht="73.5" hidden="1" customHeight="1">
      <c r="E1466" s="6"/>
      <c r="F1466" s="6"/>
      <c r="G1466" s="6"/>
      <c r="H1466" s="6"/>
      <c r="I1466" s="6"/>
      <c r="J1466" s="6"/>
      <c r="K1466" s="6"/>
      <c r="L1466" s="5"/>
    </row>
    <row r="1467" spans="5:12" ht="73.5" hidden="1" customHeight="1">
      <c r="E1467" s="6"/>
      <c r="F1467" s="6"/>
      <c r="G1467" s="6"/>
      <c r="H1467" s="6"/>
      <c r="I1467" s="6"/>
      <c r="J1467" s="6"/>
      <c r="K1467" s="6"/>
      <c r="L1467" s="5"/>
    </row>
    <row r="1468" spans="5:12" ht="73.5" hidden="1" customHeight="1">
      <c r="E1468" s="6"/>
      <c r="F1468" s="6"/>
      <c r="G1468" s="6"/>
      <c r="H1468" s="6"/>
      <c r="I1468" s="6"/>
      <c r="J1468" s="6"/>
      <c r="K1468" s="6"/>
      <c r="L1468" s="5"/>
    </row>
    <row r="1469" spans="5:12" ht="73.5" hidden="1" customHeight="1">
      <c r="E1469" s="6"/>
      <c r="F1469" s="6"/>
      <c r="G1469" s="6"/>
      <c r="H1469" s="6"/>
      <c r="I1469" s="6"/>
      <c r="J1469" s="6"/>
      <c r="K1469" s="6"/>
      <c r="L1469" s="5"/>
    </row>
    <row r="1470" spans="5:12" ht="73.5" hidden="1" customHeight="1">
      <c r="E1470" s="6"/>
      <c r="F1470" s="6"/>
      <c r="G1470" s="6"/>
      <c r="H1470" s="6"/>
      <c r="I1470" s="6"/>
      <c r="J1470" s="6"/>
      <c r="K1470" s="6"/>
      <c r="L1470" s="5"/>
    </row>
    <row r="1471" spans="5:12" ht="73.5" hidden="1" customHeight="1">
      <c r="E1471" s="6"/>
      <c r="F1471" s="6"/>
      <c r="G1471" s="6"/>
      <c r="H1471" s="6"/>
      <c r="I1471" s="6"/>
      <c r="J1471" s="6"/>
      <c r="K1471" s="6"/>
      <c r="L1471" s="5"/>
    </row>
    <row r="1472" spans="5:12" ht="73.5" hidden="1" customHeight="1">
      <c r="E1472" s="6"/>
      <c r="F1472" s="6"/>
      <c r="G1472" s="6"/>
      <c r="H1472" s="6"/>
      <c r="I1472" s="6"/>
      <c r="J1472" s="6"/>
      <c r="K1472" s="6"/>
      <c r="L1472" s="5"/>
    </row>
    <row r="1473" spans="5:12" ht="73.5" hidden="1" customHeight="1">
      <c r="E1473" s="6"/>
      <c r="F1473" s="6"/>
      <c r="G1473" s="6"/>
      <c r="H1473" s="6"/>
      <c r="I1473" s="6"/>
      <c r="J1473" s="6"/>
      <c r="K1473" s="6"/>
      <c r="L1473" s="5"/>
    </row>
    <row r="1474" spans="5:12" ht="73.5" hidden="1" customHeight="1">
      <c r="E1474" s="6"/>
      <c r="F1474" s="6"/>
      <c r="G1474" s="6"/>
      <c r="H1474" s="6"/>
      <c r="I1474" s="6"/>
      <c r="J1474" s="6"/>
      <c r="K1474" s="6"/>
      <c r="L1474" s="5"/>
    </row>
    <row r="1475" spans="5:12" ht="73.5" hidden="1" customHeight="1">
      <c r="E1475" s="6"/>
      <c r="F1475" s="6"/>
      <c r="G1475" s="6"/>
      <c r="H1475" s="6"/>
      <c r="I1475" s="6"/>
      <c r="J1475" s="6"/>
      <c r="K1475" s="6"/>
      <c r="L1475" s="5"/>
    </row>
    <row r="1476" spans="5:12" ht="73.5" hidden="1" customHeight="1">
      <c r="E1476" s="6"/>
      <c r="F1476" s="6"/>
      <c r="G1476" s="6"/>
      <c r="H1476" s="6"/>
      <c r="I1476" s="6"/>
      <c r="J1476" s="6"/>
      <c r="K1476" s="6"/>
      <c r="L1476" s="5"/>
    </row>
    <row r="1477" spans="5:12" ht="73.5" hidden="1" customHeight="1">
      <c r="E1477" s="6"/>
      <c r="F1477" s="6"/>
      <c r="G1477" s="6"/>
      <c r="H1477" s="6"/>
      <c r="I1477" s="6"/>
      <c r="J1477" s="6"/>
      <c r="K1477" s="6"/>
      <c r="L1477" s="5"/>
    </row>
    <row r="1478" spans="5:12" ht="73.5" hidden="1" customHeight="1">
      <c r="E1478" s="6"/>
      <c r="F1478" s="6"/>
      <c r="G1478" s="6"/>
      <c r="H1478" s="6"/>
      <c r="I1478" s="6"/>
      <c r="J1478" s="6"/>
      <c r="K1478" s="6"/>
      <c r="L1478" s="5"/>
    </row>
    <row r="1479" spans="5:12" ht="73.5" hidden="1" customHeight="1">
      <c r="E1479" s="6"/>
      <c r="F1479" s="6"/>
      <c r="G1479" s="6"/>
      <c r="H1479" s="6"/>
      <c r="I1479" s="6"/>
      <c r="J1479" s="6"/>
      <c r="K1479" s="6"/>
      <c r="L1479" s="5"/>
    </row>
    <row r="1480" spans="5:12" ht="73.5" hidden="1" customHeight="1">
      <c r="E1480" s="6"/>
      <c r="F1480" s="6"/>
      <c r="G1480" s="6"/>
      <c r="H1480" s="6"/>
      <c r="I1480" s="6"/>
      <c r="J1480" s="6"/>
      <c r="K1480" s="6"/>
      <c r="L1480" s="5"/>
    </row>
    <row r="1481" spans="5:12" ht="73.5" hidden="1" customHeight="1">
      <c r="E1481" s="6"/>
      <c r="F1481" s="6"/>
      <c r="G1481" s="6"/>
      <c r="H1481" s="6"/>
      <c r="I1481" s="6"/>
      <c r="J1481" s="6"/>
      <c r="K1481" s="6"/>
      <c r="L1481" s="5"/>
    </row>
    <row r="1482" spans="5:12" ht="73.5" hidden="1" customHeight="1">
      <c r="E1482" s="6"/>
      <c r="F1482" s="6"/>
      <c r="G1482" s="6"/>
      <c r="H1482" s="6"/>
      <c r="I1482" s="6"/>
      <c r="J1482" s="6"/>
      <c r="K1482" s="6"/>
      <c r="L1482" s="5"/>
    </row>
    <row r="1483" spans="5:12" ht="73.5" hidden="1" customHeight="1">
      <c r="E1483" s="6"/>
      <c r="F1483" s="6"/>
      <c r="G1483" s="6"/>
      <c r="H1483" s="6"/>
      <c r="I1483" s="6"/>
      <c r="J1483" s="6"/>
      <c r="K1483" s="6"/>
      <c r="L1483" s="5"/>
    </row>
    <row r="1484" spans="5:12" ht="73.5" hidden="1" customHeight="1">
      <c r="E1484" s="6"/>
      <c r="F1484" s="6"/>
      <c r="G1484" s="6"/>
      <c r="H1484" s="6"/>
      <c r="I1484" s="6"/>
      <c r="J1484" s="6"/>
      <c r="K1484" s="6"/>
      <c r="L1484" s="5"/>
    </row>
    <row r="1485" spans="5:12" ht="73.5" hidden="1" customHeight="1">
      <c r="E1485" s="6"/>
      <c r="F1485" s="6"/>
      <c r="G1485" s="6"/>
      <c r="H1485" s="6"/>
      <c r="I1485" s="6"/>
      <c r="J1485" s="6"/>
      <c r="K1485" s="6"/>
      <c r="L1485" s="5"/>
    </row>
    <row r="1486" spans="5:12" ht="73.5" hidden="1" customHeight="1">
      <c r="E1486" s="6"/>
      <c r="F1486" s="6"/>
      <c r="G1486" s="6"/>
      <c r="H1486" s="6"/>
      <c r="I1486" s="6"/>
      <c r="J1486" s="6"/>
      <c r="K1486" s="6"/>
      <c r="L1486" s="5"/>
    </row>
    <row r="1487" spans="5:12" ht="73.5" hidden="1" customHeight="1">
      <c r="E1487" s="6"/>
      <c r="F1487" s="6"/>
      <c r="G1487" s="6"/>
      <c r="H1487" s="6"/>
      <c r="I1487" s="6"/>
      <c r="J1487" s="6"/>
      <c r="K1487" s="6"/>
      <c r="L1487" s="5"/>
    </row>
    <row r="1488" spans="5:12" ht="73.5" hidden="1" customHeight="1">
      <c r="E1488" s="6"/>
      <c r="F1488" s="6"/>
      <c r="G1488" s="6"/>
      <c r="H1488" s="6"/>
      <c r="I1488" s="6"/>
      <c r="J1488" s="6"/>
      <c r="K1488" s="6"/>
      <c r="L1488" s="5"/>
    </row>
    <row r="1489" spans="5:12" ht="73.5" hidden="1" customHeight="1">
      <c r="E1489" s="6"/>
      <c r="F1489" s="6"/>
      <c r="G1489" s="6"/>
      <c r="H1489" s="6"/>
      <c r="I1489" s="6"/>
      <c r="J1489" s="6"/>
      <c r="K1489" s="6"/>
      <c r="L1489" s="5"/>
    </row>
    <row r="1490" spans="5:12" ht="73.5" hidden="1" customHeight="1">
      <c r="E1490" s="6"/>
      <c r="F1490" s="6"/>
      <c r="G1490" s="6"/>
      <c r="H1490" s="6"/>
      <c r="I1490" s="6"/>
      <c r="J1490" s="6"/>
      <c r="K1490" s="6"/>
      <c r="L1490" s="5"/>
    </row>
    <row r="1491" spans="5:12" ht="73.5" hidden="1" customHeight="1">
      <c r="E1491" s="6"/>
      <c r="F1491" s="6"/>
      <c r="G1491" s="6"/>
      <c r="H1491" s="6"/>
      <c r="I1491" s="6"/>
      <c r="J1491" s="6"/>
      <c r="K1491" s="6"/>
      <c r="L1491" s="5"/>
    </row>
    <row r="1492" spans="5:12" ht="73.5" hidden="1" customHeight="1">
      <c r="E1492" s="6"/>
      <c r="F1492" s="6"/>
      <c r="G1492" s="6"/>
      <c r="H1492" s="6"/>
      <c r="I1492" s="6"/>
      <c r="J1492" s="6"/>
      <c r="K1492" s="6"/>
      <c r="L1492" s="5"/>
    </row>
    <row r="1493" spans="5:12" ht="73.5" hidden="1" customHeight="1">
      <c r="E1493" s="6"/>
      <c r="F1493" s="6"/>
      <c r="G1493" s="6"/>
      <c r="H1493" s="6"/>
      <c r="I1493" s="6"/>
      <c r="J1493" s="6"/>
      <c r="K1493" s="6"/>
      <c r="L1493" s="5"/>
    </row>
    <row r="1494" spans="5:12" ht="73.5" hidden="1" customHeight="1">
      <c r="E1494" s="6"/>
      <c r="F1494" s="6"/>
      <c r="G1494" s="6"/>
      <c r="H1494" s="6"/>
      <c r="I1494" s="6"/>
      <c r="J1494" s="6"/>
      <c r="K1494" s="6"/>
      <c r="L1494" s="5"/>
    </row>
    <row r="1495" spans="5:12" ht="73.5" hidden="1" customHeight="1">
      <c r="E1495" s="6"/>
      <c r="F1495" s="6"/>
      <c r="G1495" s="6"/>
      <c r="H1495" s="6"/>
      <c r="I1495" s="6"/>
      <c r="J1495" s="6"/>
      <c r="K1495" s="6"/>
      <c r="L1495" s="5"/>
    </row>
    <row r="1496" spans="5:12" ht="73.5" hidden="1" customHeight="1">
      <c r="E1496" s="6"/>
      <c r="F1496" s="6"/>
      <c r="G1496" s="6"/>
      <c r="H1496" s="6"/>
      <c r="I1496" s="6"/>
      <c r="J1496" s="6"/>
      <c r="K1496" s="6"/>
      <c r="L1496" s="5"/>
    </row>
    <row r="1497" spans="5:12" ht="73.5" hidden="1" customHeight="1">
      <c r="E1497" s="6"/>
      <c r="F1497" s="6"/>
      <c r="G1497" s="6"/>
      <c r="H1497" s="6"/>
      <c r="I1497" s="6"/>
      <c r="J1497" s="6"/>
      <c r="K1497" s="6"/>
      <c r="L1497" s="5"/>
    </row>
    <row r="1498" spans="5:12" ht="73.5" hidden="1" customHeight="1">
      <c r="E1498" s="6"/>
      <c r="F1498" s="6"/>
      <c r="G1498" s="6"/>
      <c r="H1498" s="6"/>
      <c r="I1498" s="6"/>
      <c r="J1498" s="6"/>
      <c r="K1498" s="6"/>
      <c r="L1498" s="5"/>
    </row>
    <row r="1499" spans="5:12" ht="73.5" hidden="1" customHeight="1">
      <c r="E1499" s="6"/>
      <c r="F1499" s="6"/>
      <c r="G1499" s="6"/>
      <c r="H1499" s="6"/>
      <c r="I1499" s="6"/>
      <c r="J1499" s="6"/>
      <c r="K1499" s="6"/>
      <c r="L1499" s="5"/>
    </row>
    <row r="1500" spans="5:12" ht="73.5" hidden="1" customHeight="1">
      <c r="E1500" s="6"/>
      <c r="F1500" s="6"/>
      <c r="G1500" s="6"/>
      <c r="H1500" s="6"/>
      <c r="I1500" s="6"/>
      <c r="J1500" s="6"/>
      <c r="K1500" s="6"/>
      <c r="L1500" s="5"/>
    </row>
    <row r="1501" spans="5:12" ht="73.5" hidden="1" customHeight="1">
      <c r="E1501" s="6"/>
      <c r="F1501" s="6"/>
      <c r="G1501" s="6"/>
      <c r="H1501" s="6"/>
      <c r="I1501" s="6"/>
      <c r="J1501" s="6"/>
      <c r="K1501" s="6"/>
      <c r="L1501" s="5"/>
    </row>
    <row r="1502" spans="5:12" ht="73.5" hidden="1" customHeight="1">
      <c r="E1502" s="6"/>
      <c r="F1502" s="6"/>
      <c r="G1502" s="6"/>
      <c r="H1502" s="6"/>
      <c r="I1502" s="6"/>
      <c r="J1502" s="6"/>
      <c r="K1502" s="6"/>
      <c r="L1502" s="5"/>
    </row>
    <row r="1503" spans="5:12" ht="73.5" hidden="1" customHeight="1">
      <c r="E1503" s="6"/>
      <c r="F1503" s="6"/>
      <c r="G1503" s="6"/>
      <c r="H1503" s="6"/>
      <c r="I1503" s="6"/>
      <c r="J1503" s="6"/>
      <c r="K1503" s="6"/>
      <c r="L1503" s="5"/>
    </row>
    <row r="1504" spans="5:12" ht="73.5" hidden="1" customHeight="1">
      <c r="E1504" s="6"/>
      <c r="F1504" s="6"/>
      <c r="G1504" s="6"/>
      <c r="H1504" s="6"/>
      <c r="I1504" s="6"/>
      <c r="J1504" s="6"/>
      <c r="K1504" s="6"/>
      <c r="L1504" s="5"/>
    </row>
    <row r="1505" spans="5:12" ht="73.5" hidden="1" customHeight="1">
      <c r="E1505" s="6"/>
      <c r="F1505" s="6"/>
      <c r="G1505" s="6"/>
      <c r="H1505" s="6"/>
      <c r="I1505" s="6"/>
      <c r="J1505" s="6"/>
      <c r="K1505" s="6"/>
      <c r="L1505" s="5"/>
    </row>
    <row r="1506" spans="5:12" ht="73.5" hidden="1" customHeight="1">
      <c r="E1506" s="6"/>
      <c r="F1506" s="6"/>
      <c r="G1506" s="6"/>
      <c r="H1506" s="6"/>
      <c r="I1506" s="6"/>
      <c r="J1506" s="6"/>
      <c r="K1506" s="6"/>
      <c r="L1506" s="5"/>
    </row>
    <row r="1507" spans="5:12" ht="73.5" hidden="1" customHeight="1">
      <c r="E1507" s="6"/>
      <c r="F1507" s="6"/>
      <c r="G1507" s="6"/>
      <c r="H1507" s="6"/>
      <c r="I1507" s="6"/>
      <c r="J1507" s="6"/>
      <c r="K1507" s="6"/>
      <c r="L1507" s="5"/>
    </row>
    <row r="1508" spans="5:12" ht="73.5" hidden="1" customHeight="1">
      <c r="E1508" s="6"/>
      <c r="F1508" s="6"/>
      <c r="G1508" s="6"/>
      <c r="H1508" s="6"/>
      <c r="I1508" s="6"/>
      <c r="J1508" s="6"/>
      <c r="K1508" s="6"/>
      <c r="L1508" s="5"/>
    </row>
    <row r="1509" spans="5:12" ht="73.5" hidden="1" customHeight="1">
      <c r="E1509" s="6"/>
      <c r="F1509" s="6"/>
      <c r="G1509" s="6"/>
      <c r="H1509" s="6"/>
      <c r="I1509" s="6"/>
      <c r="J1509" s="6"/>
      <c r="K1509" s="6"/>
      <c r="L1509" s="5"/>
    </row>
    <row r="1510" spans="5:12" ht="73.5" hidden="1" customHeight="1">
      <c r="E1510" s="6"/>
      <c r="F1510" s="6"/>
      <c r="G1510" s="6"/>
      <c r="H1510" s="6"/>
      <c r="I1510" s="6"/>
      <c r="J1510" s="6"/>
      <c r="K1510" s="6"/>
      <c r="L1510" s="5"/>
    </row>
    <row r="1511" spans="5:12" ht="73.5" hidden="1" customHeight="1">
      <c r="E1511" s="6"/>
      <c r="F1511" s="6"/>
      <c r="G1511" s="6"/>
      <c r="H1511" s="6"/>
      <c r="I1511" s="6"/>
      <c r="J1511" s="6"/>
      <c r="K1511" s="6"/>
      <c r="L1511" s="5"/>
    </row>
    <row r="1512" spans="5:12" ht="73.5" hidden="1" customHeight="1">
      <c r="E1512" s="6"/>
      <c r="F1512" s="6"/>
      <c r="G1512" s="6"/>
      <c r="H1512" s="6"/>
      <c r="I1512" s="6"/>
      <c r="J1512" s="6"/>
      <c r="K1512" s="6"/>
      <c r="L1512" s="5"/>
    </row>
    <row r="1513" spans="5:12" ht="73.5" hidden="1" customHeight="1">
      <c r="E1513" s="6"/>
      <c r="F1513" s="6"/>
      <c r="G1513" s="6"/>
      <c r="H1513" s="6"/>
      <c r="I1513" s="6"/>
      <c r="J1513" s="6"/>
      <c r="K1513" s="6"/>
      <c r="L1513" s="5"/>
    </row>
    <row r="1514" spans="5:12" ht="73.5" hidden="1" customHeight="1">
      <c r="E1514" s="6"/>
      <c r="F1514" s="6"/>
      <c r="G1514" s="6"/>
      <c r="H1514" s="6"/>
      <c r="I1514" s="6"/>
      <c r="J1514" s="6"/>
      <c r="K1514" s="6"/>
      <c r="L1514" s="5"/>
    </row>
    <row r="1515" spans="5:12" ht="73.5" hidden="1" customHeight="1">
      <c r="E1515" s="6"/>
      <c r="F1515" s="6"/>
      <c r="G1515" s="6"/>
      <c r="H1515" s="6"/>
      <c r="I1515" s="6"/>
      <c r="J1515" s="6"/>
      <c r="K1515" s="6"/>
      <c r="L1515" s="5"/>
    </row>
    <row r="1516" spans="5:12" ht="73.5" hidden="1" customHeight="1">
      <c r="E1516" s="6"/>
      <c r="F1516" s="6"/>
      <c r="G1516" s="6"/>
      <c r="H1516" s="6"/>
      <c r="I1516" s="6"/>
      <c r="J1516" s="6"/>
      <c r="K1516" s="6"/>
      <c r="L1516" s="5"/>
    </row>
    <row r="1517" spans="5:12" ht="73.5" hidden="1" customHeight="1">
      <c r="E1517" s="6"/>
      <c r="F1517" s="6"/>
      <c r="G1517" s="6"/>
      <c r="H1517" s="6"/>
      <c r="I1517" s="6"/>
      <c r="J1517" s="6"/>
      <c r="K1517" s="6"/>
      <c r="L1517" s="5"/>
    </row>
    <row r="1518" spans="5:12" ht="73.5" hidden="1" customHeight="1">
      <c r="E1518" s="6"/>
      <c r="F1518" s="6"/>
      <c r="G1518" s="6"/>
      <c r="H1518" s="6"/>
      <c r="I1518" s="6"/>
      <c r="J1518" s="6"/>
      <c r="K1518" s="6"/>
      <c r="L1518" s="5"/>
    </row>
    <row r="1519" spans="5:12" ht="73.5" hidden="1" customHeight="1">
      <c r="E1519" s="6"/>
      <c r="F1519" s="6"/>
      <c r="G1519" s="6"/>
      <c r="H1519" s="6"/>
      <c r="I1519" s="6"/>
      <c r="J1519" s="6"/>
      <c r="K1519" s="6"/>
      <c r="L1519" s="5"/>
    </row>
    <row r="1520" spans="5:12" ht="73.5" hidden="1" customHeight="1">
      <c r="E1520" s="6"/>
      <c r="F1520" s="6"/>
      <c r="G1520" s="6"/>
      <c r="H1520" s="6"/>
      <c r="I1520" s="6"/>
      <c r="J1520" s="6"/>
      <c r="K1520" s="6"/>
      <c r="L1520" s="5"/>
    </row>
    <row r="1521" spans="5:12" ht="73.5" hidden="1" customHeight="1">
      <c r="E1521" s="6"/>
      <c r="F1521" s="6"/>
      <c r="G1521" s="6"/>
      <c r="H1521" s="6"/>
      <c r="I1521" s="6"/>
      <c r="J1521" s="6"/>
      <c r="K1521" s="6"/>
      <c r="L1521" s="5"/>
    </row>
    <row r="1522" spans="5:12" ht="73.5" hidden="1" customHeight="1">
      <c r="E1522" s="6"/>
      <c r="F1522" s="6"/>
      <c r="G1522" s="6"/>
      <c r="H1522" s="6"/>
      <c r="I1522" s="6"/>
      <c r="J1522" s="6"/>
      <c r="K1522" s="6"/>
      <c r="L1522" s="5"/>
    </row>
    <row r="1523" spans="5:12" ht="73.5" hidden="1" customHeight="1">
      <c r="E1523" s="6"/>
      <c r="F1523" s="6"/>
      <c r="G1523" s="6"/>
      <c r="H1523" s="6"/>
      <c r="I1523" s="6"/>
      <c r="J1523" s="6"/>
      <c r="K1523" s="6"/>
      <c r="L1523" s="5"/>
    </row>
    <row r="1524" spans="5:12" ht="73.5" hidden="1" customHeight="1">
      <c r="E1524" s="6"/>
      <c r="F1524" s="6"/>
      <c r="G1524" s="6"/>
      <c r="H1524" s="6"/>
      <c r="I1524" s="6"/>
      <c r="J1524" s="6"/>
      <c r="K1524" s="6"/>
      <c r="L1524" s="5"/>
    </row>
    <row r="1525" spans="5:12" ht="73.5" hidden="1" customHeight="1">
      <c r="E1525" s="6"/>
      <c r="F1525" s="6"/>
      <c r="G1525" s="6"/>
      <c r="H1525" s="6"/>
      <c r="I1525" s="6"/>
      <c r="J1525" s="6"/>
      <c r="K1525" s="6"/>
      <c r="L1525" s="5"/>
    </row>
    <row r="1526" spans="5:12" ht="73.5" hidden="1" customHeight="1">
      <c r="E1526" s="6"/>
      <c r="F1526" s="6"/>
      <c r="G1526" s="6"/>
      <c r="H1526" s="6"/>
      <c r="I1526" s="6"/>
      <c r="J1526" s="6"/>
      <c r="K1526" s="6"/>
      <c r="L1526" s="5"/>
    </row>
    <row r="1527" spans="5:12" ht="73.5" hidden="1" customHeight="1">
      <c r="E1527" s="6"/>
      <c r="F1527" s="6"/>
      <c r="G1527" s="6"/>
      <c r="H1527" s="6"/>
      <c r="I1527" s="6"/>
      <c r="J1527" s="6"/>
      <c r="K1527" s="6"/>
      <c r="L1527" s="5"/>
    </row>
    <row r="1528" spans="5:12" ht="73.5" hidden="1" customHeight="1">
      <c r="E1528" s="6"/>
      <c r="F1528" s="6"/>
      <c r="G1528" s="6"/>
      <c r="H1528" s="6"/>
      <c r="I1528" s="6"/>
      <c r="J1528" s="6"/>
      <c r="K1528" s="6"/>
      <c r="L1528" s="5"/>
    </row>
    <row r="1529" spans="5:12" ht="73.5" hidden="1" customHeight="1">
      <c r="E1529" s="6"/>
      <c r="F1529" s="6"/>
      <c r="G1529" s="6"/>
      <c r="H1529" s="6"/>
      <c r="I1529" s="6"/>
      <c r="J1529" s="6"/>
      <c r="K1529" s="6"/>
      <c r="L1529" s="5"/>
    </row>
    <row r="1530" spans="5:12" ht="73.5" hidden="1" customHeight="1">
      <c r="E1530" s="6"/>
      <c r="F1530" s="6"/>
      <c r="G1530" s="6"/>
      <c r="H1530" s="6"/>
      <c r="I1530" s="6"/>
      <c r="J1530" s="6"/>
      <c r="K1530" s="6"/>
      <c r="L1530" s="5"/>
    </row>
    <row r="1531" spans="5:12" ht="73.5" hidden="1" customHeight="1">
      <c r="E1531" s="6"/>
      <c r="F1531" s="6"/>
      <c r="G1531" s="6"/>
      <c r="H1531" s="6"/>
      <c r="I1531" s="6"/>
      <c r="J1531" s="6"/>
      <c r="K1531" s="6"/>
      <c r="L1531" s="5"/>
    </row>
    <row r="1532" spans="5:12" ht="73.5" hidden="1" customHeight="1">
      <c r="E1532" s="6"/>
      <c r="F1532" s="6"/>
      <c r="G1532" s="6"/>
      <c r="H1532" s="6"/>
      <c r="I1532" s="6"/>
      <c r="J1532" s="6"/>
      <c r="K1532" s="6"/>
      <c r="L1532" s="5"/>
    </row>
    <row r="1533" spans="5:12" ht="73.5" hidden="1" customHeight="1">
      <c r="E1533" s="6"/>
      <c r="F1533" s="6"/>
      <c r="G1533" s="6"/>
      <c r="H1533" s="6"/>
      <c r="I1533" s="6"/>
      <c r="J1533" s="6"/>
      <c r="K1533" s="6"/>
      <c r="L1533" s="5"/>
    </row>
    <row r="1534" spans="5:12" ht="73.5" hidden="1" customHeight="1">
      <c r="E1534" s="6"/>
      <c r="F1534" s="6"/>
      <c r="G1534" s="6"/>
      <c r="H1534" s="6"/>
      <c r="I1534" s="6"/>
      <c r="J1534" s="6"/>
      <c r="K1534" s="6"/>
      <c r="L1534" s="5"/>
    </row>
    <row r="1535" spans="5:12" ht="73.5" hidden="1" customHeight="1">
      <c r="E1535" s="6"/>
      <c r="F1535" s="6"/>
      <c r="G1535" s="6"/>
      <c r="H1535" s="6"/>
      <c r="I1535" s="6"/>
      <c r="J1535" s="6"/>
      <c r="K1535" s="6"/>
      <c r="L1535" s="5"/>
    </row>
    <row r="1536" spans="5:12" ht="73.5" hidden="1" customHeight="1">
      <c r="E1536" s="6"/>
      <c r="F1536" s="6"/>
      <c r="G1536" s="6"/>
      <c r="H1536" s="6"/>
      <c r="I1536" s="6"/>
      <c r="J1536" s="6"/>
      <c r="K1536" s="6"/>
      <c r="L1536" s="5"/>
    </row>
    <row r="1537" spans="5:12" ht="73.5" hidden="1" customHeight="1">
      <c r="E1537" s="6"/>
      <c r="F1537" s="6"/>
      <c r="G1537" s="6"/>
      <c r="H1537" s="6"/>
      <c r="I1537" s="6"/>
      <c r="J1537" s="6"/>
      <c r="K1537" s="6"/>
      <c r="L1537" s="5"/>
    </row>
    <row r="1538" spans="5:12" ht="73.5" hidden="1" customHeight="1">
      <c r="E1538" s="6"/>
      <c r="F1538" s="6"/>
      <c r="G1538" s="6"/>
      <c r="H1538" s="6"/>
      <c r="I1538" s="6"/>
      <c r="J1538" s="6"/>
      <c r="K1538" s="6"/>
      <c r="L1538" s="5"/>
    </row>
    <row r="1539" spans="5:12" ht="73.5" hidden="1" customHeight="1">
      <c r="E1539" s="6"/>
      <c r="F1539" s="6"/>
      <c r="G1539" s="6"/>
      <c r="H1539" s="6"/>
      <c r="I1539" s="6"/>
      <c r="J1539" s="6"/>
      <c r="K1539" s="6"/>
      <c r="L1539" s="5"/>
    </row>
    <row r="1540" spans="5:12" ht="73.5" hidden="1" customHeight="1">
      <c r="E1540" s="6"/>
      <c r="F1540" s="6"/>
      <c r="G1540" s="6"/>
      <c r="H1540" s="6"/>
      <c r="I1540" s="6"/>
      <c r="J1540" s="6"/>
      <c r="K1540" s="6"/>
      <c r="L1540" s="5"/>
    </row>
    <row r="1541" spans="5:12" ht="73.5" hidden="1" customHeight="1">
      <c r="E1541" s="6"/>
      <c r="F1541" s="6"/>
      <c r="G1541" s="6"/>
      <c r="H1541" s="6"/>
      <c r="I1541" s="6"/>
      <c r="J1541" s="6"/>
      <c r="K1541" s="6"/>
      <c r="L1541" s="5"/>
    </row>
    <row r="1542" spans="5:12" ht="73.5" hidden="1" customHeight="1">
      <c r="E1542" s="6"/>
      <c r="F1542" s="6"/>
      <c r="G1542" s="6"/>
      <c r="H1542" s="6"/>
      <c r="I1542" s="6"/>
      <c r="J1542" s="6"/>
      <c r="K1542" s="6"/>
      <c r="L1542" s="5"/>
    </row>
    <row r="1543" spans="5:12" ht="73.5" hidden="1" customHeight="1">
      <c r="E1543" s="6"/>
      <c r="F1543" s="6"/>
      <c r="G1543" s="6"/>
      <c r="H1543" s="6"/>
      <c r="I1543" s="6"/>
      <c r="J1543" s="6"/>
      <c r="K1543" s="6"/>
      <c r="L1543" s="5"/>
    </row>
    <row r="1544" spans="5:12" ht="73.5" hidden="1" customHeight="1">
      <c r="E1544" s="6"/>
      <c r="F1544" s="6"/>
      <c r="G1544" s="6"/>
      <c r="H1544" s="6"/>
      <c r="I1544" s="6"/>
      <c r="J1544" s="6"/>
      <c r="K1544" s="6"/>
      <c r="L1544" s="5"/>
    </row>
    <row r="1545" spans="5:12" ht="73.5" hidden="1" customHeight="1">
      <c r="E1545" s="6"/>
      <c r="F1545" s="6"/>
      <c r="G1545" s="6"/>
      <c r="H1545" s="6"/>
      <c r="I1545" s="6"/>
      <c r="J1545" s="6"/>
      <c r="K1545" s="6"/>
      <c r="L1545" s="5"/>
    </row>
    <row r="1546" spans="5:12" ht="73.5" hidden="1" customHeight="1">
      <c r="E1546" s="6"/>
      <c r="F1546" s="6"/>
      <c r="G1546" s="6"/>
      <c r="H1546" s="6"/>
      <c r="I1546" s="6"/>
      <c r="J1546" s="6"/>
      <c r="K1546" s="6"/>
      <c r="L1546" s="5"/>
    </row>
    <row r="1547" spans="5:12" ht="73.5" hidden="1" customHeight="1">
      <c r="E1547" s="6"/>
      <c r="F1547" s="6"/>
      <c r="G1547" s="6"/>
      <c r="H1547" s="6"/>
      <c r="I1547" s="6"/>
      <c r="J1547" s="6"/>
      <c r="K1547" s="6"/>
      <c r="L1547" s="5"/>
    </row>
    <row r="1548" spans="5:12" ht="73.5" hidden="1" customHeight="1">
      <c r="E1548" s="6"/>
      <c r="F1548" s="6"/>
      <c r="G1548" s="6"/>
      <c r="H1548" s="6"/>
      <c r="I1548" s="6"/>
      <c r="J1548" s="6"/>
      <c r="K1548" s="6"/>
      <c r="L1548" s="5"/>
    </row>
    <row r="1549" spans="5:12" ht="73.5" hidden="1" customHeight="1">
      <c r="E1549" s="6"/>
      <c r="F1549" s="6"/>
      <c r="G1549" s="6"/>
      <c r="H1549" s="6"/>
      <c r="I1549" s="6"/>
      <c r="J1549" s="6"/>
      <c r="K1549" s="6"/>
      <c r="L1549" s="5"/>
    </row>
    <row r="1550" spans="5:12" ht="73.5" hidden="1" customHeight="1">
      <c r="E1550" s="6"/>
      <c r="F1550" s="6"/>
      <c r="G1550" s="6"/>
      <c r="H1550" s="6"/>
      <c r="I1550" s="6"/>
      <c r="J1550" s="6"/>
      <c r="K1550" s="6"/>
      <c r="L1550" s="5"/>
    </row>
    <row r="1551" spans="5:12" ht="73.5" hidden="1" customHeight="1">
      <c r="E1551" s="6"/>
      <c r="F1551" s="6"/>
      <c r="G1551" s="6"/>
      <c r="H1551" s="6"/>
      <c r="I1551" s="6"/>
      <c r="J1551" s="6"/>
      <c r="K1551" s="6"/>
      <c r="L1551" s="5"/>
    </row>
    <row r="1552" spans="5:12" ht="73.5" hidden="1" customHeight="1">
      <c r="E1552" s="6"/>
      <c r="F1552" s="6"/>
      <c r="G1552" s="6"/>
      <c r="H1552" s="6"/>
      <c r="I1552" s="6"/>
      <c r="J1552" s="6"/>
      <c r="K1552" s="6"/>
      <c r="L1552" s="5"/>
    </row>
    <row r="1553" spans="5:12" ht="73.5" hidden="1" customHeight="1">
      <c r="E1553" s="6"/>
      <c r="F1553" s="6"/>
      <c r="G1553" s="6"/>
      <c r="H1553" s="6"/>
      <c r="I1553" s="6"/>
      <c r="J1553" s="6"/>
      <c r="K1553" s="6"/>
      <c r="L1553" s="5"/>
    </row>
    <row r="1554" spans="5:12" ht="73.5" hidden="1" customHeight="1">
      <c r="E1554" s="6"/>
      <c r="F1554" s="6"/>
      <c r="G1554" s="6"/>
      <c r="H1554" s="6"/>
      <c r="I1554" s="6"/>
      <c r="J1554" s="6"/>
      <c r="K1554" s="6"/>
      <c r="L1554" s="5"/>
    </row>
    <row r="1555" spans="5:12" ht="73.5" hidden="1" customHeight="1">
      <c r="E1555" s="6"/>
      <c r="F1555" s="6"/>
      <c r="G1555" s="6"/>
      <c r="H1555" s="6"/>
      <c r="I1555" s="6"/>
      <c r="J1555" s="6"/>
      <c r="K1555" s="6"/>
      <c r="L1555" s="5"/>
    </row>
    <row r="1556" spans="5:12" ht="73.5" hidden="1" customHeight="1">
      <c r="E1556" s="6"/>
      <c r="F1556" s="6"/>
      <c r="G1556" s="6"/>
      <c r="H1556" s="6"/>
      <c r="I1556" s="6"/>
      <c r="J1556" s="6"/>
      <c r="K1556" s="6"/>
      <c r="L1556" s="5"/>
    </row>
    <row r="1557" spans="5:12" ht="73.5" hidden="1" customHeight="1">
      <c r="E1557" s="6"/>
      <c r="F1557" s="6"/>
      <c r="G1557" s="6"/>
      <c r="H1557" s="6"/>
      <c r="I1557" s="6"/>
      <c r="J1557" s="6"/>
      <c r="K1557" s="6"/>
      <c r="L1557" s="5"/>
    </row>
    <row r="1558" spans="5:12" ht="73.5" hidden="1" customHeight="1">
      <c r="E1558" s="6"/>
      <c r="F1558" s="6"/>
      <c r="G1558" s="6"/>
      <c r="H1558" s="6"/>
      <c r="I1558" s="6"/>
      <c r="J1558" s="6"/>
      <c r="K1558" s="6"/>
      <c r="L1558" s="5"/>
    </row>
    <row r="1559" spans="5:12" ht="73.5" hidden="1" customHeight="1">
      <c r="E1559" s="6"/>
      <c r="F1559" s="6"/>
      <c r="G1559" s="6"/>
      <c r="H1559" s="6"/>
      <c r="I1559" s="6"/>
      <c r="J1559" s="6"/>
      <c r="K1559" s="6"/>
      <c r="L1559" s="5"/>
    </row>
    <row r="1560" spans="5:12" ht="73.5" hidden="1" customHeight="1">
      <c r="E1560" s="6"/>
      <c r="F1560" s="6"/>
      <c r="G1560" s="6"/>
      <c r="H1560" s="6"/>
      <c r="I1560" s="6"/>
      <c r="J1560" s="6"/>
      <c r="K1560" s="6"/>
      <c r="L1560" s="5"/>
    </row>
    <row r="1561" spans="5:12" ht="73.5" hidden="1" customHeight="1">
      <c r="E1561" s="6"/>
      <c r="F1561" s="6"/>
      <c r="G1561" s="6"/>
      <c r="H1561" s="6"/>
      <c r="I1561" s="6"/>
      <c r="J1561" s="6"/>
      <c r="K1561" s="6"/>
      <c r="L1561" s="5"/>
    </row>
    <row r="1562" spans="5:12" ht="73.5" hidden="1" customHeight="1">
      <c r="E1562" s="6"/>
      <c r="F1562" s="6"/>
      <c r="G1562" s="6"/>
      <c r="H1562" s="6"/>
      <c r="I1562" s="6"/>
      <c r="J1562" s="6"/>
      <c r="K1562" s="6"/>
      <c r="L1562" s="5"/>
    </row>
    <row r="1563" spans="5:12" ht="73.5" hidden="1" customHeight="1">
      <c r="E1563" s="6"/>
      <c r="F1563" s="6"/>
      <c r="G1563" s="6"/>
      <c r="H1563" s="6"/>
      <c r="I1563" s="6"/>
      <c r="J1563" s="6"/>
      <c r="K1563" s="6"/>
      <c r="L1563" s="5"/>
    </row>
    <row r="1564" spans="5:12" ht="73.5" hidden="1" customHeight="1">
      <c r="E1564" s="6"/>
      <c r="F1564" s="6"/>
      <c r="G1564" s="6"/>
      <c r="H1564" s="6"/>
      <c r="I1564" s="6"/>
      <c r="J1564" s="6"/>
      <c r="K1564" s="6"/>
      <c r="L1564" s="5"/>
    </row>
    <row r="1565" spans="5:12" ht="73.5" hidden="1" customHeight="1">
      <c r="E1565" s="6"/>
      <c r="F1565" s="6"/>
      <c r="G1565" s="6"/>
      <c r="H1565" s="6"/>
      <c r="I1565" s="6"/>
      <c r="J1565" s="6"/>
      <c r="K1565" s="6"/>
      <c r="L1565" s="5"/>
    </row>
    <row r="1566" spans="5:12" ht="73.5" hidden="1" customHeight="1">
      <c r="E1566" s="6"/>
      <c r="F1566" s="6"/>
      <c r="G1566" s="6"/>
      <c r="H1566" s="6"/>
      <c r="I1566" s="6"/>
      <c r="J1566" s="6"/>
      <c r="K1566" s="6"/>
      <c r="L1566" s="5"/>
    </row>
    <row r="1567" spans="5:12" ht="73.5" hidden="1" customHeight="1">
      <c r="E1567" s="6"/>
      <c r="F1567" s="6"/>
      <c r="G1567" s="6"/>
      <c r="H1567" s="6"/>
      <c r="I1567" s="6"/>
      <c r="J1567" s="6"/>
      <c r="K1567" s="6"/>
      <c r="L1567" s="5"/>
    </row>
    <row r="1568" spans="5:12" ht="73.5" hidden="1" customHeight="1">
      <c r="E1568" s="6"/>
      <c r="F1568" s="6"/>
      <c r="G1568" s="6"/>
      <c r="H1568" s="6"/>
      <c r="I1568" s="6"/>
      <c r="J1568" s="6"/>
      <c r="K1568" s="6"/>
      <c r="L1568" s="5"/>
    </row>
    <row r="1569" spans="5:12" ht="73.5" hidden="1" customHeight="1">
      <c r="E1569" s="6"/>
      <c r="F1569" s="6"/>
      <c r="G1569" s="6"/>
      <c r="H1569" s="6"/>
      <c r="I1569" s="6"/>
      <c r="J1569" s="6"/>
      <c r="K1569" s="6"/>
      <c r="L1569" s="5"/>
    </row>
    <row r="1570" spans="5:12" ht="73.5" hidden="1" customHeight="1">
      <c r="E1570" s="6"/>
      <c r="F1570" s="6"/>
      <c r="G1570" s="6"/>
      <c r="H1570" s="6"/>
      <c r="I1570" s="6"/>
      <c r="J1570" s="6"/>
      <c r="K1570" s="6"/>
      <c r="L1570" s="5"/>
    </row>
    <row r="1571" spans="5:12" ht="73.5" hidden="1" customHeight="1">
      <c r="E1571" s="6"/>
      <c r="F1571" s="6"/>
      <c r="G1571" s="6"/>
      <c r="H1571" s="6"/>
      <c r="I1571" s="6"/>
      <c r="J1571" s="6"/>
      <c r="K1571" s="6"/>
      <c r="L1571" s="5"/>
    </row>
    <row r="1572" spans="5:12" ht="73.5" hidden="1" customHeight="1">
      <c r="E1572" s="6"/>
      <c r="F1572" s="6"/>
      <c r="G1572" s="6"/>
      <c r="H1572" s="6"/>
      <c r="I1572" s="6"/>
      <c r="J1572" s="6"/>
      <c r="K1572" s="6"/>
      <c r="L1572" s="5"/>
    </row>
    <row r="1573" spans="5:12" ht="73.5" hidden="1" customHeight="1">
      <c r="E1573" s="6"/>
      <c r="F1573" s="6"/>
      <c r="G1573" s="6"/>
      <c r="H1573" s="6"/>
      <c r="I1573" s="6"/>
      <c r="J1573" s="6"/>
      <c r="K1573" s="6"/>
      <c r="L1573" s="5"/>
    </row>
    <row r="1574" spans="5:12" ht="73.5" hidden="1" customHeight="1">
      <c r="E1574" s="6"/>
      <c r="F1574" s="6"/>
      <c r="G1574" s="6"/>
      <c r="H1574" s="6"/>
      <c r="I1574" s="6"/>
      <c r="J1574" s="6"/>
      <c r="K1574" s="6"/>
      <c r="L1574" s="5"/>
    </row>
    <row r="1575" spans="5:12" ht="73.5" hidden="1" customHeight="1">
      <c r="E1575" s="6"/>
      <c r="F1575" s="6"/>
      <c r="G1575" s="6"/>
      <c r="H1575" s="6"/>
      <c r="I1575" s="6"/>
      <c r="J1575" s="6"/>
      <c r="K1575" s="6"/>
      <c r="L1575" s="5"/>
    </row>
    <row r="1576" spans="5:12" ht="73.5" hidden="1" customHeight="1">
      <c r="E1576" s="6"/>
      <c r="F1576" s="6"/>
      <c r="G1576" s="6"/>
      <c r="H1576" s="6"/>
      <c r="I1576" s="6"/>
      <c r="J1576" s="6"/>
      <c r="K1576" s="6"/>
      <c r="L1576" s="5"/>
    </row>
    <row r="1577" spans="5:12" ht="73.5" hidden="1" customHeight="1">
      <c r="E1577" s="6"/>
      <c r="F1577" s="6"/>
      <c r="G1577" s="6"/>
      <c r="H1577" s="6"/>
      <c r="I1577" s="6"/>
      <c r="J1577" s="6"/>
      <c r="K1577" s="6"/>
      <c r="L1577" s="5"/>
    </row>
    <row r="1578" spans="5:12" ht="73.5" hidden="1" customHeight="1">
      <c r="E1578" s="6"/>
      <c r="F1578" s="6"/>
      <c r="G1578" s="6"/>
      <c r="H1578" s="6"/>
      <c r="I1578" s="6"/>
      <c r="J1578" s="6"/>
      <c r="K1578" s="6"/>
      <c r="L1578" s="5"/>
    </row>
    <row r="1579" spans="5:12" ht="73.5" hidden="1" customHeight="1">
      <c r="E1579" s="6"/>
      <c r="F1579" s="6"/>
      <c r="G1579" s="6"/>
      <c r="H1579" s="6"/>
      <c r="I1579" s="6"/>
      <c r="J1579" s="6"/>
      <c r="K1579" s="6"/>
      <c r="L1579" s="5"/>
    </row>
    <row r="1580" spans="5:12" ht="73.5" hidden="1" customHeight="1">
      <c r="E1580" s="6"/>
      <c r="F1580" s="6"/>
      <c r="G1580" s="6"/>
      <c r="H1580" s="6"/>
      <c r="I1580" s="6"/>
      <c r="J1580" s="6"/>
      <c r="K1580" s="6"/>
      <c r="L1580" s="5"/>
    </row>
    <row r="1581" spans="5:12" ht="73.5" hidden="1" customHeight="1">
      <c r="E1581" s="6"/>
      <c r="F1581" s="6"/>
      <c r="G1581" s="6"/>
      <c r="H1581" s="6"/>
      <c r="I1581" s="6"/>
      <c r="J1581" s="6"/>
      <c r="K1581" s="6"/>
      <c r="L1581" s="5"/>
    </row>
    <row r="1582" spans="5:12" ht="73.5" hidden="1" customHeight="1">
      <c r="E1582" s="6"/>
      <c r="F1582" s="6"/>
      <c r="G1582" s="6"/>
      <c r="H1582" s="6"/>
      <c r="I1582" s="6"/>
      <c r="J1582" s="6"/>
      <c r="K1582" s="6"/>
      <c r="L1582" s="5"/>
    </row>
    <row r="1583" spans="5:12" ht="73.5" hidden="1" customHeight="1">
      <c r="E1583" s="6"/>
      <c r="F1583" s="6"/>
      <c r="G1583" s="6"/>
      <c r="H1583" s="6"/>
      <c r="I1583" s="6"/>
      <c r="J1583" s="6"/>
      <c r="K1583" s="6"/>
      <c r="L1583" s="5"/>
    </row>
    <row r="1584" spans="5:12" ht="73.5" hidden="1" customHeight="1">
      <c r="E1584" s="6"/>
      <c r="F1584" s="6"/>
      <c r="G1584" s="6"/>
      <c r="H1584" s="6"/>
      <c r="I1584" s="6"/>
      <c r="J1584" s="6"/>
      <c r="K1584" s="6"/>
      <c r="L1584" s="5"/>
    </row>
    <row r="1585" spans="5:12" ht="73.5" hidden="1" customHeight="1">
      <c r="E1585" s="6"/>
      <c r="F1585" s="6"/>
      <c r="G1585" s="6"/>
      <c r="H1585" s="6"/>
      <c r="I1585" s="6"/>
      <c r="J1585" s="6"/>
      <c r="K1585" s="6"/>
      <c r="L1585" s="5"/>
    </row>
    <row r="1586" spans="5:12" ht="73.5" hidden="1" customHeight="1">
      <c r="E1586" s="6"/>
      <c r="F1586" s="6"/>
      <c r="G1586" s="6"/>
      <c r="H1586" s="6"/>
      <c r="I1586" s="6"/>
      <c r="J1586" s="6"/>
      <c r="K1586" s="6"/>
      <c r="L1586" s="5"/>
    </row>
    <row r="1587" spans="5:12" ht="73.5" hidden="1" customHeight="1">
      <c r="E1587" s="6"/>
      <c r="F1587" s="6"/>
      <c r="G1587" s="6"/>
      <c r="H1587" s="6"/>
      <c r="I1587" s="6"/>
      <c r="J1587" s="6"/>
      <c r="K1587" s="6"/>
      <c r="L1587" s="5"/>
    </row>
    <row r="1588" spans="5:12" ht="73.5" hidden="1" customHeight="1">
      <c r="E1588" s="6"/>
      <c r="F1588" s="6"/>
      <c r="G1588" s="6"/>
      <c r="H1588" s="6"/>
      <c r="I1588" s="6"/>
      <c r="J1588" s="6"/>
      <c r="K1588" s="6"/>
      <c r="L1588" s="5"/>
    </row>
    <row r="1589" spans="5:12" ht="73.5" hidden="1" customHeight="1">
      <c r="E1589" s="6"/>
      <c r="F1589" s="6"/>
      <c r="G1589" s="6"/>
      <c r="H1589" s="6"/>
      <c r="I1589" s="6"/>
      <c r="J1589" s="6"/>
      <c r="K1589" s="6"/>
      <c r="L1589" s="5"/>
    </row>
    <row r="1590" spans="5:12" ht="73.5" hidden="1" customHeight="1">
      <c r="E1590" s="6"/>
      <c r="F1590" s="6"/>
      <c r="G1590" s="6"/>
      <c r="H1590" s="6"/>
      <c r="I1590" s="6"/>
      <c r="J1590" s="6"/>
      <c r="K1590" s="6"/>
      <c r="L1590" s="5"/>
    </row>
    <row r="1591" spans="5:12" ht="73.5" hidden="1" customHeight="1">
      <c r="E1591" s="6"/>
      <c r="F1591" s="6"/>
      <c r="G1591" s="6"/>
      <c r="H1591" s="6"/>
      <c r="I1591" s="6"/>
      <c r="J1591" s="6"/>
      <c r="K1591" s="6"/>
      <c r="L1591" s="5"/>
    </row>
    <row r="1592" spans="5:12" ht="73.5" hidden="1" customHeight="1">
      <c r="E1592" s="6"/>
      <c r="F1592" s="6"/>
      <c r="G1592" s="6"/>
      <c r="H1592" s="6"/>
      <c r="I1592" s="6"/>
      <c r="J1592" s="6"/>
      <c r="K1592" s="6"/>
      <c r="L1592" s="5"/>
    </row>
    <row r="1593" spans="5:12" ht="73.5" hidden="1" customHeight="1">
      <c r="E1593" s="6"/>
      <c r="F1593" s="6"/>
      <c r="G1593" s="6"/>
      <c r="H1593" s="6"/>
      <c r="I1593" s="6"/>
      <c r="J1593" s="6"/>
      <c r="K1593" s="6"/>
      <c r="L1593" s="5"/>
    </row>
    <row r="1594" spans="5:12" ht="73.5" hidden="1" customHeight="1">
      <c r="E1594" s="6"/>
      <c r="F1594" s="6"/>
      <c r="G1594" s="6"/>
      <c r="H1594" s="6"/>
      <c r="I1594" s="6"/>
      <c r="J1594" s="6"/>
      <c r="K1594" s="6"/>
      <c r="L1594" s="5"/>
    </row>
    <row r="1595" spans="5:12" ht="73.5" hidden="1" customHeight="1">
      <c r="E1595" s="6"/>
      <c r="F1595" s="6"/>
      <c r="G1595" s="6"/>
      <c r="H1595" s="6"/>
      <c r="I1595" s="6"/>
      <c r="J1595" s="6"/>
      <c r="K1595" s="6"/>
      <c r="L1595" s="5"/>
    </row>
    <row r="1596" spans="5:12" ht="73.5" hidden="1" customHeight="1">
      <c r="E1596" s="6"/>
      <c r="F1596" s="6"/>
      <c r="G1596" s="6"/>
      <c r="H1596" s="6"/>
      <c r="I1596" s="6"/>
      <c r="J1596" s="6"/>
      <c r="K1596" s="6"/>
      <c r="L1596" s="5"/>
    </row>
    <row r="1597" spans="5:12" ht="73.5" hidden="1" customHeight="1">
      <c r="E1597" s="6"/>
      <c r="F1597" s="6"/>
      <c r="G1597" s="6"/>
      <c r="H1597" s="6"/>
      <c r="I1597" s="6"/>
      <c r="J1597" s="6"/>
      <c r="K1597" s="6"/>
      <c r="L1597" s="5"/>
    </row>
    <row r="1598" spans="5:12" ht="73.5" hidden="1" customHeight="1">
      <c r="E1598" s="6"/>
      <c r="F1598" s="6"/>
      <c r="G1598" s="6"/>
      <c r="H1598" s="6"/>
      <c r="I1598" s="6"/>
      <c r="J1598" s="6"/>
      <c r="K1598" s="6"/>
      <c r="L1598" s="5"/>
    </row>
    <row r="1599" spans="5:12" ht="73.5" hidden="1" customHeight="1">
      <c r="E1599" s="6"/>
      <c r="F1599" s="6"/>
      <c r="G1599" s="6"/>
      <c r="H1599" s="6"/>
      <c r="I1599" s="6"/>
      <c r="J1599" s="6"/>
      <c r="K1599" s="6"/>
      <c r="L1599" s="5"/>
    </row>
    <row r="1600" spans="5:12" ht="73.5" hidden="1" customHeight="1">
      <c r="E1600" s="6"/>
      <c r="F1600" s="6"/>
      <c r="G1600" s="6"/>
      <c r="H1600" s="6"/>
      <c r="I1600" s="6"/>
      <c r="J1600" s="6"/>
      <c r="K1600" s="6"/>
      <c r="L1600" s="5"/>
    </row>
    <row r="1601" spans="5:12" ht="73.5" hidden="1" customHeight="1">
      <c r="E1601" s="6"/>
      <c r="F1601" s="6"/>
      <c r="G1601" s="6"/>
      <c r="H1601" s="6"/>
      <c r="I1601" s="6"/>
      <c r="J1601" s="6"/>
      <c r="K1601" s="6"/>
      <c r="L1601" s="5"/>
    </row>
    <row r="1602" spans="5:12" ht="73.5" hidden="1" customHeight="1">
      <c r="E1602" s="6"/>
      <c r="F1602" s="6"/>
      <c r="G1602" s="6"/>
      <c r="H1602" s="6"/>
      <c r="I1602" s="6"/>
      <c r="J1602" s="6"/>
      <c r="K1602" s="6"/>
      <c r="L1602" s="5"/>
    </row>
    <row r="1603" spans="5:12" ht="73.5" hidden="1" customHeight="1">
      <c r="E1603" s="6"/>
      <c r="F1603" s="6"/>
      <c r="G1603" s="6"/>
      <c r="H1603" s="6"/>
      <c r="I1603" s="6"/>
      <c r="J1603" s="6"/>
      <c r="K1603" s="6"/>
      <c r="L1603" s="5"/>
    </row>
    <row r="1604" spans="5:12" ht="73.5" hidden="1" customHeight="1">
      <c r="E1604" s="6"/>
      <c r="F1604" s="6"/>
      <c r="G1604" s="6"/>
      <c r="H1604" s="6"/>
      <c r="I1604" s="6"/>
      <c r="J1604" s="6"/>
      <c r="K1604" s="6"/>
      <c r="L1604" s="5"/>
    </row>
    <row r="1605" spans="5:12" ht="73.5" hidden="1" customHeight="1">
      <c r="E1605" s="6"/>
      <c r="F1605" s="6"/>
      <c r="G1605" s="6"/>
      <c r="H1605" s="6"/>
      <c r="I1605" s="6"/>
      <c r="J1605" s="6"/>
      <c r="K1605" s="6"/>
      <c r="L1605" s="5"/>
    </row>
    <row r="1606" spans="5:12" ht="73.5" hidden="1" customHeight="1">
      <c r="E1606" s="6"/>
      <c r="F1606" s="6"/>
      <c r="G1606" s="6"/>
      <c r="H1606" s="6"/>
      <c r="I1606" s="6"/>
      <c r="J1606" s="6"/>
      <c r="K1606" s="6"/>
      <c r="L1606" s="5"/>
    </row>
    <row r="1607" spans="5:12" ht="73.5" hidden="1" customHeight="1">
      <c r="E1607" s="6"/>
      <c r="F1607" s="6"/>
      <c r="G1607" s="6"/>
      <c r="H1607" s="6"/>
      <c r="I1607" s="6"/>
      <c r="J1607" s="6"/>
      <c r="K1607" s="6"/>
      <c r="L1607" s="5"/>
    </row>
    <row r="1608" spans="5:12" ht="73.5" hidden="1" customHeight="1">
      <c r="E1608" s="6"/>
      <c r="F1608" s="6"/>
      <c r="G1608" s="6"/>
      <c r="H1608" s="6"/>
      <c r="I1608" s="6"/>
      <c r="J1608" s="6"/>
      <c r="K1608" s="6"/>
      <c r="L1608" s="5"/>
    </row>
    <row r="1609" spans="5:12" ht="73.5" hidden="1" customHeight="1">
      <c r="E1609" s="6"/>
      <c r="F1609" s="6"/>
      <c r="G1609" s="6"/>
      <c r="H1609" s="6"/>
      <c r="I1609" s="6"/>
      <c r="J1609" s="6"/>
      <c r="K1609" s="6"/>
      <c r="L1609" s="5"/>
    </row>
    <row r="1610" spans="5:12" ht="73.5" hidden="1" customHeight="1">
      <c r="E1610" s="6"/>
      <c r="F1610" s="6"/>
      <c r="G1610" s="6"/>
      <c r="H1610" s="6"/>
      <c r="I1610" s="6"/>
      <c r="J1610" s="6"/>
      <c r="K1610" s="6"/>
      <c r="L1610" s="5"/>
    </row>
    <row r="1611" spans="5:12" ht="73.5" hidden="1" customHeight="1">
      <c r="E1611" s="6"/>
      <c r="F1611" s="6"/>
      <c r="G1611" s="6"/>
      <c r="H1611" s="6"/>
      <c r="I1611" s="6"/>
      <c r="J1611" s="6"/>
      <c r="K1611" s="6"/>
      <c r="L1611" s="5"/>
    </row>
    <row r="1612" spans="5:12" ht="73.5" hidden="1" customHeight="1">
      <c r="E1612" s="6"/>
      <c r="F1612" s="6"/>
      <c r="G1612" s="6"/>
      <c r="H1612" s="6"/>
      <c r="I1612" s="6"/>
      <c r="J1612" s="6"/>
      <c r="K1612" s="6"/>
      <c r="L1612" s="5"/>
    </row>
    <row r="1613" spans="5:12" ht="73.5" hidden="1" customHeight="1">
      <c r="E1613" s="6"/>
      <c r="F1613" s="6"/>
      <c r="G1613" s="6"/>
      <c r="H1613" s="6"/>
      <c r="I1613" s="6"/>
      <c r="J1613" s="6"/>
      <c r="K1613" s="6"/>
      <c r="L1613" s="5"/>
    </row>
    <row r="1614" spans="5:12" ht="73.5" hidden="1" customHeight="1">
      <c r="E1614" s="6"/>
      <c r="F1614" s="6"/>
      <c r="G1614" s="6"/>
      <c r="H1614" s="6"/>
      <c r="I1614" s="6"/>
      <c r="J1614" s="6"/>
      <c r="K1614" s="6"/>
      <c r="L1614" s="5"/>
    </row>
    <row r="1615" spans="5:12" ht="73.5" hidden="1" customHeight="1">
      <c r="E1615" s="6"/>
      <c r="F1615" s="6"/>
      <c r="G1615" s="6"/>
      <c r="H1615" s="6"/>
      <c r="I1615" s="6"/>
      <c r="J1615" s="6"/>
      <c r="K1615" s="6"/>
      <c r="L1615" s="5"/>
    </row>
    <row r="1616" spans="5:12" ht="73.5" hidden="1" customHeight="1">
      <c r="E1616" s="6"/>
      <c r="F1616" s="6"/>
      <c r="G1616" s="6"/>
      <c r="H1616" s="6"/>
      <c r="I1616" s="6"/>
      <c r="J1616" s="6"/>
      <c r="K1616" s="6"/>
      <c r="L1616" s="5"/>
    </row>
    <row r="1617" spans="5:12" ht="73.5" hidden="1" customHeight="1">
      <c r="E1617" s="6"/>
      <c r="F1617" s="6"/>
      <c r="G1617" s="6"/>
      <c r="H1617" s="6"/>
      <c r="I1617" s="6"/>
      <c r="J1617" s="6"/>
      <c r="K1617" s="6"/>
      <c r="L1617" s="5"/>
    </row>
    <row r="1618" spans="5:12" ht="73.5" hidden="1" customHeight="1">
      <c r="E1618" s="6"/>
      <c r="F1618" s="6"/>
      <c r="G1618" s="6"/>
      <c r="H1618" s="6"/>
      <c r="I1618" s="6"/>
      <c r="J1618" s="6"/>
      <c r="K1618" s="6"/>
      <c r="L1618" s="5"/>
    </row>
    <row r="1619" spans="5:12" ht="73.5" hidden="1" customHeight="1">
      <c r="E1619" s="6"/>
      <c r="F1619" s="6"/>
      <c r="G1619" s="6"/>
      <c r="H1619" s="6"/>
      <c r="I1619" s="6"/>
      <c r="J1619" s="6"/>
      <c r="K1619" s="6"/>
      <c r="L1619" s="5"/>
    </row>
    <row r="1620" spans="5:12" ht="73.5" hidden="1" customHeight="1">
      <c r="E1620" s="6"/>
      <c r="F1620" s="6"/>
      <c r="G1620" s="6"/>
      <c r="H1620" s="6"/>
      <c r="I1620" s="6"/>
      <c r="J1620" s="6"/>
      <c r="K1620" s="6"/>
      <c r="L1620" s="5"/>
    </row>
    <row r="1621" spans="5:12" ht="73.5" hidden="1" customHeight="1">
      <c r="E1621" s="6"/>
      <c r="F1621" s="6"/>
      <c r="G1621" s="6"/>
      <c r="H1621" s="6"/>
      <c r="I1621" s="6"/>
      <c r="J1621" s="6"/>
      <c r="K1621" s="6"/>
      <c r="L1621" s="5"/>
    </row>
    <row r="1622" spans="5:12" ht="73.5" hidden="1" customHeight="1">
      <c r="E1622" s="6"/>
      <c r="F1622" s="6"/>
      <c r="G1622" s="6"/>
      <c r="H1622" s="6"/>
      <c r="I1622" s="6"/>
      <c r="J1622" s="6"/>
      <c r="K1622" s="6"/>
      <c r="L1622" s="5"/>
    </row>
    <row r="1623" spans="5:12" ht="73.5" hidden="1" customHeight="1">
      <c r="E1623" s="6"/>
      <c r="F1623" s="6"/>
      <c r="G1623" s="6"/>
      <c r="H1623" s="6"/>
      <c r="I1623" s="6"/>
      <c r="J1623" s="6"/>
      <c r="K1623" s="6"/>
      <c r="L1623" s="5"/>
    </row>
    <row r="1624" spans="5:12" ht="73.5" hidden="1" customHeight="1">
      <c r="E1624" s="6"/>
      <c r="F1624" s="6"/>
      <c r="G1624" s="6"/>
      <c r="H1624" s="6"/>
      <c r="I1624" s="6"/>
      <c r="J1624" s="6"/>
      <c r="K1624" s="6"/>
      <c r="L1624" s="5"/>
    </row>
    <row r="1625" spans="5:12" ht="73.5" hidden="1" customHeight="1">
      <c r="E1625" s="6"/>
      <c r="F1625" s="6"/>
      <c r="G1625" s="6"/>
      <c r="H1625" s="6"/>
      <c r="I1625" s="6"/>
      <c r="J1625" s="6"/>
      <c r="K1625" s="6"/>
      <c r="L1625" s="5"/>
    </row>
    <row r="1626" spans="5:12" ht="73.5" hidden="1" customHeight="1">
      <c r="E1626" s="6"/>
      <c r="F1626" s="6"/>
      <c r="G1626" s="6"/>
      <c r="H1626" s="6"/>
      <c r="I1626" s="6"/>
      <c r="J1626" s="6"/>
      <c r="K1626" s="6"/>
      <c r="L1626" s="5"/>
    </row>
    <row r="1627" spans="5:12" ht="73.5" hidden="1" customHeight="1">
      <c r="E1627" s="6"/>
      <c r="F1627" s="6"/>
      <c r="G1627" s="6"/>
      <c r="H1627" s="6"/>
      <c r="I1627" s="6"/>
      <c r="J1627" s="6"/>
      <c r="K1627" s="6"/>
      <c r="L1627" s="5"/>
    </row>
    <row r="1628" spans="5:12" ht="73.5" hidden="1" customHeight="1">
      <c r="E1628" s="6"/>
      <c r="F1628" s="6"/>
      <c r="G1628" s="6"/>
      <c r="H1628" s="6"/>
      <c r="I1628" s="6"/>
      <c r="J1628" s="6"/>
      <c r="K1628" s="6"/>
      <c r="L1628" s="5"/>
    </row>
    <row r="1629" spans="5:12" ht="73.5" hidden="1" customHeight="1">
      <c r="E1629" s="6"/>
      <c r="F1629" s="6"/>
      <c r="G1629" s="6"/>
      <c r="H1629" s="6"/>
      <c r="I1629" s="6"/>
      <c r="J1629" s="6"/>
      <c r="K1629" s="6"/>
      <c r="L1629" s="5"/>
    </row>
    <row r="1630" spans="5:12" ht="73.5" hidden="1" customHeight="1">
      <c r="E1630" s="6"/>
      <c r="F1630" s="6"/>
      <c r="G1630" s="6"/>
      <c r="H1630" s="6"/>
      <c r="I1630" s="6"/>
      <c r="J1630" s="6"/>
      <c r="K1630" s="6"/>
      <c r="L1630" s="5"/>
    </row>
    <row r="1631" spans="5:12" ht="73.5" hidden="1" customHeight="1">
      <c r="E1631" s="6"/>
      <c r="F1631" s="6"/>
      <c r="G1631" s="6"/>
      <c r="H1631" s="6"/>
      <c r="I1631" s="6"/>
      <c r="J1631" s="6"/>
      <c r="K1631" s="6"/>
      <c r="L1631" s="5"/>
    </row>
    <row r="1632" spans="5:12" ht="73.5" hidden="1" customHeight="1">
      <c r="E1632" s="6"/>
      <c r="F1632" s="6"/>
      <c r="G1632" s="6"/>
      <c r="H1632" s="6"/>
      <c r="I1632" s="6"/>
      <c r="J1632" s="6"/>
      <c r="K1632" s="6"/>
      <c r="L1632" s="5"/>
    </row>
    <row r="1633" spans="5:12" ht="73.5" hidden="1" customHeight="1">
      <c r="E1633" s="6"/>
      <c r="F1633" s="6"/>
      <c r="G1633" s="6"/>
      <c r="H1633" s="6"/>
      <c r="I1633" s="6"/>
      <c r="J1633" s="6"/>
      <c r="K1633" s="6"/>
      <c r="L1633" s="5"/>
    </row>
    <row r="1634" spans="5:12" ht="73.5" hidden="1" customHeight="1">
      <c r="E1634" s="6"/>
      <c r="F1634" s="6"/>
      <c r="G1634" s="6"/>
      <c r="H1634" s="6"/>
      <c r="I1634" s="6"/>
      <c r="J1634" s="6"/>
      <c r="K1634" s="6"/>
      <c r="L1634" s="5"/>
    </row>
    <row r="1635" spans="5:12" ht="73.5" hidden="1" customHeight="1">
      <c r="E1635" s="6"/>
      <c r="F1635" s="6"/>
      <c r="G1635" s="6"/>
      <c r="H1635" s="6"/>
      <c r="I1635" s="6"/>
      <c r="J1635" s="6"/>
      <c r="K1635" s="6"/>
      <c r="L1635" s="5"/>
    </row>
    <row r="1636" spans="5:12" ht="73.5" hidden="1" customHeight="1">
      <c r="E1636" s="6"/>
      <c r="F1636" s="6"/>
      <c r="G1636" s="6"/>
      <c r="H1636" s="6"/>
      <c r="I1636" s="6"/>
      <c r="J1636" s="6"/>
      <c r="K1636" s="6"/>
      <c r="L1636" s="5"/>
    </row>
    <row r="1637" spans="5:12" ht="73.5" hidden="1" customHeight="1">
      <c r="E1637" s="6"/>
      <c r="F1637" s="6"/>
      <c r="G1637" s="6"/>
      <c r="H1637" s="6"/>
      <c r="I1637" s="6"/>
      <c r="J1637" s="6"/>
      <c r="K1637" s="6"/>
      <c r="L1637" s="5"/>
    </row>
    <row r="1638" spans="5:12" ht="73.5" hidden="1" customHeight="1">
      <c r="E1638" s="6"/>
      <c r="F1638" s="6"/>
      <c r="G1638" s="6"/>
      <c r="H1638" s="6"/>
      <c r="I1638" s="6"/>
      <c r="J1638" s="6"/>
      <c r="K1638" s="6"/>
      <c r="L1638" s="5"/>
    </row>
    <row r="1639" spans="5:12" ht="73.5" hidden="1" customHeight="1">
      <c r="E1639" s="6"/>
      <c r="F1639" s="6"/>
      <c r="G1639" s="6"/>
      <c r="H1639" s="6"/>
      <c r="I1639" s="6"/>
      <c r="J1639" s="6"/>
      <c r="K1639" s="6"/>
      <c r="L1639" s="5"/>
    </row>
    <row r="1640" spans="5:12" ht="73.5" hidden="1" customHeight="1">
      <c r="E1640" s="6"/>
      <c r="F1640" s="6"/>
      <c r="G1640" s="6"/>
      <c r="H1640" s="6"/>
      <c r="I1640" s="6"/>
      <c r="J1640" s="6"/>
      <c r="K1640" s="6"/>
      <c r="L1640" s="5"/>
    </row>
    <row r="1641" spans="5:12" ht="73.5" hidden="1" customHeight="1">
      <c r="E1641" s="6"/>
      <c r="F1641" s="6"/>
      <c r="G1641" s="6"/>
      <c r="H1641" s="6"/>
      <c r="I1641" s="6"/>
      <c r="J1641" s="6"/>
      <c r="K1641" s="6"/>
      <c r="L1641" s="5"/>
    </row>
    <row r="1642" spans="5:12" ht="73.5" hidden="1" customHeight="1">
      <c r="E1642" s="6"/>
      <c r="F1642" s="6"/>
      <c r="G1642" s="6"/>
      <c r="H1642" s="6"/>
      <c r="I1642" s="6"/>
      <c r="J1642" s="6"/>
      <c r="K1642" s="6"/>
      <c r="L1642" s="5"/>
    </row>
    <row r="1643" spans="5:12" ht="73.5" hidden="1" customHeight="1">
      <c r="E1643" s="6"/>
      <c r="F1643" s="6"/>
      <c r="G1643" s="6"/>
      <c r="H1643" s="6"/>
      <c r="I1643" s="6"/>
      <c r="J1643" s="6"/>
      <c r="K1643" s="6"/>
      <c r="L1643" s="5"/>
    </row>
    <row r="1644" spans="5:12" ht="73.5" hidden="1" customHeight="1">
      <c r="E1644" s="6"/>
      <c r="F1644" s="6"/>
      <c r="G1644" s="6"/>
      <c r="H1644" s="6"/>
      <c r="I1644" s="6"/>
      <c r="J1644" s="6"/>
      <c r="K1644" s="6"/>
      <c r="L1644" s="5"/>
    </row>
    <row r="1645" spans="5:12" ht="73.5" hidden="1" customHeight="1">
      <c r="E1645" s="6"/>
      <c r="F1645" s="6"/>
      <c r="G1645" s="6"/>
      <c r="H1645" s="6"/>
      <c r="I1645" s="6"/>
      <c r="J1645" s="6"/>
      <c r="K1645" s="6"/>
      <c r="L1645" s="5"/>
    </row>
    <row r="1646" spans="5:12" ht="73.5" hidden="1" customHeight="1">
      <c r="E1646" s="6"/>
      <c r="F1646" s="6"/>
      <c r="G1646" s="6"/>
      <c r="H1646" s="6"/>
      <c r="I1646" s="6"/>
      <c r="J1646" s="6"/>
      <c r="K1646" s="6"/>
      <c r="L1646" s="5"/>
    </row>
    <row r="1647" spans="5:12" ht="73.5" hidden="1" customHeight="1">
      <c r="E1647" s="6"/>
      <c r="F1647" s="6"/>
      <c r="G1647" s="6"/>
      <c r="H1647" s="6"/>
      <c r="I1647" s="6"/>
      <c r="J1647" s="6"/>
      <c r="K1647" s="6"/>
      <c r="L1647" s="5"/>
    </row>
    <row r="1648" spans="5:12" ht="73.5" hidden="1" customHeight="1">
      <c r="E1648" s="6"/>
      <c r="F1648" s="6"/>
      <c r="G1648" s="6"/>
      <c r="H1648" s="6"/>
      <c r="I1648" s="6"/>
      <c r="J1648" s="6"/>
      <c r="K1648" s="6"/>
      <c r="L1648" s="5"/>
    </row>
    <row r="1649" spans="5:12" ht="73.5" hidden="1" customHeight="1">
      <c r="E1649" s="6"/>
      <c r="F1649" s="6"/>
      <c r="G1649" s="6"/>
      <c r="H1649" s="6"/>
      <c r="I1649" s="6"/>
      <c r="J1649" s="6"/>
      <c r="K1649" s="6"/>
      <c r="L1649" s="5"/>
    </row>
    <row r="1650" spans="5:12" ht="73.5" hidden="1" customHeight="1">
      <c r="E1650" s="6"/>
      <c r="F1650" s="6"/>
      <c r="G1650" s="6"/>
      <c r="H1650" s="6"/>
      <c r="I1650" s="6"/>
      <c r="J1650" s="6"/>
      <c r="K1650" s="6"/>
      <c r="L1650" s="5"/>
    </row>
    <row r="1651" spans="5:12" ht="73.5" hidden="1" customHeight="1">
      <c r="E1651" s="6"/>
      <c r="F1651" s="6"/>
      <c r="G1651" s="6"/>
      <c r="H1651" s="6"/>
      <c r="I1651" s="6"/>
      <c r="J1651" s="6"/>
      <c r="K1651" s="6"/>
      <c r="L1651" s="5"/>
    </row>
    <row r="1652" spans="5:12" ht="73.5" hidden="1" customHeight="1">
      <c r="E1652" s="6"/>
      <c r="F1652" s="6"/>
      <c r="G1652" s="6"/>
      <c r="H1652" s="6"/>
      <c r="I1652" s="6"/>
      <c r="J1652" s="6"/>
      <c r="K1652" s="6"/>
      <c r="L1652" s="5"/>
    </row>
    <row r="1653" spans="5:12" ht="73.5" hidden="1" customHeight="1">
      <c r="E1653" s="6"/>
      <c r="F1653" s="6"/>
      <c r="G1653" s="6"/>
      <c r="H1653" s="6"/>
      <c r="I1653" s="6"/>
      <c r="J1653" s="6"/>
      <c r="K1653" s="6"/>
      <c r="L1653" s="5"/>
    </row>
    <row r="1654" spans="5:12" ht="73.5" hidden="1" customHeight="1">
      <c r="E1654" s="6"/>
      <c r="F1654" s="6"/>
      <c r="G1654" s="6"/>
      <c r="H1654" s="6"/>
      <c r="I1654" s="6"/>
      <c r="J1654" s="6"/>
      <c r="K1654" s="6"/>
      <c r="L1654" s="5"/>
    </row>
    <row r="1655" spans="5:12" ht="73.5" hidden="1" customHeight="1">
      <c r="E1655" s="6"/>
      <c r="F1655" s="6"/>
      <c r="G1655" s="6"/>
      <c r="H1655" s="6"/>
      <c r="I1655" s="6"/>
      <c r="J1655" s="6"/>
      <c r="K1655" s="6"/>
      <c r="L1655" s="5"/>
    </row>
    <row r="1656" spans="5:12" ht="73.5" hidden="1" customHeight="1">
      <c r="E1656" s="6"/>
      <c r="F1656" s="6"/>
      <c r="G1656" s="6"/>
      <c r="H1656" s="6"/>
      <c r="I1656" s="6"/>
      <c r="J1656" s="6"/>
      <c r="K1656" s="6"/>
      <c r="L1656" s="5"/>
    </row>
    <row r="1657" spans="5:12" ht="73.5" hidden="1" customHeight="1">
      <c r="E1657" s="6"/>
      <c r="F1657" s="6"/>
      <c r="G1657" s="6"/>
      <c r="H1657" s="6"/>
      <c r="I1657" s="6"/>
      <c r="J1657" s="6"/>
      <c r="K1657" s="6"/>
      <c r="L1657" s="5"/>
    </row>
    <row r="1658" spans="5:12" ht="73.5" hidden="1" customHeight="1">
      <c r="E1658" s="6"/>
      <c r="F1658" s="6"/>
      <c r="G1658" s="6"/>
      <c r="H1658" s="6"/>
      <c r="I1658" s="6"/>
      <c r="J1658" s="6"/>
      <c r="K1658" s="6"/>
      <c r="L1658" s="5"/>
    </row>
    <row r="1659" spans="5:12" ht="73.5" hidden="1" customHeight="1">
      <c r="E1659" s="6"/>
      <c r="F1659" s="6"/>
      <c r="G1659" s="6"/>
      <c r="H1659" s="6"/>
      <c r="I1659" s="6"/>
      <c r="J1659" s="6"/>
      <c r="K1659" s="6"/>
      <c r="L1659" s="5"/>
    </row>
    <row r="1660" spans="5:12" ht="73.5" hidden="1" customHeight="1">
      <c r="E1660" s="6"/>
      <c r="F1660" s="6"/>
      <c r="G1660" s="6"/>
      <c r="H1660" s="6"/>
      <c r="I1660" s="6"/>
      <c r="J1660" s="6"/>
      <c r="K1660" s="6"/>
      <c r="L1660" s="5"/>
    </row>
    <row r="1661" spans="5:12" ht="73.5" hidden="1" customHeight="1">
      <c r="E1661" s="6"/>
      <c r="F1661" s="6"/>
      <c r="G1661" s="6"/>
      <c r="H1661" s="6"/>
      <c r="I1661" s="6"/>
      <c r="J1661" s="6"/>
      <c r="K1661" s="6"/>
      <c r="L1661" s="5"/>
    </row>
    <row r="1662" spans="5:12" ht="73.5" hidden="1" customHeight="1">
      <c r="E1662" s="6"/>
      <c r="F1662" s="6"/>
      <c r="G1662" s="6"/>
      <c r="H1662" s="6"/>
      <c r="I1662" s="6"/>
      <c r="J1662" s="6"/>
      <c r="K1662" s="6"/>
      <c r="L1662" s="5"/>
    </row>
    <row r="1663" spans="5:12" ht="73.5" hidden="1" customHeight="1">
      <c r="E1663" s="6"/>
      <c r="F1663" s="6"/>
      <c r="G1663" s="6"/>
      <c r="H1663" s="6"/>
      <c r="I1663" s="6"/>
      <c r="J1663" s="6"/>
      <c r="K1663" s="6"/>
      <c r="L1663" s="5"/>
    </row>
    <row r="1664" spans="5:12" ht="73.5" hidden="1" customHeight="1">
      <c r="E1664" s="6"/>
      <c r="F1664" s="6"/>
      <c r="G1664" s="6"/>
      <c r="H1664" s="6"/>
      <c r="I1664" s="6"/>
      <c r="J1664" s="6"/>
      <c r="K1664" s="6"/>
      <c r="L1664" s="5"/>
    </row>
    <row r="1665" spans="5:12" ht="73.5" hidden="1" customHeight="1">
      <c r="E1665" s="6"/>
      <c r="F1665" s="6"/>
      <c r="G1665" s="6"/>
      <c r="H1665" s="6"/>
      <c r="I1665" s="6"/>
      <c r="J1665" s="6"/>
      <c r="K1665" s="6"/>
      <c r="L1665" s="5"/>
    </row>
    <row r="1666" spans="5:12" ht="73.5" hidden="1" customHeight="1">
      <c r="E1666" s="6"/>
      <c r="F1666" s="6"/>
      <c r="G1666" s="6"/>
      <c r="H1666" s="6"/>
      <c r="I1666" s="6"/>
      <c r="J1666" s="6"/>
      <c r="K1666" s="6"/>
      <c r="L1666" s="5"/>
    </row>
    <row r="1667" spans="5:12" ht="73.5" hidden="1" customHeight="1">
      <c r="E1667" s="6"/>
      <c r="F1667" s="6"/>
      <c r="G1667" s="6"/>
      <c r="H1667" s="6"/>
      <c r="I1667" s="6"/>
      <c r="J1667" s="6"/>
      <c r="K1667" s="6"/>
      <c r="L1667" s="5"/>
    </row>
    <row r="1668" spans="5:12" ht="73.5" hidden="1" customHeight="1">
      <c r="E1668" s="6"/>
      <c r="F1668" s="6"/>
      <c r="G1668" s="6"/>
      <c r="H1668" s="6"/>
      <c r="I1668" s="6"/>
      <c r="J1668" s="6"/>
      <c r="K1668" s="6"/>
      <c r="L1668" s="5"/>
    </row>
    <row r="1669" spans="5:12" ht="73.5" hidden="1" customHeight="1">
      <c r="E1669" s="6"/>
      <c r="F1669" s="6"/>
      <c r="G1669" s="6"/>
      <c r="H1669" s="6"/>
      <c r="I1669" s="6"/>
      <c r="J1669" s="6"/>
      <c r="K1669" s="6"/>
      <c r="L1669" s="5"/>
    </row>
    <row r="1670" spans="5:12" ht="73.5" hidden="1" customHeight="1">
      <c r="E1670" s="6"/>
      <c r="F1670" s="6"/>
      <c r="G1670" s="6"/>
      <c r="H1670" s="6"/>
      <c r="I1670" s="6"/>
      <c r="J1670" s="6"/>
      <c r="K1670" s="6"/>
      <c r="L1670" s="5"/>
    </row>
    <row r="1671" spans="5:12" ht="73.5" hidden="1" customHeight="1">
      <c r="E1671" s="6"/>
      <c r="F1671" s="6"/>
      <c r="G1671" s="6"/>
      <c r="H1671" s="6"/>
      <c r="I1671" s="6"/>
      <c r="J1671" s="6"/>
      <c r="K1671" s="6"/>
      <c r="L1671" s="5"/>
    </row>
    <row r="1672" spans="5:12" ht="73.5" hidden="1" customHeight="1">
      <c r="E1672" s="6"/>
      <c r="F1672" s="6"/>
      <c r="G1672" s="6"/>
      <c r="H1672" s="6"/>
      <c r="I1672" s="6"/>
      <c r="J1672" s="6"/>
      <c r="K1672" s="6"/>
      <c r="L1672" s="5"/>
    </row>
    <row r="1673" spans="5:12" ht="73.5" hidden="1" customHeight="1">
      <c r="E1673" s="6"/>
      <c r="F1673" s="6"/>
      <c r="G1673" s="6"/>
      <c r="H1673" s="6"/>
      <c r="I1673" s="6"/>
      <c r="J1673" s="6"/>
      <c r="K1673" s="6"/>
      <c r="L1673" s="5"/>
    </row>
    <row r="1674" spans="5:12" ht="73.5" hidden="1" customHeight="1">
      <c r="E1674" s="6"/>
      <c r="F1674" s="6"/>
      <c r="G1674" s="6"/>
      <c r="H1674" s="6"/>
      <c r="I1674" s="6"/>
      <c r="J1674" s="6"/>
      <c r="K1674" s="6"/>
      <c r="L1674" s="5"/>
    </row>
    <row r="1675" spans="5:12" ht="73.5" hidden="1" customHeight="1">
      <c r="E1675" s="6"/>
      <c r="F1675" s="6"/>
      <c r="G1675" s="6"/>
      <c r="H1675" s="6"/>
      <c r="I1675" s="6"/>
      <c r="J1675" s="6"/>
      <c r="K1675" s="6"/>
      <c r="L1675" s="5"/>
    </row>
    <row r="1676" spans="5:12" ht="73.5" hidden="1" customHeight="1">
      <c r="E1676" s="6"/>
      <c r="F1676" s="6"/>
      <c r="G1676" s="6"/>
      <c r="H1676" s="6"/>
      <c r="I1676" s="6"/>
      <c r="J1676" s="6"/>
      <c r="K1676" s="6"/>
      <c r="L1676" s="5"/>
    </row>
    <row r="1677" spans="5:12" ht="73.5" hidden="1" customHeight="1">
      <c r="E1677" s="6"/>
      <c r="F1677" s="6"/>
      <c r="G1677" s="6"/>
      <c r="H1677" s="6"/>
      <c r="I1677" s="6"/>
      <c r="J1677" s="6"/>
      <c r="K1677" s="6"/>
      <c r="L1677" s="5"/>
    </row>
    <row r="1678" spans="5:12" ht="73.5" hidden="1" customHeight="1">
      <c r="E1678" s="6"/>
      <c r="F1678" s="6"/>
      <c r="G1678" s="6"/>
      <c r="H1678" s="6"/>
      <c r="I1678" s="6"/>
      <c r="J1678" s="6"/>
      <c r="K1678" s="6"/>
      <c r="L1678" s="5"/>
    </row>
    <row r="1679" spans="5:12" ht="73.5" hidden="1" customHeight="1">
      <c r="E1679" s="6"/>
      <c r="F1679" s="6"/>
      <c r="G1679" s="6"/>
      <c r="H1679" s="6"/>
      <c r="I1679" s="6"/>
      <c r="J1679" s="6"/>
      <c r="K1679" s="6"/>
      <c r="L1679" s="5"/>
    </row>
    <row r="1680" spans="5:12" ht="73.5" hidden="1" customHeight="1">
      <c r="E1680" s="6"/>
      <c r="F1680" s="6"/>
      <c r="G1680" s="6"/>
      <c r="H1680" s="6"/>
      <c r="I1680" s="6"/>
      <c r="J1680" s="6"/>
      <c r="K1680" s="6"/>
      <c r="L1680" s="5"/>
    </row>
    <row r="1681" spans="5:12" ht="73.5" hidden="1" customHeight="1">
      <c r="E1681" s="6"/>
      <c r="F1681" s="6"/>
      <c r="G1681" s="6"/>
      <c r="H1681" s="6"/>
      <c r="I1681" s="6"/>
      <c r="J1681" s="6"/>
      <c r="K1681" s="6"/>
      <c r="L1681" s="5"/>
    </row>
    <row r="1682" spans="5:12" ht="73.5" hidden="1" customHeight="1">
      <c r="E1682" s="6"/>
      <c r="F1682" s="6"/>
      <c r="G1682" s="6"/>
      <c r="H1682" s="6"/>
      <c r="I1682" s="6"/>
      <c r="J1682" s="6"/>
      <c r="K1682" s="6"/>
      <c r="L1682" s="5"/>
    </row>
    <row r="1683" spans="5:12" ht="73.5" hidden="1" customHeight="1">
      <c r="E1683" s="6"/>
      <c r="F1683" s="6"/>
      <c r="G1683" s="6"/>
      <c r="H1683" s="6"/>
      <c r="I1683" s="6"/>
      <c r="J1683" s="6"/>
      <c r="K1683" s="6"/>
      <c r="L1683" s="5"/>
    </row>
    <row r="1684" spans="5:12" ht="73.5" hidden="1" customHeight="1">
      <c r="E1684" s="6"/>
      <c r="F1684" s="6"/>
      <c r="G1684" s="6"/>
      <c r="H1684" s="6"/>
      <c r="I1684" s="6"/>
      <c r="J1684" s="6"/>
      <c r="K1684" s="6"/>
      <c r="L1684" s="5"/>
    </row>
    <row r="1685" spans="5:12" ht="73.5" hidden="1" customHeight="1">
      <c r="E1685" s="6"/>
      <c r="F1685" s="6"/>
      <c r="G1685" s="6"/>
      <c r="H1685" s="6"/>
      <c r="I1685" s="6"/>
      <c r="J1685" s="6"/>
      <c r="K1685" s="6"/>
      <c r="L1685" s="5"/>
    </row>
    <row r="1686" spans="5:12" ht="73.5" hidden="1" customHeight="1">
      <c r="E1686" s="6"/>
      <c r="F1686" s="6"/>
      <c r="G1686" s="6"/>
      <c r="H1686" s="6"/>
      <c r="I1686" s="6"/>
      <c r="J1686" s="6"/>
      <c r="K1686" s="6"/>
      <c r="L1686" s="5"/>
    </row>
    <row r="1687" spans="5:12" ht="73.5" hidden="1" customHeight="1">
      <c r="E1687" s="6"/>
      <c r="F1687" s="6"/>
      <c r="G1687" s="6"/>
      <c r="H1687" s="6"/>
      <c r="I1687" s="6"/>
      <c r="J1687" s="6"/>
      <c r="K1687" s="6"/>
      <c r="L1687" s="5"/>
    </row>
    <row r="1688" spans="5:12" ht="73.5" hidden="1" customHeight="1">
      <c r="E1688" s="6"/>
      <c r="F1688" s="6"/>
      <c r="G1688" s="6"/>
      <c r="H1688" s="6"/>
      <c r="I1688" s="6"/>
      <c r="J1688" s="6"/>
      <c r="K1688" s="6"/>
      <c r="L1688" s="5"/>
    </row>
    <row r="1689" spans="5:12" ht="73.5" hidden="1" customHeight="1">
      <c r="E1689" s="6"/>
      <c r="F1689" s="6"/>
      <c r="G1689" s="6"/>
      <c r="H1689" s="6"/>
      <c r="I1689" s="6"/>
      <c r="J1689" s="6"/>
      <c r="K1689" s="6"/>
      <c r="L1689" s="5"/>
    </row>
    <row r="1690" spans="5:12" ht="73.5" hidden="1" customHeight="1">
      <c r="E1690" s="6"/>
      <c r="F1690" s="6"/>
      <c r="G1690" s="6"/>
      <c r="H1690" s="6"/>
      <c r="I1690" s="6"/>
      <c r="J1690" s="6"/>
      <c r="K1690" s="6"/>
      <c r="L1690" s="5"/>
    </row>
    <row r="1691" spans="5:12" ht="73.5" hidden="1" customHeight="1">
      <c r="E1691" s="6"/>
      <c r="F1691" s="6"/>
      <c r="G1691" s="6"/>
      <c r="H1691" s="6"/>
      <c r="I1691" s="6"/>
      <c r="J1691" s="6"/>
      <c r="K1691" s="6"/>
      <c r="L1691" s="5"/>
    </row>
    <row r="1692" spans="5:12" ht="73.5" hidden="1" customHeight="1">
      <c r="E1692" s="6"/>
      <c r="F1692" s="6"/>
      <c r="G1692" s="6"/>
      <c r="H1692" s="6"/>
      <c r="I1692" s="6"/>
      <c r="J1692" s="6"/>
      <c r="K1692" s="6"/>
      <c r="L1692" s="5"/>
    </row>
    <row r="1693" spans="5:12" ht="73.5" hidden="1" customHeight="1">
      <c r="E1693" s="6"/>
      <c r="F1693" s="6"/>
      <c r="G1693" s="6"/>
      <c r="H1693" s="6"/>
      <c r="I1693" s="6"/>
      <c r="J1693" s="6"/>
      <c r="K1693" s="6"/>
      <c r="L1693" s="5"/>
    </row>
    <row r="1694" spans="5:12" ht="73.5" hidden="1" customHeight="1">
      <c r="E1694" s="6"/>
      <c r="F1694" s="6"/>
      <c r="G1694" s="6"/>
      <c r="H1694" s="6"/>
      <c r="I1694" s="6"/>
      <c r="J1694" s="6"/>
      <c r="K1694" s="6"/>
      <c r="L1694" s="5"/>
    </row>
    <row r="1695" spans="5:12" ht="73.5" hidden="1" customHeight="1">
      <c r="E1695" s="6"/>
      <c r="F1695" s="6"/>
      <c r="G1695" s="6"/>
      <c r="H1695" s="6"/>
      <c r="I1695" s="6"/>
      <c r="J1695" s="6"/>
      <c r="K1695" s="6"/>
      <c r="L1695" s="5"/>
    </row>
    <row r="1696" spans="5:12" ht="73.5" hidden="1" customHeight="1">
      <c r="E1696" s="6"/>
      <c r="F1696" s="6"/>
      <c r="G1696" s="6"/>
      <c r="H1696" s="6"/>
      <c r="I1696" s="6"/>
      <c r="J1696" s="6"/>
      <c r="K1696" s="6"/>
      <c r="L1696" s="5"/>
    </row>
    <row r="1697" spans="5:12" ht="73.5" hidden="1" customHeight="1">
      <c r="E1697" s="6"/>
      <c r="F1697" s="6"/>
      <c r="G1697" s="6"/>
      <c r="H1697" s="6"/>
      <c r="I1697" s="6"/>
      <c r="J1697" s="6"/>
      <c r="K1697" s="6"/>
      <c r="L1697" s="5"/>
    </row>
    <row r="1698" spans="5:12" ht="73.5" hidden="1" customHeight="1">
      <c r="E1698" s="6"/>
      <c r="F1698" s="6"/>
      <c r="G1698" s="6"/>
      <c r="H1698" s="6"/>
      <c r="I1698" s="6"/>
      <c r="J1698" s="6"/>
      <c r="K1698" s="6"/>
      <c r="L1698" s="5"/>
    </row>
    <row r="1699" spans="5:12" ht="73.5" hidden="1" customHeight="1">
      <c r="E1699" s="6"/>
      <c r="F1699" s="6"/>
      <c r="G1699" s="6"/>
      <c r="H1699" s="6"/>
      <c r="I1699" s="6"/>
      <c r="J1699" s="6"/>
      <c r="K1699" s="6"/>
      <c r="L1699" s="5"/>
    </row>
    <row r="1700" spans="5:12" ht="73.5" hidden="1" customHeight="1">
      <c r="E1700" s="6"/>
      <c r="F1700" s="6"/>
      <c r="G1700" s="6"/>
      <c r="H1700" s="6"/>
      <c r="I1700" s="6"/>
      <c r="J1700" s="6"/>
      <c r="K1700" s="6"/>
      <c r="L1700" s="5"/>
    </row>
    <row r="1701" spans="5:12" ht="73.5" hidden="1" customHeight="1">
      <c r="E1701" s="6"/>
      <c r="F1701" s="6"/>
      <c r="G1701" s="6"/>
      <c r="H1701" s="6"/>
      <c r="I1701" s="6"/>
      <c r="J1701" s="6"/>
      <c r="K1701" s="6"/>
      <c r="L1701" s="5"/>
    </row>
    <row r="1702" spans="5:12" ht="73.5" hidden="1" customHeight="1">
      <c r="E1702" s="6"/>
      <c r="F1702" s="6"/>
      <c r="G1702" s="6"/>
      <c r="H1702" s="6"/>
      <c r="I1702" s="6"/>
      <c r="J1702" s="6"/>
      <c r="K1702" s="6"/>
      <c r="L1702" s="5"/>
    </row>
    <row r="1703" spans="5:12" ht="73.5" hidden="1" customHeight="1">
      <c r="E1703" s="6"/>
      <c r="F1703" s="6"/>
      <c r="G1703" s="6"/>
      <c r="H1703" s="6"/>
      <c r="I1703" s="6"/>
      <c r="J1703" s="6"/>
      <c r="K1703" s="6"/>
      <c r="L1703" s="5"/>
    </row>
    <row r="1704" spans="5:12" ht="73.5" hidden="1" customHeight="1">
      <c r="E1704" s="6"/>
      <c r="F1704" s="6"/>
      <c r="G1704" s="6"/>
      <c r="H1704" s="6"/>
      <c r="I1704" s="6"/>
      <c r="J1704" s="6"/>
      <c r="K1704" s="6"/>
      <c r="L1704" s="5"/>
    </row>
    <row r="1705" spans="5:12" ht="73.5" hidden="1" customHeight="1">
      <c r="E1705" s="6"/>
      <c r="F1705" s="6"/>
      <c r="G1705" s="6"/>
      <c r="H1705" s="6"/>
      <c r="I1705" s="6"/>
      <c r="J1705" s="6"/>
      <c r="K1705" s="6"/>
      <c r="L1705" s="5"/>
    </row>
    <row r="1706" spans="5:12" ht="73.5" hidden="1" customHeight="1">
      <c r="E1706" s="6"/>
      <c r="F1706" s="6"/>
      <c r="G1706" s="6"/>
      <c r="H1706" s="6"/>
      <c r="I1706" s="6"/>
      <c r="J1706" s="6"/>
      <c r="K1706" s="6"/>
      <c r="L1706" s="5"/>
    </row>
    <row r="1707" spans="5:12" ht="73.5" hidden="1" customHeight="1">
      <c r="E1707" s="6"/>
      <c r="F1707" s="6"/>
      <c r="G1707" s="6"/>
      <c r="H1707" s="6"/>
      <c r="I1707" s="6"/>
      <c r="J1707" s="6"/>
      <c r="K1707" s="6"/>
      <c r="L1707" s="5"/>
    </row>
    <row r="1708" spans="5:12" ht="73.5" hidden="1" customHeight="1">
      <c r="E1708" s="6"/>
      <c r="F1708" s="6"/>
      <c r="G1708" s="6"/>
      <c r="H1708" s="6"/>
      <c r="I1708" s="6"/>
      <c r="J1708" s="6"/>
      <c r="K1708" s="6"/>
      <c r="L1708" s="5"/>
    </row>
    <row r="1709" spans="5:12" ht="73.5" hidden="1" customHeight="1">
      <c r="E1709" s="6"/>
      <c r="F1709" s="6"/>
      <c r="G1709" s="6"/>
      <c r="H1709" s="6"/>
      <c r="I1709" s="6"/>
      <c r="J1709" s="6"/>
      <c r="K1709" s="6"/>
      <c r="L1709" s="5"/>
    </row>
    <row r="1710" spans="5:12" ht="73.5" hidden="1" customHeight="1">
      <c r="E1710" s="6"/>
      <c r="F1710" s="6"/>
      <c r="G1710" s="6"/>
      <c r="H1710" s="6"/>
      <c r="I1710" s="6"/>
      <c r="J1710" s="6"/>
      <c r="K1710" s="6"/>
      <c r="L1710" s="5"/>
    </row>
    <row r="1711" spans="5:12" ht="73.5" hidden="1" customHeight="1">
      <c r="E1711" s="6"/>
      <c r="F1711" s="6"/>
      <c r="G1711" s="6"/>
      <c r="H1711" s="6"/>
      <c r="I1711" s="6"/>
      <c r="J1711" s="6"/>
      <c r="K1711" s="6"/>
      <c r="L1711" s="5"/>
    </row>
    <row r="1712" spans="5:12" ht="73.5" hidden="1" customHeight="1">
      <c r="E1712" s="6"/>
      <c r="F1712" s="6"/>
      <c r="G1712" s="6"/>
      <c r="H1712" s="6"/>
      <c r="I1712" s="6"/>
      <c r="J1712" s="6"/>
      <c r="K1712" s="6"/>
      <c r="L1712" s="5"/>
    </row>
    <row r="1713" spans="5:12" ht="73.5" hidden="1" customHeight="1">
      <c r="E1713" s="6"/>
      <c r="F1713" s="6"/>
      <c r="G1713" s="6"/>
      <c r="H1713" s="6"/>
      <c r="I1713" s="6"/>
      <c r="J1713" s="6"/>
      <c r="K1713" s="6"/>
      <c r="L1713" s="5"/>
    </row>
    <row r="1714" spans="5:12" ht="73.5" hidden="1" customHeight="1">
      <c r="E1714" s="6"/>
      <c r="F1714" s="6"/>
      <c r="G1714" s="6"/>
      <c r="H1714" s="6"/>
      <c r="I1714" s="6"/>
      <c r="J1714" s="6"/>
      <c r="K1714" s="6"/>
      <c r="L1714" s="5"/>
    </row>
    <row r="1715" spans="5:12" ht="73.5" hidden="1" customHeight="1">
      <c r="E1715" s="6"/>
      <c r="F1715" s="6"/>
      <c r="G1715" s="6"/>
      <c r="H1715" s="6"/>
      <c r="I1715" s="6"/>
      <c r="J1715" s="6"/>
      <c r="K1715" s="6"/>
      <c r="L1715" s="5"/>
    </row>
    <row r="1716" spans="5:12" ht="73.5" hidden="1" customHeight="1">
      <c r="E1716" s="6"/>
      <c r="F1716" s="6"/>
      <c r="G1716" s="6"/>
      <c r="H1716" s="6"/>
      <c r="I1716" s="6"/>
      <c r="J1716" s="6"/>
      <c r="K1716" s="6"/>
      <c r="L1716" s="5"/>
    </row>
    <row r="1717" spans="5:12" ht="73.5" hidden="1" customHeight="1">
      <c r="E1717" s="6"/>
      <c r="F1717" s="6"/>
      <c r="G1717" s="6"/>
      <c r="H1717" s="6"/>
      <c r="I1717" s="6"/>
      <c r="J1717" s="6"/>
      <c r="K1717" s="6"/>
      <c r="L1717" s="5"/>
    </row>
    <row r="1718" spans="5:12" ht="73.5" hidden="1" customHeight="1">
      <c r="E1718" s="6"/>
      <c r="F1718" s="6"/>
      <c r="G1718" s="6"/>
      <c r="H1718" s="6"/>
      <c r="I1718" s="6"/>
      <c r="J1718" s="6"/>
      <c r="K1718" s="6"/>
      <c r="L1718" s="5"/>
    </row>
    <row r="1719" spans="5:12" ht="73.5" hidden="1" customHeight="1">
      <c r="E1719" s="6"/>
      <c r="F1719" s="6"/>
      <c r="G1719" s="6"/>
      <c r="H1719" s="6"/>
      <c r="I1719" s="6"/>
      <c r="J1719" s="6"/>
      <c r="K1719" s="6"/>
      <c r="L1719" s="5"/>
    </row>
    <row r="1720" spans="5:12" ht="73.5" hidden="1" customHeight="1">
      <c r="E1720" s="6"/>
      <c r="F1720" s="6"/>
      <c r="G1720" s="6"/>
      <c r="H1720" s="6"/>
      <c r="I1720" s="6"/>
      <c r="J1720" s="6"/>
      <c r="K1720" s="6"/>
      <c r="L1720" s="5"/>
    </row>
    <row r="1721" spans="5:12" ht="73.5" hidden="1" customHeight="1">
      <c r="E1721" s="6"/>
      <c r="F1721" s="6"/>
      <c r="G1721" s="6"/>
      <c r="H1721" s="6"/>
      <c r="I1721" s="6"/>
      <c r="J1721" s="6"/>
      <c r="K1721" s="6"/>
      <c r="L1721" s="5"/>
    </row>
    <row r="1722" spans="5:12" ht="73.5" hidden="1" customHeight="1">
      <c r="E1722" s="6"/>
      <c r="F1722" s="6"/>
      <c r="G1722" s="6"/>
      <c r="H1722" s="6"/>
      <c r="I1722" s="6"/>
      <c r="J1722" s="6"/>
      <c r="K1722" s="6"/>
      <c r="L1722" s="5"/>
    </row>
    <row r="1723" spans="5:12" ht="73.5" hidden="1" customHeight="1">
      <c r="E1723" s="6"/>
      <c r="F1723" s="6"/>
      <c r="G1723" s="6"/>
      <c r="H1723" s="6"/>
      <c r="I1723" s="6"/>
      <c r="J1723" s="6"/>
      <c r="K1723" s="6"/>
      <c r="L1723" s="5"/>
    </row>
    <row r="1724" spans="5:12" ht="73.5" hidden="1" customHeight="1">
      <c r="E1724" s="6"/>
      <c r="F1724" s="6"/>
      <c r="G1724" s="6"/>
      <c r="H1724" s="6"/>
      <c r="I1724" s="6"/>
      <c r="J1724" s="6"/>
      <c r="K1724" s="6"/>
      <c r="L1724" s="5"/>
    </row>
    <row r="1725" spans="5:12" ht="73.5" hidden="1" customHeight="1">
      <c r="E1725" s="6"/>
      <c r="F1725" s="6"/>
      <c r="G1725" s="6"/>
      <c r="H1725" s="6"/>
      <c r="I1725" s="6"/>
      <c r="J1725" s="6"/>
      <c r="K1725" s="6"/>
      <c r="L1725" s="5"/>
    </row>
    <row r="1726" spans="5:12" ht="73.5" hidden="1" customHeight="1">
      <c r="E1726" s="6"/>
      <c r="F1726" s="6"/>
      <c r="G1726" s="6"/>
      <c r="H1726" s="6"/>
      <c r="I1726" s="6"/>
      <c r="J1726" s="6"/>
      <c r="K1726" s="6"/>
      <c r="L1726" s="5"/>
    </row>
    <row r="1727" spans="5:12" ht="73.5" hidden="1" customHeight="1">
      <c r="E1727" s="6"/>
      <c r="F1727" s="6"/>
      <c r="G1727" s="6"/>
      <c r="H1727" s="6"/>
      <c r="I1727" s="6"/>
      <c r="J1727" s="6"/>
      <c r="K1727" s="6"/>
      <c r="L1727" s="5"/>
    </row>
    <row r="1728" spans="5:12" ht="73.5" hidden="1" customHeight="1">
      <c r="E1728" s="6"/>
      <c r="F1728" s="6"/>
      <c r="G1728" s="6"/>
      <c r="H1728" s="6"/>
      <c r="I1728" s="6"/>
      <c r="J1728" s="6"/>
      <c r="K1728" s="6"/>
      <c r="L1728" s="5"/>
    </row>
    <row r="1729" spans="5:12" ht="73.5" hidden="1" customHeight="1">
      <c r="E1729" s="6"/>
      <c r="F1729" s="6"/>
      <c r="G1729" s="6"/>
      <c r="H1729" s="6"/>
      <c r="I1729" s="6"/>
      <c r="J1729" s="6"/>
      <c r="K1729" s="6"/>
      <c r="L1729" s="5"/>
    </row>
    <row r="1730" spans="5:12" ht="73.5" hidden="1" customHeight="1">
      <c r="E1730" s="6"/>
      <c r="F1730" s="6"/>
      <c r="G1730" s="6"/>
      <c r="H1730" s="6"/>
      <c r="I1730" s="6"/>
      <c r="J1730" s="6"/>
      <c r="K1730" s="6"/>
      <c r="L1730" s="5"/>
    </row>
    <row r="1731" spans="5:12" ht="73.5" hidden="1" customHeight="1">
      <c r="E1731" s="6"/>
      <c r="F1731" s="6"/>
      <c r="G1731" s="6"/>
      <c r="H1731" s="6"/>
      <c r="I1731" s="6"/>
      <c r="J1731" s="6"/>
      <c r="K1731" s="6"/>
      <c r="L1731" s="5"/>
    </row>
    <row r="1732" spans="5:12" ht="73.5" hidden="1" customHeight="1">
      <c r="E1732" s="6"/>
      <c r="F1732" s="6"/>
      <c r="G1732" s="6"/>
      <c r="H1732" s="6"/>
      <c r="I1732" s="6"/>
      <c r="J1732" s="6"/>
      <c r="K1732" s="6"/>
      <c r="L1732" s="5"/>
    </row>
    <row r="1733" spans="5:12" ht="73.5" hidden="1" customHeight="1">
      <c r="E1733" s="6"/>
      <c r="F1733" s="6"/>
      <c r="G1733" s="6"/>
      <c r="H1733" s="6"/>
      <c r="I1733" s="6"/>
      <c r="J1733" s="6"/>
      <c r="K1733" s="6"/>
      <c r="L1733" s="5"/>
    </row>
    <row r="1734" spans="5:12" ht="73.5" hidden="1" customHeight="1">
      <c r="E1734" s="6"/>
      <c r="F1734" s="6"/>
      <c r="G1734" s="6"/>
      <c r="H1734" s="6"/>
      <c r="I1734" s="6"/>
      <c r="J1734" s="6"/>
      <c r="K1734" s="6"/>
      <c r="L1734" s="5"/>
    </row>
    <row r="1735" spans="5:12" ht="73.5" hidden="1" customHeight="1">
      <c r="E1735" s="6"/>
      <c r="F1735" s="6"/>
      <c r="G1735" s="6"/>
      <c r="H1735" s="6"/>
      <c r="I1735" s="6"/>
      <c r="J1735" s="6"/>
      <c r="K1735" s="6"/>
      <c r="L1735" s="5"/>
    </row>
    <row r="1736" spans="5:12" ht="73.5" hidden="1" customHeight="1">
      <c r="E1736" s="6"/>
      <c r="F1736" s="6"/>
      <c r="G1736" s="6"/>
      <c r="H1736" s="6"/>
      <c r="I1736" s="6"/>
      <c r="J1736" s="6"/>
      <c r="K1736" s="6"/>
      <c r="L1736" s="5"/>
    </row>
    <row r="1737" spans="5:12" ht="73.5" hidden="1" customHeight="1">
      <c r="E1737" s="6"/>
      <c r="F1737" s="6"/>
      <c r="G1737" s="6"/>
      <c r="H1737" s="6"/>
      <c r="I1737" s="6"/>
      <c r="J1737" s="6"/>
      <c r="K1737" s="6"/>
      <c r="L1737" s="5"/>
    </row>
    <row r="1738" spans="5:12" ht="73.5" hidden="1" customHeight="1">
      <c r="E1738" s="6"/>
      <c r="F1738" s="6"/>
      <c r="G1738" s="6"/>
      <c r="H1738" s="6"/>
      <c r="I1738" s="6"/>
      <c r="J1738" s="6"/>
      <c r="K1738" s="6"/>
      <c r="L1738" s="5"/>
    </row>
    <row r="1739" spans="5:12" ht="73.5" hidden="1" customHeight="1">
      <c r="E1739" s="6"/>
      <c r="F1739" s="6"/>
      <c r="G1739" s="6"/>
      <c r="H1739" s="6"/>
      <c r="I1739" s="6"/>
      <c r="J1739" s="6"/>
      <c r="K1739" s="6"/>
      <c r="L1739" s="5"/>
    </row>
    <row r="1740" spans="5:12" ht="73.5" hidden="1" customHeight="1">
      <c r="E1740" s="6"/>
      <c r="F1740" s="6"/>
      <c r="G1740" s="6"/>
      <c r="H1740" s="6"/>
      <c r="I1740" s="6"/>
      <c r="J1740" s="6"/>
      <c r="K1740" s="6"/>
      <c r="L1740" s="5"/>
    </row>
    <row r="1741" spans="5:12" ht="73.5" hidden="1" customHeight="1">
      <c r="E1741" s="6"/>
      <c r="F1741" s="6"/>
      <c r="G1741" s="6"/>
      <c r="H1741" s="6"/>
      <c r="I1741" s="6"/>
      <c r="J1741" s="6"/>
      <c r="K1741" s="6"/>
      <c r="L1741" s="5"/>
    </row>
    <row r="1742" spans="5:12" ht="73.5" hidden="1" customHeight="1">
      <c r="E1742" s="6"/>
      <c r="F1742" s="6"/>
      <c r="G1742" s="6"/>
      <c r="H1742" s="6"/>
      <c r="I1742" s="6"/>
      <c r="J1742" s="6"/>
      <c r="K1742" s="6"/>
      <c r="L1742" s="5"/>
    </row>
    <row r="1743" spans="5:12" ht="73.5" hidden="1" customHeight="1">
      <c r="E1743" s="6"/>
      <c r="F1743" s="6"/>
      <c r="G1743" s="6"/>
      <c r="H1743" s="6"/>
      <c r="I1743" s="6"/>
      <c r="J1743" s="6"/>
      <c r="K1743" s="6"/>
      <c r="L1743" s="5"/>
    </row>
    <row r="1744" spans="5:12" ht="73.5" hidden="1" customHeight="1">
      <c r="E1744" s="6"/>
      <c r="F1744" s="6"/>
      <c r="G1744" s="6"/>
      <c r="H1744" s="6"/>
      <c r="I1744" s="6"/>
      <c r="J1744" s="6"/>
      <c r="K1744" s="6"/>
      <c r="L1744" s="5"/>
    </row>
    <row r="1745" spans="5:12" ht="73.5" hidden="1" customHeight="1">
      <c r="E1745" s="6"/>
      <c r="F1745" s="6"/>
      <c r="G1745" s="6"/>
      <c r="H1745" s="6"/>
      <c r="I1745" s="6"/>
      <c r="J1745" s="6"/>
      <c r="K1745" s="6"/>
      <c r="L1745" s="5"/>
    </row>
    <row r="1746" spans="5:12" ht="73.5" hidden="1" customHeight="1">
      <c r="E1746" s="6"/>
      <c r="F1746" s="6"/>
      <c r="G1746" s="6"/>
      <c r="H1746" s="6"/>
      <c r="I1746" s="6"/>
      <c r="J1746" s="6"/>
      <c r="K1746" s="6"/>
      <c r="L1746" s="5"/>
    </row>
    <row r="1747" spans="5:12" ht="73.5" hidden="1" customHeight="1">
      <c r="E1747" s="6"/>
      <c r="F1747" s="6"/>
      <c r="G1747" s="6"/>
      <c r="H1747" s="6"/>
      <c r="I1747" s="6"/>
      <c r="J1747" s="6"/>
      <c r="K1747" s="6"/>
      <c r="L1747" s="5"/>
    </row>
    <row r="1748" spans="5:12" ht="73.5" hidden="1" customHeight="1">
      <c r="E1748" s="6"/>
      <c r="F1748" s="6"/>
      <c r="G1748" s="6"/>
      <c r="H1748" s="6"/>
      <c r="I1748" s="6"/>
      <c r="J1748" s="6"/>
      <c r="K1748" s="6"/>
      <c r="L1748" s="5"/>
    </row>
    <row r="1749" spans="5:12" ht="73.5" hidden="1" customHeight="1">
      <c r="E1749" s="6"/>
      <c r="F1749" s="6"/>
      <c r="G1749" s="6"/>
      <c r="H1749" s="6"/>
      <c r="I1749" s="6"/>
      <c r="J1749" s="6"/>
      <c r="K1749" s="6"/>
      <c r="L1749" s="5"/>
    </row>
    <row r="1750" spans="5:12" ht="73.5" hidden="1" customHeight="1">
      <c r="E1750" s="6"/>
      <c r="F1750" s="6"/>
      <c r="G1750" s="6"/>
      <c r="H1750" s="6"/>
      <c r="I1750" s="6"/>
      <c r="J1750" s="6"/>
      <c r="K1750" s="6"/>
      <c r="L1750" s="5"/>
    </row>
    <row r="1751" spans="5:12" ht="73.5" hidden="1" customHeight="1">
      <c r="E1751" s="6"/>
      <c r="F1751" s="6"/>
      <c r="G1751" s="6"/>
      <c r="H1751" s="6"/>
      <c r="I1751" s="6"/>
      <c r="J1751" s="6"/>
      <c r="K1751" s="6"/>
      <c r="L1751" s="5"/>
    </row>
    <row r="1752" spans="5:12" ht="73.5" hidden="1" customHeight="1">
      <c r="E1752" s="6"/>
      <c r="F1752" s="6"/>
      <c r="G1752" s="6"/>
      <c r="H1752" s="6"/>
      <c r="I1752" s="6"/>
      <c r="J1752" s="6"/>
      <c r="K1752" s="6"/>
      <c r="L1752" s="5"/>
    </row>
    <row r="1753" spans="5:12" ht="73.5" hidden="1" customHeight="1">
      <c r="E1753" s="6"/>
      <c r="F1753" s="6"/>
      <c r="G1753" s="6"/>
      <c r="H1753" s="6"/>
      <c r="I1753" s="6"/>
      <c r="J1753" s="6"/>
      <c r="K1753" s="6"/>
      <c r="L1753" s="5"/>
    </row>
    <row r="1754" spans="5:12" ht="73.5" hidden="1" customHeight="1">
      <c r="E1754" s="6"/>
      <c r="F1754" s="6"/>
      <c r="G1754" s="6"/>
      <c r="H1754" s="6"/>
      <c r="I1754" s="6"/>
      <c r="J1754" s="6"/>
      <c r="K1754" s="6"/>
      <c r="L1754" s="5"/>
    </row>
    <row r="1755" spans="5:12" ht="73.5" hidden="1" customHeight="1">
      <c r="E1755" s="6"/>
      <c r="F1755" s="6"/>
      <c r="G1755" s="6"/>
      <c r="H1755" s="6"/>
      <c r="I1755" s="6"/>
      <c r="J1755" s="6"/>
      <c r="K1755" s="6"/>
      <c r="L1755" s="5"/>
    </row>
    <row r="1756" spans="5:12" ht="73.5" hidden="1" customHeight="1">
      <c r="E1756" s="6"/>
      <c r="F1756" s="6"/>
      <c r="G1756" s="6"/>
      <c r="H1756" s="6"/>
      <c r="I1756" s="6"/>
      <c r="J1756" s="6"/>
      <c r="K1756" s="6"/>
      <c r="L1756" s="5"/>
    </row>
    <row r="1757" spans="5:12" ht="73.5" hidden="1" customHeight="1">
      <c r="E1757" s="6"/>
      <c r="F1757" s="6"/>
      <c r="G1757" s="6"/>
      <c r="H1757" s="6"/>
      <c r="I1757" s="6"/>
      <c r="J1757" s="6"/>
      <c r="K1757" s="6"/>
      <c r="L1757" s="5"/>
    </row>
    <row r="1758" spans="5:12" ht="73.5" hidden="1" customHeight="1">
      <c r="E1758" s="6"/>
      <c r="F1758" s="6"/>
      <c r="G1758" s="6"/>
      <c r="H1758" s="6"/>
      <c r="I1758" s="6"/>
      <c r="J1758" s="6"/>
      <c r="K1758" s="6"/>
      <c r="L1758" s="5"/>
    </row>
    <row r="1759" spans="5:12" ht="73.5" hidden="1" customHeight="1">
      <c r="E1759" s="6"/>
      <c r="F1759" s="6"/>
      <c r="G1759" s="6"/>
      <c r="H1759" s="6"/>
      <c r="I1759" s="6"/>
      <c r="J1759" s="6"/>
      <c r="K1759" s="6"/>
      <c r="L1759" s="5"/>
    </row>
    <row r="1760" spans="5:12" ht="73.5" hidden="1" customHeight="1">
      <c r="E1760" s="6"/>
      <c r="F1760" s="6"/>
      <c r="G1760" s="6"/>
      <c r="H1760" s="6"/>
      <c r="I1760" s="6"/>
      <c r="J1760" s="6"/>
      <c r="K1760" s="6"/>
      <c r="L1760" s="5"/>
    </row>
    <row r="1761" spans="5:12" ht="73.5" hidden="1" customHeight="1">
      <c r="E1761" s="6"/>
      <c r="F1761" s="6"/>
      <c r="G1761" s="6"/>
      <c r="H1761" s="6"/>
      <c r="I1761" s="6"/>
      <c r="J1761" s="6"/>
      <c r="K1761" s="6"/>
      <c r="L1761" s="5"/>
    </row>
    <row r="1762" spans="5:12" ht="73.5" hidden="1" customHeight="1">
      <c r="E1762" s="6"/>
      <c r="F1762" s="6"/>
      <c r="G1762" s="6"/>
      <c r="H1762" s="6"/>
      <c r="I1762" s="6"/>
      <c r="J1762" s="6"/>
      <c r="K1762" s="6"/>
      <c r="L1762" s="5"/>
    </row>
    <row r="1763" spans="5:12" ht="73.5" hidden="1" customHeight="1">
      <c r="E1763" s="6"/>
      <c r="F1763" s="6"/>
      <c r="G1763" s="6"/>
      <c r="H1763" s="6"/>
      <c r="I1763" s="6"/>
      <c r="J1763" s="6"/>
      <c r="K1763" s="6"/>
      <c r="L1763" s="5"/>
    </row>
    <row r="1764" spans="5:12" ht="73.5" hidden="1" customHeight="1">
      <c r="E1764" s="6"/>
      <c r="F1764" s="6"/>
      <c r="G1764" s="6"/>
      <c r="H1764" s="6"/>
      <c r="I1764" s="6"/>
      <c r="J1764" s="6"/>
      <c r="K1764" s="6"/>
      <c r="L1764" s="5"/>
    </row>
    <row r="1765" spans="5:12" ht="73.5" hidden="1" customHeight="1">
      <c r="E1765" s="6"/>
      <c r="F1765" s="6"/>
      <c r="G1765" s="6"/>
      <c r="H1765" s="6"/>
      <c r="I1765" s="6"/>
      <c r="J1765" s="6"/>
      <c r="K1765" s="6"/>
      <c r="L1765" s="5"/>
    </row>
    <row r="1766" spans="5:12" ht="73.5" hidden="1" customHeight="1">
      <c r="E1766" s="6"/>
      <c r="F1766" s="6"/>
      <c r="G1766" s="6"/>
      <c r="H1766" s="6"/>
      <c r="I1766" s="6"/>
      <c r="J1766" s="6"/>
      <c r="K1766" s="6"/>
      <c r="L1766" s="5"/>
    </row>
    <row r="1767" spans="5:12" ht="73.5" hidden="1" customHeight="1">
      <c r="E1767" s="6"/>
      <c r="F1767" s="6"/>
      <c r="G1767" s="6"/>
      <c r="H1767" s="6"/>
      <c r="I1767" s="6"/>
      <c r="J1767" s="6"/>
      <c r="K1767" s="6"/>
      <c r="L1767" s="5"/>
    </row>
    <row r="1768" spans="5:12" ht="73.5" hidden="1" customHeight="1">
      <c r="E1768" s="6"/>
      <c r="F1768" s="6"/>
      <c r="G1768" s="6"/>
      <c r="H1768" s="6"/>
      <c r="I1768" s="6"/>
      <c r="J1768" s="6"/>
      <c r="K1768" s="6"/>
      <c r="L1768" s="5"/>
    </row>
    <row r="1769" spans="5:12" ht="73.5" hidden="1" customHeight="1">
      <c r="E1769" s="6"/>
      <c r="F1769" s="6"/>
      <c r="G1769" s="6"/>
      <c r="H1769" s="6"/>
      <c r="I1769" s="6"/>
      <c r="J1769" s="6"/>
      <c r="K1769" s="6"/>
      <c r="L1769" s="5"/>
    </row>
    <row r="1770" spans="5:12" ht="73.5" hidden="1" customHeight="1">
      <c r="E1770" s="6"/>
      <c r="F1770" s="6"/>
      <c r="G1770" s="6"/>
      <c r="H1770" s="6"/>
      <c r="I1770" s="6"/>
      <c r="J1770" s="6"/>
      <c r="K1770" s="6"/>
      <c r="L1770" s="5"/>
    </row>
    <row r="1771" spans="5:12" ht="73.5" hidden="1" customHeight="1">
      <c r="E1771" s="6"/>
      <c r="F1771" s="6"/>
      <c r="G1771" s="6"/>
      <c r="H1771" s="6"/>
      <c r="I1771" s="6"/>
      <c r="J1771" s="6"/>
      <c r="K1771" s="6"/>
      <c r="L1771" s="5"/>
    </row>
    <row r="1772" spans="5:12" ht="73.5" hidden="1" customHeight="1">
      <c r="E1772" s="6"/>
      <c r="F1772" s="6"/>
      <c r="G1772" s="6"/>
      <c r="H1772" s="6"/>
      <c r="I1772" s="6"/>
      <c r="J1772" s="6"/>
      <c r="K1772" s="6"/>
      <c r="L1772" s="5"/>
    </row>
    <row r="1773" spans="5:12" ht="73.5" hidden="1" customHeight="1">
      <c r="E1773" s="6"/>
      <c r="F1773" s="6"/>
      <c r="G1773" s="6"/>
      <c r="H1773" s="6"/>
      <c r="I1773" s="6"/>
      <c r="J1773" s="6"/>
      <c r="K1773" s="6"/>
      <c r="L1773" s="5"/>
    </row>
    <row r="1774" spans="5:12" ht="73.5" hidden="1" customHeight="1">
      <c r="E1774" s="6"/>
      <c r="F1774" s="6"/>
      <c r="G1774" s="6"/>
      <c r="H1774" s="6"/>
      <c r="I1774" s="6"/>
      <c r="J1774" s="6"/>
      <c r="K1774" s="6"/>
      <c r="L1774" s="5"/>
    </row>
    <row r="1775" spans="5:12" ht="73.5" hidden="1" customHeight="1">
      <c r="E1775" s="6"/>
      <c r="F1775" s="6"/>
      <c r="G1775" s="6"/>
      <c r="H1775" s="6"/>
      <c r="I1775" s="6"/>
      <c r="J1775" s="6"/>
      <c r="K1775" s="6"/>
      <c r="L1775" s="5"/>
    </row>
    <row r="1776" spans="5:12" ht="73.5" hidden="1" customHeight="1">
      <c r="E1776" s="6"/>
      <c r="F1776" s="6"/>
      <c r="G1776" s="6"/>
      <c r="H1776" s="6"/>
      <c r="I1776" s="6"/>
      <c r="J1776" s="6"/>
      <c r="K1776" s="6"/>
      <c r="L1776" s="5"/>
    </row>
    <row r="1777" spans="5:12" ht="73.5" hidden="1" customHeight="1">
      <c r="E1777" s="6"/>
      <c r="F1777" s="6"/>
      <c r="G1777" s="6"/>
      <c r="H1777" s="6"/>
      <c r="I1777" s="6"/>
      <c r="J1777" s="6"/>
      <c r="K1777" s="6"/>
      <c r="L1777" s="5"/>
    </row>
    <row r="1778" spans="5:12" ht="73.5" hidden="1" customHeight="1">
      <c r="E1778" s="6"/>
      <c r="F1778" s="6"/>
      <c r="G1778" s="6"/>
      <c r="H1778" s="6"/>
      <c r="I1778" s="6"/>
      <c r="J1778" s="6"/>
      <c r="K1778" s="6"/>
      <c r="L1778" s="5"/>
    </row>
    <row r="1779" spans="5:12" ht="73.5" hidden="1" customHeight="1">
      <c r="E1779" s="6"/>
      <c r="F1779" s="6"/>
      <c r="G1779" s="6"/>
      <c r="H1779" s="6"/>
      <c r="I1779" s="6"/>
      <c r="J1779" s="6"/>
      <c r="K1779" s="6"/>
      <c r="L1779" s="5"/>
    </row>
    <row r="1780" spans="5:12" ht="73.5" hidden="1" customHeight="1">
      <c r="E1780" s="6"/>
      <c r="F1780" s="6"/>
      <c r="G1780" s="6"/>
      <c r="H1780" s="6"/>
      <c r="I1780" s="6"/>
      <c r="J1780" s="6"/>
      <c r="K1780" s="6"/>
      <c r="L1780" s="5"/>
    </row>
    <row r="1781" spans="5:12" ht="73.5" hidden="1" customHeight="1">
      <c r="E1781" s="6"/>
      <c r="F1781" s="6"/>
      <c r="G1781" s="6"/>
      <c r="H1781" s="6"/>
      <c r="I1781" s="6"/>
      <c r="J1781" s="6"/>
      <c r="K1781" s="6"/>
      <c r="L1781" s="5"/>
    </row>
    <row r="1782" spans="5:12" ht="73.5" hidden="1" customHeight="1">
      <c r="E1782" s="6"/>
      <c r="F1782" s="6"/>
      <c r="G1782" s="6"/>
      <c r="H1782" s="6"/>
      <c r="I1782" s="6"/>
      <c r="J1782" s="6"/>
      <c r="K1782" s="6"/>
      <c r="L1782" s="5"/>
    </row>
    <row r="1783" spans="5:12" ht="73.5" hidden="1" customHeight="1">
      <c r="E1783" s="6"/>
      <c r="F1783" s="6"/>
      <c r="G1783" s="6"/>
      <c r="H1783" s="6"/>
      <c r="I1783" s="6"/>
      <c r="J1783" s="6"/>
      <c r="K1783" s="6"/>
      <c r="L1783" s="5"/>
    </row>
    <row r="1784" spans="5:12" ht="73.5" hidden="1" customHeight="1">
      <c r="E1784" s="6"/>
      <c r="F1784" s="6"/>
      <c r="G1784" s="6"/>
      <c r="H1784" s="6"/>
      <c r="I1784" s="6"/>
      <c r="J1784" s="6"/>
      <c r="K1784" s="6"/>
      <c r="L1784" s="5"/>
    </row>
    <row r="1785" spans="5:12" ht="73.5" hidden="1" customHeight="1">
      <c r="E1785" s="6"/>
      <c r="F1785" s="6"/>
      <c r="G1785" s="6"/>
      <c r="H1785" s="6"/>
      <c r="I1785" s="6"/>
      <c r="J1785" s="6"/>
      <c r="K1785" s="6"/>
      <c r="L1785" s="5"/>
    </row>
    <row r="1786" spans="5:12" ht="73.5" hidden="1" customHeight="1">
      <c r="E1786" s="6"/>
      <c r="F1786" s="6"/>
      <c r="G1786" s="6"/>
      <c r="H1786" s="6"/>
      <c r="I1786" s="6"/>
      <c r="J1786" s="6"/>
      <c r="K1786" s="6"/>
      <c r="L1786" s="5"/>
    </row>
    <row r="1787" spans="5:12" ht="73.5" hidden="1" customHeight="1">
      <c r="E1787" s="6"/>
      <c r="F1787" s="6"/>
      <c r="G1787" s="6"/>
      <c r="H1787" s="6"/>
      <c r="I1787" s="6"/>
      <c r="J1787" s="6"/>
      <c r="K1787" s="6"/>
      <c r="L1787" s="5"/>
    </row>
    <row r="1788" spans="5:12" ht="73.5" hidden="1" customHeight="1">
      <c r="E1788" s="6"/>
      <c r="F1788" s="6"/>
      <c r="G1788" s="6"/>
      <c r="H1788" s="6"/>
      <c r="I1788" s="6"/>
      <c r="J1788" s="6"/>
      <c r="K1788" s="6"/>
      <c r="L1788" s="5"/>
    </row>
    <row r="1789" spans="5:12" ht="73.5" hidden="1" customHeight="1">
      <c r="E1789" s="6"/>
      <c r="F1789" s="6"/>
      <c r="G1789" s="6"/>
      <c r="H1789" s="6"/>
      <c r="I1789" s="6"/>
      <c r="J1789" s="6"/>
      <c r="K1789" s="6"/>
      <c r="L1789" s="5"/>
    </row>
    <row r="1790" spans="5:12" ht="73.5" hidden="1" customHeight="1">
      <c r="E1790" s="6"/>
      <c r="F1790" s="6"/>
      <c r="G1790" s="6"/>
      <c r="H1790" s="6"/>
      <c r="I1790" s="6"/>
      <c r="J1790" s="6"/>
      <c r="K1790" s="6"/>
      <c r="L1790" s="5"/>
    </row>
    <row r="1791" spans="5:12" ht="73.5" hidden="1" customHeight="1">
      <c r="E1791" s="6"/>
      <c r="F1791" s="6"/>
      <c r="G1791" s="6"/>
      <c r="H1791" s="6"/>
      <c r="I1791" s="6"/>
      <c r="J1791" s="6"/>
      <c r="K1791" s="6"/>
      <c r="L1791" s="5"/>
    </row>
    <row r="1792" spans="5:12" ht="73.5" hidden="1" customHeight="1">
      <c r="E1792" s="6"/>
      <c r="F1792" s="6"/>
      <c r="G1792" s="6"/>
      <c r="H1792" s="6"/>
      <c r="I1792" s="6"/>
      <c r="J1792" s="6"/>
      <c r="K1792" s="6"/>
      <c r="L1792" s="5"/>
    </row>
    <row r="1793" spans="5:12" ht="73.5" hidden="1" customHeight="1">
      <c r="E1793" s="6"/>
      <c r="F1793" s="6"/>
      <c r="G1793" s="6"/>
      <c r="H1793" s="6"/>
      <c r="I1793" s="6"/>
      <c r="J1793" s="6"/>
      <c r="K1793" s="6"/>
      <c r="L1793" s="5"/>
    </row>
    <row r="1794" spans="5:12" ht="73.5" hidden="1" customHeight="1">
      <c r="E1794" s="6"/>
      <c r="F1794" s="6"/>
      <c r="G1794" s="6"/>
      <c r="H1794" s="6"/>
      <c r="I1794" s="6"/>
      <c r="J1794" s="6"/>
      <c r="K1794" s="6"/>
      <c r="L1794" s="5"/>
    </row>
    <row r="1795" spans="5:12" ht="73.5" hidden="1" customHeight="1">
      <c r="E1795" s="6"/>
      <c r="F1795" s="6"/>
      <c r="G1795" s="6"/>
      <c r="H1795" s="6"/>
      <c r="I1795" s="6"/>
      <c r="J1795" s="6"/>
      <c r="K1795" s="6"/>
      <c r="L1795" s="5"/>
    </row>
    <row r="1796" spans="5:12" ht="73.5" hidden="1" customHeight="1">
      <c r="E1796" s="6"/>
      <c r="F1796" s="6"/>
      <c r="G1796" s="6"/>
      <c r="H1796" s="6"/>
      <c r="I1796" s="6"/>
      <c r="J1796" s="6"/>
      <c r="K1796" s="6"/>
      <c r="L1796" s="5"/>
    </row>
    <row r="1797" spans="5:12" ht="73.5" hidden="1" customHeight="1">
      <c r="E1797" s="6"/>
      <c r="F1797" s="6"/>
      <c r="G1797" s="6"/>
      <c r="H1797" s="6"/>
      <c r="I1797" s="6"/>
      <c r="J1797" s="6"/>
      <c r="K1797" s="6"/>
      <c r="L1797" s="5"/>
    </row>
    <row r="1798" spans="5:12" ht="73.5" hidden="1" customHeight="1">
      <c r="E1798" s="6"/>
      <c r="F1798" s="6"/>
      <c r="G1798" s="6"/>
      <c r="H1798" s="6"/>
      <c r="I1798" s="6"/>
      <c r="J1798" s="6"/>
      <c r="K1798" s="6"/>
      <c r="L1798" s="5"/>
    </row>
    <row r="1799" spans="5:12" ht="73.5" hidden="1" customHeight="1">
      <c r="E1799" s="6"/>
      <c r="F1799" s="6"/>
      <c r="G1799" s="6"/>
      <c r="H1799" s="6"/>
      <c r="I1799" s="6"/>
      <c r="J1799" s="6"/>
      <c r="K1799" s="6"/>
      <c r="L1799" s="5"/>
    </row>
    <row r="1800" spans="5:12" ht="73.5" hidden="1" customHeight="1">
      <c r="E1800" s="6"/>
      <c r="F1800" s="6"/>
      <c r="G1800" s="6"/>
      <c r="H1800" s="6"/>
      <c r="I1800" s="6"/>
      <c r="J1800" s="6"/>
      <c r="K1800" s="6"/>
      <c r="L1800" s="5"/>
    </row>
    <row r="1801" spans="5:12" ht="73.5" hidden="1" customHeight="1">
      <c r="E1801" s="6"/>
      <c r="F1801" s="6"/>
      <c r="G1801" s="6"/>
      <c r="H1801" s="6"/>
      <c r="I1801" s="6"/>
      <c r="J1801" s="6"/>
      <c r="K1801" s="6"/>
      <c r="L1801" s="5"/>
    </row>
    <row r="1802" spans="5:12" ht="73.5" hidden="1" customHeight="1">
      <c r="E1802" s="6"/>
      <c r="F1802" s="6"/>
      <c r="G1802" s="6"/>
      <c r="H1802" s="6"/>
      <c r="I1802" s="6"/>
      <c r="J1802" s="6"/>
      <c r="K1802" s="6"/>
      <c r="L1802" s="5"/>
    </row>
    <row r="1803" spans="5:12" ht="73.5" hidden="1" customHeight="1">
      <c r="E1803" s="6"/>
      <c r="F1803" s="6"/>
      <c r="G1803" s="6"/>
      <c r="H1803" s="6"/>
      <c r="I1803" s="6"/>
      <c r="J1803" s="6"/>
      <c r="K1803" s="6"/>
      <c r="L1803" s="5"/>
    </row>
    <row r="1804" spans="5:12" ht="73.5" hidden="1" customHeight="1">
      <c r="E1804" s="6"/>
      <c r="F1804" s="6"/>
      <c r="G1804" s="6"/>
      <c r="H1804" s="6"/>
      <c r="I1804" s="6"/>
      <c r="J1804" s="6"/>
      <c r="K1804" s="6"/>
      <c r="L1804" s="5"/>
    </row>
    <row r="1805" spans="5:12" ht="73.5" hidden="1" customHeight="1">
      <c r="E1805" s="6"/>
      <c r="F1805" s="6"/>
      <c r="G1805" s="6"/>
      <c r="H1805" s="6"/>
      <c r="I1805" s="6"/>
      <c r="J1805" s="6"/>
      <c r="K1805" s="6"/>
      <c r="L1805" s="5"/>
    </row>
    <row r="1806" spans="5:12" ht="73.5" hidden="1" customHeight="1">
      <c r="E1806" s="6"/>
      <c r="F1806" s="6"/>
      <c r="G1806" s="6"/>
      <c r="H1806" s="6"/>
      <c r="I1806" s="6"/>
      <c r="J1806" s="6"/>
      <c r="K1806" s="6"/>
      <c r="L1806" s="5"/>
    </row>
    <row r="1807" spans="5:12" ht="73.5" hidden="1" customHeight="1">
      <c r="E1807" s="6"/>
      <c r="F1807" s="6"/>
      <c r="G1807" s="6"/>
      <c r="H1807" s="6"/>
      <c r="I1807" s="6"/>
      <c r="J1807" s="6"/>
      <c r="K1807" s="6"/>
      <c r="L1807" s="5"/>
    </row>
    <row r="1808" spans="5:12" ht="73.5" hidden="1" customHeight="1">
      <c r="E1808" s="6"/>
      <c r="F1808" s="6"/>
      <c r="G1808" s="6"/>
      <c r="H1808" s="6"/>
      <c r="I1808" s="6"/>
      <c r="J1808" s="6"/>
      <c r="K1808" s="6"/>
      <c r="L1808" s="5"/>
    </row>
    <row r="1809" spans="5:12" ht="73.5" hidden="1" customHeight="1">
      <c r="E1809" s="6"/>
      <c r="F1809" s="6"/>
      <c r="G1809" s="6"/>
      <c r="H1809" s="6"/>
      <c r="I1809" s="6"/>
      <c r="J1809" s="6"/>
      <c r="K1809" s="6"/>
      <c r="L1809" s="5"/>
    </row>
    <row r="1810" spans="5:12" ht="73.5" hidden="1" customHeight="1">
      <c r="E1810" s="6"/>
      <c r="F1810" s="6"/>
      <c r="G1810" s="6"/>
      <c r="H1810" s="6"/>
      <c r="I1810" s="6"/>
      <c r="J1810" s="6"/>
      <c r="K1810" s="6"/>
      <c r="L1810" s="5"/>
    </row>
    <row r="1811" spans="5:12" ht="73.5" hidden="1" customHeight="1">
      <c r="E1811" s="6"/>
      <c r="F1811" s="6"/>
      <c r="G1811" s="6"/>
      <c r="H1811" s="6"/>
      <c r="I1811" s="6"/>
      <c r="J1811" s="6"/>
      <c r="K1811" s="6"/>
      <c r="L1811" s="5"/>
    </row>
    <row r="1812" spans="5:12" ht="73.5" hidden="1" customHeight="1">
      <c r="E1812" s="6"/>
      <c r="F1812" s="6"/>
      <c r="G1812" s="6"/>
      <c r="H1812" s="6"/>
      <c r="I1812" s="6"/>
      <c r="J1812" s="6"/>
      <c r="K1812" s="6"/>
      <c r="L1812" s="5"/>
    </row>
    <row r="1813" spans="5:12" ht="73.5" hidden="1" customHeight="1">
      <c r="E1813" s="6"/>
      <c r="F1813" s="6"/>
      <c r="G1813" s="6"/>
      <c r="H1813" s="6"/>
      <c r="I1813" s="6"/>
      <c r="J1813" s="6"/>
      <c r="K1813" s="6"/>
      <c r="L1813" s="5"/>
    </row>
    <row r="1814" spans="5:12" ht="73.5" hidden="1" customHeight="1">
      <c r="E1814" s="6"/>
      <c r="F1814" s="6"/>
      <c r="G1814" s="6"/>
      <c r="H1814" s="6"/>
      <c r="I1814" s="6"/>
      <c r="J1814" s="6"/>
      <c r="K1814" s="6"/>
      <c r="L1814" s="5"/>
    </row>
    <row r="1815" spans="5:12" ht="73.5" hidden="1" customHeight="1">
      <c r="E1815" s="6"/>
      <c r="F1815" s="6"/>
      <c r="G1815" s="6"/>
      <c r="H1815" s="6"/>
      <c r="I1815" s="6"/>
      <c r="J1815" s="6"/>
      <c r="K1815" s="6"/>
      <c r="L1815" s="5"/>
    </row>
    <row r="1816" spans="5:12" ht="73.5" hidden="1" customHeight="1">
      <c r="E1816" s="6"/>
      <c r="F1816" s="6"/>
      <c r="G1816" s="6"/>
      <c r="H1816" s="6"/>
      <c r="I1816" s="6"/>
      <c r="J1816" s="6"/>
      <c r="K1816" s="6"/>
      <c r="L1816" s="5"/>
    </row>
    <row r="1817" spans="5:12" ht="73.5" hidden="1" customHeight="1">
      <c r="E1817" s="6"/>
      <c r="F1817" s="6"/>
      <c r="G1817" s="6"/>
      <c r="H1817" s="6"/>
      <c r="I1817" s="6"/>
      <c r="J1817" s="6"/>
      <c r="K1817" s="6"/>
      <c r="L1817" s="5"/>
    </row>
    <row r="1818" spans="5:12" ht="73.5" hidden="1" customHeight="1">
      <c r="E1818" s="6"/>
      <c r="F1818" s="6"/>
      <c r="G1818" s="6"/>
      <c r="H1818" s="6"/>
      <c r="I1818" s="6"/>
      <c r="J1818" s="6"/>
      <c r="K1818" s="6"/>
      <c r="L1818" s="5"/>
    </row>
    <row r="1819" spans="5:12" ht="73.5" hidden="1" customHeight="1">
      <c r="E1819" s="6"/>
      <c r="F1819" s="6"/>
      <c r="G1819" s="6"/>
      <c r="H1819" s="6"/>
      <c r="I1819" s="6"/>
      <c r="J1819" s="6"/>
      <c r="K1819" s="6"/>
      <c r="L1819" s="5"/>
    </row>
    <row r="1820" spans="5:12" ht="73.5" hidden="1" customHeight="1">
      <c r="E1820" s="6"/>
      <c r="F1820" s="6"/>
      <c r="G1820" s="6"/>
      <c r="H1820" s="6"/>
      <c r="I1820" s="6"/>
      <c r="J1820" s="6"/>
      <c r="K1820" s="6"/>
      <c r="L1820" s="5"/>
    </row>
    <row r="1821" spans="5:12" ht="73.5" hidden="1" customHeight="1">
      <c r="E1821" s="6"/>
      <c r="F1821" s="6"/>
      <c r="G1821" s="6"/>
      <c r="H1821" s="6"/>
      <c r="I1821" s="6"/>
      <c r="J1821" s="6"/>
      <c r="K1821" s="6"/>
      <c r="L1821" s="5"/>
    </row>
    <row r="1822" spans="5:12" ht="73.5" hidden="1" customHeight="1">
      <c r="E1822" s="6"/>
      <c r="F1822" s="6"/>
      <c r="G1822" s="6"/>
      <c r="H1822" s="6"/>
      <c r="I1822" s="6"/>
      <c r="J1822" s="6"/>
      <c r="K1822" s="6"/>
      <c r="L1822" s="5"/>
    </row>
    <row r="1823" spans="5:12" ht="73.5" hidden="1" customHeight="1">
      <c r="E1823" s="6"/>
      <c r="F1823" s="6"/>
      <c r="G1823" s="6"/>
      <c r="H1823" s="6"/>
      <c r="I1823" s="6"/>
      <c r="J1823" s="6"/>
      <c r="K1823" s="6"/>
      <c r="L1823" s="5"/>
    </row>
    <row r="1824" spans="5:12" ht="73.5" hidden="1" customHeight="1">
      <c r="E1824" s="6"/>
      <c r="F1824" s="6"/>
      <c r="G1824" s="6"/>
      <c r="H1824" s="6"/>
      <c r="I1824" s="6"/>
      <c r="J1824" s="6"/>
      <c r="K1824" s="6"/>
      <c r="L1824" s="5"/>
    </row>
    <row r="1825" spans="5:12" ht="73.5" hidden="1" customHeight="1">
      <c r="E1825" s="6"/>
      <c r="F1825" s="6"/>
      <c r="G1825" s="6"/>
      <c r="H1825" s="6"/>
      <c r="I1825" s="6"/>
      <c r="J1825" s="6"/>
      <c r="K1825" s="6"/>
      <c r="L1825" s="5"/>
    </row>
    <row r="1826" spans="5:12" ht="73.5" hidden="1" customHeight="1">
      <c r="E1826" s="6"/>
      <c r="F1826" s="6"/>
      <c r="G1826" s="6"/>
      <c r="H1826" s="6"/>
      <c r="I1826" s="6"/>
      <c r="J1826" s="6"/>
      <c r="K1826" s="6"/>
      <c r="L1826" s="5"/>
    </row>
    <row r="1827" spans="5:12" ht="73.5" hidden="1" customHeight="1">
      <c r="E1827" s="6"/>
      <c r="F1827" s="6"/>
      <c r="G1827" s="6"/>
      <c r="H1827" s="6"/>
      <c r="I1827" s="6"/>
      <c r="J1827" s="6"/>
      <c r="K1827" s="6"/>
      <c r="L1827" s="5"/>
    </row>
    <row r="1828" spans="5:12" ht="73.5" hidden="1" customHeight="1">
      <c r="E1828" s="6"/>
      <c r="F1828" s="6"/>
      <c r="G1828" s="6"/>
      <c r="H1828" s="6"/>
      <c r="I1828" s="6"/>
      <c r="J1828" s="6"/>
      <c r="K1828" s="6"/>
      <c r="L1828" s="5"/>
    </row>
    <row r="1829" spans="5:12" ht="73.5" hidden="1" customHeight="1">
      <c r="E1829" s="6"/>
      <c r="F1829" s="6"/>
      <c r="G1829" s="6"/>
      <c r="H1829" s="6"/>
      <c r="I1829" s="6"/>
      <c r="J1829" s="6"/>
      <c r="K1829" s="6"/>
      <c r="L1829" s="5"/>
    </row>
    <row r="1830" spans="5:12" ht="73.5" hidden="1" customHeight="1">
      <c r="E1830" s="6"/>
      <c r="F1830" s="6"/>
      <c r="G1830" s="6"/>
      <c r="H1830" s="6"/>
      <c r="I1830" s="6"/>
      <c r="J1830" s="6"/>
      <c r="K1830" s="6"/>
      <c r="L1830" s="5"/>
    </row>
    <row r="1831" spans="5:12" ht="73.5" hidden="1" customHeight="1">
      <c r="E1831" s="6"/>
      <c r="F1831" s="6"/>
      <c r="G1831" s="6"/>
      <c r="H1831" s="6"/>
      <c r="I1831" s="6"/>
      <c r="J1831" s="6"/>
      <c r="K1831" s="6"/>
      <c r="L1831" s="5"/>
    </row>
    <row r="1832" spans="5:12" ht="73.5" hidden="1" customHeight="1">
      <c r="E1832" s="6"/>
      <c r="F1832" s="6"/>
      <c r="G1832" s="6"/>
      <c r="H1832" s="6"/>
      <c r="I1832" s="6"/>
      <c r="J1832" s="6"/>
      <c r="K1832" s="6"/>
      <c r="L1832" s="5"/>
    </row>
    <row r="1833" spans="5:12" ht="73.5" hidden="1" customHeight="1">
      <c r="E1833" s="6"/>
      <c r="F1833" s="6"/>
      <c r="G1833" s="6"/>
      <c r="H1833" s="6"/>
      <c r="I1833" s="6"/>
      <c r="J1833" s="6"/>
      <c r="K1833" s="6"/>
      <c r="L1833" s="5"/>
    </row>
    <row r="1834" spans="5:12" ht="73.5" hidden="1" customHeight="1">
      <c r="E1834" s="6"/>
      <c r="F1834" s="6"/>
      <c r="G1834" s="6"/>
      <c r="H1834" s="6"/>
      <c r="I1834" s="6"/>
      <c r="J1834" s="6"/>
      <c r="K1834" s="6"/>
      <c r="L1834" s="5"/>
    </row>
    <row r="1835" spans="5:12" ht="73.5" hidden="1" customHeight="1">
      <c r="E1835" s="6"/>
      <c r="F1835" s="6"/>
      <c r="G1835" s="6"/>
      <c r="H1835" s="6"/>
      <c r="I1835" s="6"/>
      <c r="J1835" s="6"/>
      <c r="K1835" s="6"/>
      <c r="L1835" s="5"/>
    </row>
    <row r="1836" spans="5:12" ht="73.5" hidden="1" customHeight="1">
      <c r="E1836" s="6"/>
      <c r="F1836" s="6"/>
      <c r="G1836" s="6"/>
      <c r="H1836" s="6"/>
      <c r="I1836" s="6"/>
      <c r="J1836" s="6"/>
      <c r="K1836" s="6"/>
      <c r="L1836" s="5"/>
    </row>
    <row r="1837" spans="5:12" ht="73.5" hidden="1" customHeight="1">
      <c r="E1837" s="6"/>
      <c r="F1837" s="6"/>
      <c r="G1837" s="6"/>
      <c r="H1837" s="6"/>
      <c r="I1837" s="6"/>
      <c r="J1837" s="6"/>
      <c r="K1837" s="6"/>
      <c r="L1837" s="5"/>
    </row>
    <row r="1838" spans="5:12" ht="73.5" hidden="1" customHeight="1">
      <c r="E1838" s="6"/>
      <c r="F1838" s="6"/>
      <c r="G1838" s="6"/>
      <c r="H1838" s="6"/>
      <c r="I1838" s="6"/>
      <c r="J1838" s="6"/>
      <c r="K1838" s="6"/>
      <c r="L1838" s="5"/>
    </row>
    <row r="1839" spans="5:12" ht="73.5" hidden="1" customHeight="1">
      <c r="E1839" s="6"/>
      <c r="F1839" s="6"/>
      <c r="G1839" s="6"/>
      <c r="H1839" s="6"/>
      <c r="I1839" s="6"/>
      <c r="J1839" s="6"/>
      <c r="K1839" s="6"/>
      <c r="L1839" s="5"/>
    </row>
    <row r="1840" spans="5:12" ht="73.5" hidden="1" customHeight="1">
      <c r="E1840" s="6"/>
      <c r="F1840" s="6"/>
      <c r="G1840" s="6"/>
      <c r="H1840" s="6"/>
      <c r="I1840" s="6"/>
      <c r="J1840" s="6"/>
      <c r="K1840" s="6"/>
      <c r="L1840" s="5"/>
    </row>
    <row r="1841" spans="5:12" ht="73.5" hidden="1" customHeight="1">
      <c r="E1841" s="6"/>
      <c r="F1841" s="6"/>
      <c r="G1841" s="6"/>
      <c r="H1841" s="6"/>
      <c r="I1841" s="6"/>
      <c r="J1841" s="6"/>
      <c r="K1841" s="6"/>
      <c r="L1841" s="5"/>
    </row>
    <row r="1842" spans="5:12" ht="73.5" hidden="1" customHeight="1">
      <c r="E1842" s="6"/>
      <c r="F1842" s="6"/>
      <c r="G1842" s="6"/>
      <c r="H1842" s="6"/>
      <c r="I1842" s="6"/>
      <c r="J1842" s="6"/>
      <c r="K1842" s="6"/>
      <c r="L1842" s="5"/>
    </row>
    <row r="1843" spans="5:12" ht="73.5" hidden="1" customHeight="1">
      <c r="E1843" s="6"/>
      <c r="F1843" s="6"/>
      <c r="G1843" s="6"/>
      <c r="H1843" s="6"/>
      <c r="I1843" s="6"/>
      <c r="J1843" s="6"/>
      <c r="K1843" s="6"/>
      <c r="L1843" s="5"/>
    </row>
    <row r="1844" spans="5:12" ht="73.5" hidden="1" customHeight="1">
      <c r="E1844" s="6"/>
      <c r="F1844" s="6"/>
      <c r="G1844" s="6"/>
      <c r="H1844" s="6"/>
      <c r="I1844" s="6"/>
      <c r="J1844" s="6"/>
      <c r="K1844" s="6"/>
      <c r="L1844" s="5"/>
    </row>
    <row r="1845" spans="5:12" ht="73.5" hidden="1" customHeight="1">
      <c r="E1845" s="6"/>
      <c r="F1845" s="6"/>
      <c r="G1845" s="6"/>
      <c r="H1845" s="6"/>
      <c r="I1845" s="6"/>
      <c r="J1845" s="6"/>
      <c r="K1845" s="6"/>
      <c r="L1845" s="5"/>
    </row>
    <row r="1846" spans="5:12" ht="73.5" hidden="1" customHeight="1">
      <c r="E1846" s="6"/>
      <c r="F1846" s="6"/>
      <c r="G1846" s="6"/>
      <c r="H1846" s="6"/>
      <c r="I1846" s="6"/>
      <c r="J1846" s="6"/>
      <c r="K1846" s="6"/>
      <c r="L1846" s="5"/>
    </row>
    <row r="1847" spans="5:12" ht="73.5" hidden="1" customHeight="1">
      <c r="E1847" s="6"/>
      <c r="F1847" s="6"/>
      <c r="G1847" s="6"/>
      <c r="H1847" s="6"/>
      <c r="I1847" s="6"/>
      <c r="J1847" s="6"/>
      <c r="K1847" s="6"/>
      <c r="L1847" s="5"/>
    </row>
    <row r="1848" spans="5:12" ht="73.5" hidden="1" customHeight="1">
      <c r="E1848" s="6"/>
      <c r="F1848" s="6"/>
      <c r="G1848" s="6"/>
      <c r="H1848" s="6"/>
      <c r="I1848" s="6"/>
      <c r="J1848" s="6"/>
      <c r="K1848" s="6"/>
      <c r="L1848" s="5"/>
    </row>
    <row r="1849" spans="5:12" ht="73.5" hidden="1" customHeight="1">
      <c r="E1849" s="6"/>
      <c r="F1849" s="6"/>
      <c r="G1849" s="6"/>
      <c r="H1849" s="6"/>
      <c r="I1849" s="6"/>
      <c r="J1849" s="6"/>
      <c r="K1849" s="6"/>
      <c r="L1849" s="5"/>
    </row>
    <row r="1850" spans="5:12" ht="73.5" hidden="1" customHeight="1">
      <c r="E1850" s="6"/>
      <c r="F1850" s="6"/>
      <c r="G1850" s="6"/>
      <c r="H1850" s="6"/>
      <c r="I1850" s="6"/>
      <c r="J1850" s="6"/>
      <c r="K1850" s="6"/>
      <c r="L1850" s="5"/>
    </row>
    <row r="1851" spans="5:12" ht="73.5" hidden="1" customHeight="1">
      <c r="E1851" s="6"/>
      <c r="F1851" s="6"/>
      <c r="G1851" s="6"/>
      <c r="H1851" s="6"/>
      <c r="I1851" s="6"/>
      <c r="J1851" s="6"/>
      <c r="K1851" s="6"/>
      <c r="L1851" s="5"/>
    </row>
    <row r="1852" spans="5:12" ht="73.5" hidden="1" customHeight="1">
      <c r="E1852" s="6"/>
      <c r="F1852" s="6"/>
      <c r="G1852" s="6"/>
      <c r="H1852" s="6"/>
      <c r="I1852" s="6"/>
      <c r="J1852" s="6"/>
      <c r="K1852" s="6"/>
      <c r="L1852" s="5"/>
    </row>
    <row r="1853" spans="5:12" ht="73.5" hidden="1" customHeight="1">
      <c r="E1853" s="6"/>
      <c r="F1853" s="6"/>
      <c r="G1853" s="6"/>
      <c r="H1853" s="6"/>
      <c r="I1853" s="6"/>
      <c r="J1853" s="6"/>
      <c r="K1853" s="6"/>
      <c r="L1853" s="5"/>
    </row>
    <row r="1854" spans="5:12" ht="73.5" hidden="1" customHeight="1">
      <c r="E1854" s="6"/>
      <c r="F1854" s="6"/>
      <c r="G1854" s="6"/>
      <c r="H1854" s="6"/>
      <c r="I1854" s="6"/>
      <c r="J1854" s="6"/>
      <c r="K1854" s="6"/>
      <c r="L1854" s="5"/>
    </row>
    <row r="1855" spans="5:12" ht="73.5" hidden="1" customHeight="1">
      <c r="E1855" s="6"/>
      <c r="F1855" s="6"/>
      <c r="G1855" s="6"/>
      <c r="H1855" s="6"/>
      <c r="I1855" s="6"/>
      <c r="J1855" s="6"/>
      <c r="K1855" s="6"/>
      <c r="L1855" s="5"/>
    </row>
    <row r="1856" spans="5:12" ht="73.5" hidden="1" customHeight="1">
      <c r="E1856" s="6"/>
      <c r="F1856" s="6"/>
      <c r="G1856" s="6"/>
      <c r="H1856" s="6"/>
      <c r="I1856" s="6"/>
      <c r="J1856" s="6"/>
      <c r="K1856" s="6"/>
      <c r="L1856" s="5"/>
    </row>
    <row r="1857" spans="5:12" ht="73.5" hidden="1" customHeight="1">
      <c r="E1857" s="6"/>
      <c r="F1857" s="6"/>
      <c r="G1857" s="6"/>
      <c r="H1857" s="6"/>
      <c r="I1857" s="6"/>
      <c r="J1857" s="6"/>
      <c r="K1857" s="6"/>
      <c r="L1857" s="5"/>
    </row>
    <row r="1858" spans="5:12" ht="73.5" hidden="1" customHeight="1">
      <c r="E1858" s="6"/>
      <c r="F1858" s="6"/>
      <c r="G1858" s="6"/>
      <c r="H1858" s="6"/>
      <c r="I1858" s="6"/>
      <c r="J1858" s="6"/>
      <c r="K1858" s="6"/>
      <c r="L1858" s="5"/>
    </row>
    <row r="1859" spans="5:12" ht="73.5" hidden="1" customHeight="1">
      <c r="E1859" s="6"/>
      <c r="F1859" s="6"/>
      <c r="G1859" s="6"/>
      <c r="H1859" s="6"/>
      <c r="I1859" s="6"/>
      <c r="J1859" s="6"/>
      <c r="K1859" s="6"/>
      <c r="L1859" s="5"/>
    </row>
    <row r="1860" spans="5:12" ht="73.5" hidden="1" customHeight="1">
      <c r="E1860" s="6"/>
      <c r="F1860" s="6"/>
      <c r="G1860" s="6"/>
      <c r="H1860" s="6"/>
      <c r="I1860" s="6"/>
      <c r="J1860" s="6"/>
      <c r="K1860" s="6"/>
      <c r="L1860" s="5"/>
    </row>
    <row r="1861" spans="5:12" ht="73.5" hidden="1" customHeight="1">
      <c r="E1861" s="6"/>
      <c r="F1861" s="6"/>
      <c r="G1861" s="6"/>
      <c r="H1861" s="6"/>
      <c r="I1861" s="6"/>
      <c r="J1861" s="6"/>
      <c r="K1861" s="6"/>
      <c r="L1861" s="5"/>
    </row>
    <row r="1862" spans="5:12" ht="73.5" hidden="1" customHeight="1">
      <c r="E1862" s="6"/>
      <c r="F1862" s="6"/>
      <c r="G1862" s="6"/>
      <c r="H1862" s="6"/>
      <c r="I1862" s="6"/>
      <c r="J1862" s="6"/>
      <c r="K1862" s="6"/>
      <c r="L1862" s="5"/>
    </row>
    <row r="1863" spans="5:12" ht="73.5" hidden="1" customHeight="1">
      <c r="E1863" s="6"/>
      <c r="F1863" s="6"/>
      <c r="G1863" s="6"/>
      <c r="H1863" s="6"/>
      <c r="I1863" s="6"/>
      <c r="J1863" s="6"/>
      <c r="K1863" s="6"/>
      <c r="L1863" s="5"/>
    </row>
    <row r="1864" spans="5:12" ht="73.5" hidden="1" customHeight="1">
      <c r="E1864" s="6"/>
      <c r="F1864" s="6"/>
      <c r="G1864" s="6"/>
      <c r="H1864" s="6"/>
      <c r="I1864" s="6"/>
      <c r="J1864" s="6"/>
      <c r="K1864" s="6"/>
      <c r="L1864" s="5"/>
    </row>
    <row r="1865" spans="5:12" ht="73.5" hidden="1" customHeight="1">
      <c r="E1865" s="6"/>
      <c r="F1865" s="6"/>
      <c r="G1865" s="6"/>
      <c r="H1865" s="6"/>
      <c r="I1865" s="6"/>
      <c r="J1865" s="6"/>
      <c r="K1865" s="6"/>
      <c r="L1865" s="5"/>
    </row>
    <row r="1866" spans="5:12" ht="73.5" hidden="1" customHeight="1">
      <c r="E1866" s="6"/>
      <c r="F1866" s="6"/>
      <c r="G1866" s="6"/>
      <c r="H1866" s="6"/>
      <c r="I1866" s="6"/>
      <c r="J1866" s="6"/>
      <c r="K1866" s="6"/>
      <c r="L1866" s="5"/>
    </row>
    <row r="1867" spans="5:12" ht="73.5" hidden="1" customHeight="1">
      <c r="E1867" s="6"/>
      <c r="F1867" s="6"/>
      <c r="G1867" s="6"/>
      <c r="H1867" s="6"/>
      <c r="I1867" s="6"/>
      <c r="J1867" s="6"/>
      <c r="K1867" s="6"/>
      <c r="L1867" s="5"/>
    </row>
    <row r="1868" spans="5:12" ht="73.5" hidden="1" customHeight="1">
      <c r="E1868" s="6"/>
      <c r="F1868" s="6"/>
      <c r="G1868" s="6"/>
      <c r="H1868" s="6"/>
      <c r="I1868" s="6"/>
      <c r="J1868" s="6"/>
      <c r="K1868" s="6"/>
      <c r="L1868" s="5"/>
    </row>
    <row r="1869" spans="5:12" ht="73.5" hidden="1" customHeight="1">
      <c r="E1869" s="6"/>
      <c r="F1869" s="6"/>
      <c r="G1869" s="6"/>
      <c r="H1869" s="6"/>
      <c r="I1869" s="6"/>
      <c r="J1869" s="6"/>
      <c r="K1869" s="6"/>
      <c r="L1869" s="5"/>
    </row>
    <row r="1870" spans="5:12" ht="73.5" hidden="1" customHeight="1">
      <c r="E1870" s="6"/>
      <c r="F1870" s="6"/>
      <c r="G1870" s="6"/>
      <c r="H1870" s="6"/>
      <c r="I1870" s="6"/>
      <c r="J1870" s="6"/>
      <c r="K1870" s="6"/>
      <c r="L1870" s="5"/>
    </row>
    <row r="1871" spans="5:12" ht="73.5" hidden="1" customHeight="1">
      <c r="E1871" s="6"/>
      <c r="F1871" s="6"/>
      <c r="G1871" s="6"/>
      <c r="H1871" s="6"/>
      <c r="I1871" s="6"/>
      <c r="J1871" s="6"/>
      <c r="K1871" s="6"/>
      <c r="L1871" s="5"/>
    </row>
    <row r="1872" spans="5:12" ht="73.5" hidden="1" customHeight="1">
      <c r="E1872" s="6"/>
      <c r="F1872" s="6"/>
      <c r="G1872" s="6"/>
      <c r="H1872" s="6"/>
      <c r="I1872" s="6"/>
      <c r="J1872" s="6"/>
      <c r="K1872" s="6"/>
      <c r="L1872" s="5"/>
    </row>
    <row r="1873" spans="5:12" ht="73.5" hidden="1" customHeight="1">
      <c r="E1873" s="6"/>
      <c r="F1873" s="6"/>
      <c r="G1873" s="6"/>
      <c r="H1873" s="6"/>
      <c r="I1873" s="6"/>
      <c r="J1873" s="6"/>
      <c r="K1873" s="6"/>
      <c r="L1873" s="5"/>
    </row>
    <row r="1874" spans="5:12" ht="73.5" hidden="1" customHeight="1">
      <c r="E1874" s="6"/>
      <c r="F1874" s="6"/>
      <c r="G1874" s="6"/>
      <c r="H1874" s="6"/>
      <c r="I1874" s="6"/>
      <c r="J1874" s="6"/>
      <c r="K1874" s="6"/>
      <c r="L1874" s="5"/>
    </row>
    <row r="1875" spans="5:12" ht="73.5" hidden="1" customHeight="1">
      <c r="E1875" s="6"/>
      <c r="F1875" s="6"/>
      <c r="G1875" s="6"/>
      <c r="H1875" s="6"/>
      <c r="I1875" s="6"/>
      <c r="J1875" s="6"/>
      <c r="K1875" s="6"/>
      <c r="L1875" s="5"/>
    </row>
    <row r="1876" spans="5:12" ht="73.5" hidden="1" customHeight="1">
      <c r="E1876" s="6"/>
      <c r="F1876" s="6"/>
      <c r="G1876" s="6"/>
      <c r="H1876" s="6"/>
      <c r="I1876" s="6"/>
      <c r="J1876" s="6"/>
      <c r="K1876" s="6"/>
      <c r="L1876" s="5"/>
    </row>
    <row r="1877" spans="5:12" ht="73.5" hidden="1" customHeight="1">
      <c r="E1877" s="6"/>
      <c r="F1877" s="6"/>
      <c r="G1877" s="6"/>
      <c r="H1877" s="6"/>
      <c r="I1877" s="6"/>
      <c r="J1877" s="6"/>
      <c r="K1877" s="6"/>
      <c r="L1877" s="5"/>
    </row>
    <row r="1878" spans="5:12" ht="73.5" hidden="1" customHeight="1">
      <c r="E1878" s="6"/>
      <c r="F1878" s="6"/>
      <c r="G1878" s="6"/>
      <c r="H1878" s="6"/>
      <c r="I1878" s="6"/>
      <c r="J1878" s="6"/>
      <c r="K1878" s="6"/>
      <c r="L1878" s="5"/>
    </row>
    <row r="1879" spans="5:12" ht="73.5" hidden="1" customHeight="1">
      <c r="E1879" s="6"/>
      <c r="F1879" s="6"/>
      <c r="G1879" s="6"/>
      <c r="H1879" s="6"/>
      <c r="I1879" s="6"/>
      <c r="J1879" s="6"/>
      <c r="K1879" s="6"/>
      <c r="L1879" s="5"/>
    </row>
    <row r="1880" spans="5:12" ht="73.5" hidden="1" customHeight="1">
      <c r="E1880" s="6"/>
      <c r="F1880" s="6"/>
      <c r="G1880" s="6"/>
      <c r="H1880" s="6"/>
      <c r="I1880" s="6"/>
      <c r="J1880" s="6"/>
      <c r="K1880" s="6"/>
      <c r="L1880" s="5"/>
    </row>
    <row r="1881" spans="5:12" ht="73.5" hidden="1" customHeight="1">
      <c r="E1881" s="6"/>
      <c r="F1881" s="6"/>
      <c r="G1881" s="6"/>
      <c r="H1881" s="6"/>
      <c r="I1881" s="6"/>
      <c r="J1881" s="6"/>
      <c r="K1881" s="6"/>
      <c r="L1881" s="5"/>
    </row>
    <row r="1882" spans="5:12" ht="73.5" hidden="1" customHeight="1">
      <c r="E1882" s="6"/>
      <c r="F1882" s="6"/>
      <c r="G1882" s="6"/>
      <c r="H1882" s="6"/>
      <c r="I1882" s="6"/>
      <c r="J1882" s="6"/>
      <c r="K1882" s="6"/>
      <c r="L1882" s="5"/>
    </row>
    <row r="1883" spans="5:12" ht="73.5" hidden="1" customHeight="1">
      <c r="E1883" s="6"/>
      <c r="F1883" s="6"/>
      <c r="G1883" s="6"/>
      <c r="H1883" s="6"/>
      <c r="I1883" s="6"/>
      <c r="J1883" s="6"/>
      <c r="K1883" s="6"/>
      <c r="L1883" s="5"/>
    </row>
    <row r="1884" spans="5:12" ht="73.5" hidden="1" customHeight="1">
      <c r="E1884" s="6"/>
      <c r="F1884" s="6"/>
      <c r="G1884" s="6"/>
      <c r="H1884" s="6"/>
      <c r="I1884" s="6"/>
      <c r="J1884" s="6"/>
      <c r="K1884" s="6"/>
      <c r="L1884" s="5"/>
    </row>
    <row r="1885" spans="5:12" ht="73.5" hidden="1" customHeight="1">
      <c r="E1885" s="6"/>
      <c r="F1885" s="6"/>
      <c r="G1885" s="6"/>
      <c r="H1885" s="6"/>
      <c r="I1885" s="6"/>
      <c r="J1885" s="6"/>
      <c r="K1885" s="6"/>
      <c r="L1885" s="5"/>
    </row>
    <row r="1886" spans="5:12" ht="73.5" hidden="1" customHeight="1">
      <c r="E1886" s="6"/>
      <c r="F1886" s="6"/>
      <c r="G1886" s="6"/>
      <c r="H1886" s="6"/>
      <c r="I1886" s="6"/>
      <c r="J1886" s="6"/>
      <c r="K1886" s="6"/>
      <c r="L1886" s="5"/>
    </row>
    <row r="1887" spans="5:12" ht="73.5" hidden="1" customHeight="1">
      <c r="E1887" s="6"/>
      <c r="F1887" s="6"/>
      <c r="G1887" s="6"/>
      <c r="H1887" s="6"/>
      <c r="I1887" s="6"/>
      <c r="J1887" s="6"/>
      <c r="K1887" s="6"/>
      <c r="L1887" s="5"/>
    </row>
    <row r="1888" spans="5:12" ht="73.5" hidden="1" customHeight="1">
      <c r="E1888" s="6"/>
      <c r="F1888" s="6"/>
      <c r="G1888" s="6"/>
      <c r="H1888" s="6"/>
      <c r="I1888" s="6"/>
      <c r="J1888" s="6"/>
      <c r="K1888" s="6"/>
      <c r="L1888" s="5"/>
    </row>
    <row r="1889" spans="5:12" ht="73.5" hidden="1" customHeight="1">
      <c r="E1889" s="6"/>
      <c r="F1889" s="6"/>
      <c r="G1889" s="6"/>
      <c r="H1889" s="6"/>
      <c r="I1889" s="6"/>
      <c r="J1889" s="6"/>
      <c r="K1889" s="6"/>
      <c r="L1889" s="5"/>
    </row>
    <row r="1890" spans="5:12" ht="73.5" hidden="1" customHeight="1">
      <c r="E1890" s="6"/>
      <c r="F1890" s="6"/>
      <c r="G1890" s="6"/>
      <c r="H1890" s="6"/>
      <c r="I1890" s="6"/>
      <c r="J1890" s="6"/>
      <c r="K1890" s="6"/>
      <c r="L1890" s="5"/>
    </row>
    <row r="1891" spans="5:12" ht="73.5" hidden="1" customHeight="1">
      <c r="E1891" s="6"/>
      <c r="F1891" s="6"/>
      <c r="G1891" s="6"/>
      <c r="H1891" s="6"/>
      <c r="I1891" s="6"/>
      <c r="J1891" s="6"/>
      <c r="K1891" s="6"/>
      <c r="L1891" s="5"/>
    </row>
    <row r="1892" spans="5:12" ht="73.5" hidden="1" customHeight="1">
      <c r="E1892" s="6"/>
      <c r="F1892" s="6"/>
      <c r="G1892" s="6"/>
      <c r="H1892" s="6"/>
      <c r="I1892" s="6"/>
      <c r="J1892" s="6"/>
      <c r="K1892" s="6"/>
      <c r="L1892" s="5"/>
    </row>
    <row r="1893" spans="5:12" ht="73.5" hidden="1" customHeight="1">
      <c r="E1893" s="6"/>
      <c r="F1893" s="6"/>
      <c r="G1893" s="6"/>
      <c r="H1893" s="6"/>
      <c r="I1893" s="6"/>
      <c r="J1893" s="6"/>
      <c r="K1893" s="6"/>
      <c r="L1893" s="5"/>
    </row>
    <row r="1894" spans="5:12" ht="73.5" hidden="1" customHeight="1">
      <c r="E1894" s="6"/>
      <c r="F1894" s="6"/>
      <c r="G1894" s="6"/>
      <c r="H1894" s="6"/>
      <c r="I1894" s="6"/>
      <c r="J1894" s="6"/>
      <c r="K1894" s="6"/>
      <c r="L1894" s="5"/>
    </row>
    <row r="1895" spans="5:12" ht="73.5" hidden="1" customHeight="1">
      <c r="E1895" s="6"/>
      <c r="F1895" s="6"/>
      <c r="G1895" s="6"/>
      <c r="H1895" s="6"/>
      <c r="I1895" s="6"/>
      <c r="J1895" s="6"/>
      <c r="K1895" s="6"/>
      <c r="L1895" s="5"/>
    </row>
    <row r="1896" spans="5:12" ht="73.5" hidden="1" customHeight="1">
      <c r="E1896" s="6"/>
      <c r="F1896" s="6"/>
      <c r="G1896" s="6"/>
      <c r="H1896" s="6"/>
      <c r="I1896" s="6"/>
      <c r="J1896" s="6"/>
      <c r="K1896" s="6"/>
      <c r="L1896" s="5"/>
    </row>
    <row r="1897" spans="5:12" ht="73.5" hidden="1" customHeight="1">
      <c r="E1897" s="6"/>
      <c r="F1897" s="6"/>
      <c r="G1897" s="6"/>
      <c r="H1897" s="6"/>
      <c r="I1897" s="6"/>
      <c r="J1897" s="6"/>
      <c r="K1897" s="6"/>
      <c r="L1897" s="5"/>
    </row>
    <row r="1898" spans="5:12" ht="73.5" hidden="1" customHeight="1">
      <c r="E1898" s="6"/>
      <c r="F1898" s="6"/>
      <c r="G1898" s="6"/>
      <c r="H1898" s="6"/>
      <c r="I1898" s="6"/>
      <c r="J1898" s="6"/>
      <c r="K1898" s="6"/>
      <c r="L1898" s="5"/>
    </row>
    <row r="1899" spans="5:12" ht="73.5" hidden="1" customHeight="1">
      <c r="E1899" s="6"/>
      <c r="F1899" s="6"/>
      <c r="G1899" s="6"/>
      <c r="H1899" s="6"/>
      <c r="I1899" s="6"/>
      <c r="J1899" s="6"/>
      <c r="K1899" s="6"/>
      <c r="L1899" s="5"/>
    </row>
    <row r="1900" spans="5:12" ht="73.5" hidden="1" customHeight="1">
      <c r="E1900" s="6"/>
      <c r="F1900" s="6"/>
      <c r="G1900" s="6"/>
      <c r="H1900" s="6"/>
      <c r="I1900" s="6"/>
      <c r="J1900" s="6"/>
      <c r="K1900" s="6"/>
      <c r="L1900" s="5"/>
    </row>
    <row r="1901" spans="5:12" ht="73.5" hidden="1" customHeight="1">
      <c r="E1901" s="6"/>
      <c r="F1901" s="6"/>
      <c r="G1901" s="6"/>
      <c r="H1901" s="6"/>
      <c r="I1901" s="6"/>
      <c r="J1901" s="6"/>
      <c r="K1901" s="6"/>
      <c r="L1901" s="5"/>
    </row>
    <row r="1902" spans="5:12" ht="73.5" hidden="1" customHeight="1">
      <c r="E1902" s="6"/>
      <c r="F1902" s="6"/>
      <c r="G1902" s="6"/>
      <c r="H1902" s="6"/>
      <c r="I1902" s="6"/>
      <c r="J1902" s="6"/>
      <c r="K1902" s="6"/>
      <c r="L1902" s="5"/>
    </row>
    <row r="1903" spans="5:12" ht="73.5" hidden="1" customHeight="1">
      <c r="E1903" s="6"/>
      <c r="F1903" s="6"/>
      <c r="G1903" s="6"/>
      <c r="H1903" s="6"/>
      <c r="I1903" s="6"/>
      <c r="J1903" s="6"/>
      <c r="K1903" s="6"/>
      <c r="L1903" s="5"/>
    </row>
    <row r="1904" spans="5:12" ht="73.5" hidden="1" customHeight="1">
      <c r="E1904" s="6"/>
      <c r="F1904" s="6"/>
      <c r="G1904" s="6"/>
      <c r="H1904" s="6"/>
      <c r="I1904" s="6"/>
      <c r="J1904" s="6"/>
      <c r="K1904" s="6"/>
      <c r="L1904" s="5"/>
    </row>
    <row r="1905" spans="5:12" ht="73.5" hidden="1" customHeight="1">
      <c r="E1905" s="6"/>
      <c r="F1905" s="6"/>
      <c r="G1905" s="6"/>
      <c r="H1905" s="6"/>
      <c r="I1905" s="6"/>
      <c r="J1905" s="6"/>
      <c r="K1905" s="6"/>
      <c r="L1905" s="5"/>
    </row>
    <row r="1906" spans="5:12" ht="73.5" hidden="1" customHeight="1">
      <c r="E1906" s="6"/>
      <c r="F1906" s="6"/>
      <c r="G1906" s="6"/>
      <c r="H1906" s="6"/>
      <c r="I1906" s="6"/>
      <c r="J1906" s="6"/>
      <c r="K1906" s="6"/>
      <c r="L1906" s="5"/>
    </row>
    <row r="1907" spans="5:12" ht="73.5" hidden="1" customHeight="1">
      <c r="E1907" s="6"/>
      <c r="F1907" s="6"/>
      <c r="G1907" s="6"/>
      <c r="H1907" s="6"/>
      <c r="I1907" s="6"/>
      <c r="J1907" s="6"/>
      <c r="K1907" s="6"/>
      <c r="L1907" s="5"/>
    </row>
    <row r="1908" spans="5:12" ht="73.5" hidden="1" customHeight="1">
      <c r="E1908" s="6"/>
      <c r="F1908" s="6"/>
      <c r="G1908" s="6"/>
      <c r="H1908" s="6"/>
      <c r="I1908" s="6"/>
      <c r="J1908" s="6"/>
      <c r="K1908" s="6"/>
      <c r="L1908" s="5"/>
    </row>
    <row r="1909" spans="5:12" ht="73.5" hidden="1" customHeight="1">
      <c r="E1909" s="6"/>
      <c r="F1909" s="6"/>
      <c r="G1909" s="6"/>
      <c r="H1909" s="6"/>
      <c r="I1909" s="6"/>
      <c r="J1909" s="6"/>
      <c r="K1909" s="6"/>
      <c r="L1909" s="5"/>
    </row>
    <row r="1910" spans="5:12" ht="73.5" hidden="1" customHeight="1">
      <c r="E1910" s="6"/>
      <c r="F1910" s="6"/>
      <c r="G1910" s="6"/>
      <c r="H1910" s="6"/>
      <c r="I1910" s="6"/>
      <c r="J1910" s="6"/>
      <c r="K1910" s="6"/>
      <c r="L1910" s="5"/>
    </row>
    <row r="1911" spans="5:12" ht="73.5" hidden="1" customHeight="1">
      <c r="E1911" s="6"/>
      <c r="F1911" s="6"/>
      <c r="G1911" s="6"/>
      <c r="H1911" s="6"/>
      <c r="I1911" s="6"/>
      <c r="J1911" s="6"/>
      <c r="K1911" s="6"/>
      <c r="L1911" s="5"/>
    </row>
    <row r="1912" spans="5:12" ht="73.5" hidden="1" customHeight="1">
      <c r="E1912" s="6"/>
      <c r="F1912" s="6"/>
      <c r="G1912" s="6"/>
      <c r="H1912" s="6"/>
      <c r="I1912" s="6"/>
      <c r="J1912" s="6"/>
      <c r="K1912" s="6"/>
      <c r="L1912" s="5"/>
    </row>
    <row r="1913" spans="5:12" ht="73.5" hidden="1" customHeight="1">
      <c r="E1913" s="6"/>
      <c r="F1913" s="6"/>
      <c r="G1913" s="6"/>
      <c r="H1913" s="6"/>
      <c r="I1913" s="6"/>
      <c r="J1913" s="6"/>
      <c r="K1913" s="6"/>
      <c r="L1913" s="5"/>
    </row>
    <row r="1914" spans="5:12" ht="73.5" hidden="1" customHeight="1">
      <c r="E1914" s="6"/>
      <c r="F1914" s="6"/>
      <c r="G1914" s="6"/>
      <c r="H1914" s="6"/>
      <c r="I1914" s="6"/>
      <c r="J1914" s="6"/>
      <c r="K1914" s="6"/>
      <c r="L1914" s="5"/>
    </row>
    <row r="1915" spans="5:12" ht="73.5" hidden="1" customHeight="1">
      <c r="E1915" s="6"/>
      <c r="F1915" s="6"/>
      <c r="G1915" s="6"/>
      <c r="H1915" s="6"/>
      <c r="I1915" s="6"/>
      <c r="J1915" s="6"/>
      <c r="K1915" s="6"/>
      <c r="L1915" s="5"/>
    </row>
    <row r="1916" spans="5:12" ht="73.5" hidden="1" customHeight="1">
      <c r="E1916" s="6"/>
      <c r="F1916" s="6"/>
      <c r="G1916" s="6"/>
      <c r="H1916" s="6"/>
      <c r="I1916" s="6"/>
      <c r="J1916" s="6"/>
      <c r="K1916" s="6"/>
      <c r="L1916" s="5"/>
    </row>
    <row r="1917" spans="5:12" ht="73.5" hidden="1" customHeight="1">
      <c r="E1917" s="6"/>
      <c r="F1917" s="6"/>
      <c r="G1917" s="6"/>
      <c r="H1917" s="6"/>
      <c r="I1917" s="6"/>
      <c r="J1917" s="6"/>
      <c r="K1917" s="6"/>
      <c r="L1917" s="5"/>
    </row>
    <row r="1918" spans="5:12" ht="73.5" hidden="1" customHeight="1">
      <c r="E1918" s="6"/>
      <c r="F1918" s="6"/>
      <c r="G1918" s="6"/>
      <c r="H1918" s="6"/>
      <c r="I1918" s="6"/>
      <c r="J1918" s="6"/>
      <c r="K1918" s="6"/>
      <c r="L1918" s="5"/>
    </row>
    <row r="1919" spans="5:12" ht="73.5" hidden="1" customHeight="1">
      <c r="E1919" s="6"/>
      <c r="F1919" s="6"/>
      <c r="G1919" s="6"/>
      <c r="H1919" s="6"/>
      <c r="I1919" s="6"/>
      <c r="J1919" s="6"/>
      <c r="K1919" s="6"/>
      <c r="L1919" s="5"/>
    </row>
    <row r="1920" spans="5:12" ht="73.5" hidden="1" customHeight="1">
      <c r="E1920" s="6"/>
      <c r="F1920" s="6"/>
      <c r="G1920" s="6"/>
      <c r="H1920" s="6"/>
      <c r="I1920" s="6"/>
      <c r="J1920" s="6"/>
      <c r="K1920" s="6"/>
      <c r="L1920" s="5"/>
    </row>
    <row r="1921" spans="5:12" ht="73.5" hidden="1" customHeight="1">
      <c r="E1921" s="6"/>
      <c r="F1921" s="6"/>
      <c r="G1921" s="6"/>
      <c r="H1921" s="6"/>
      <c r="I1921" s="6"/>
      <c r="J1921" s="6"/>
      <c r="K1921" s="6"/>
      <c r="L1921" s="5"/>
    </row>
    <row r="1922" spans="5:12" ht="73.5" hidden="1" customHeight="1">
      <c r="E1922" s="6"/>
      <c r="F1922" s="6"/>
      <c r="G1922" s="6"/>
      <c r="H1922" s="6"/>
      <c r="I1922" s="6"/>
      <c r="J1922" s="6"/>
      <c r="K1922" s="6"/>
      <c r="L1922" s="5"/>
    </row>
    <row r="1923" spans="5:12" ht="73.5" hidden="1" customHeight="1">
      <c r="E1923" s="6"/>
      <c r="F1923" s="6"/>
      <c r="G1923" s="6"/>
      <c r="H1923" s="6"/>
      <c r="I1923" s="6"/>
      <c r="J1923" s="6"/>
      <c r="K1923" s="6"/>
      <c r="L1923" s="5"/>
    </row>
    <row r="1924" spans="5:12" ht="73.5" hidden="1" customHeight="1">
      <c r="E1924" s="6"/>
      <c r="F1924" s="6"/>
      <c r="G1924" s="6"/>
      <c r="H1924" s="6"/>
      <c r="I1924" s="6"/>
      <c r="J1924" s="6"/>
      <c r="K1924" s="6"/>
      <c r="L1924" s="5"/>
    </row>
    <row r="1925" spans="5:12" ht="73.5" hidden="1" customHeight="1">
      <c r="E1925" s="6"/>
      <c r="F1925" s="6"/>
      <c r="G1925" s="6"/>
      <c r="H1925" s="6"/>
      <c r="I1925" s="6"/>
      <c r="J1925" s="6"/>
      <c r="K1925" s="6"/>
      <c r="L1925" s="5"/>
    </row>
    <row r="1926" spans="5:12" ht="73.5" hidden="1" customHeight="1">
      <c r="E1926" s="6"/>
      <c r="F1926" s="6"/>
      <c r="G1926" s="6"/>
      <c r="H1926" s="6"/>
      <c r="I1926" s="6"/>
      <c r="J1926" s="6"/>
      <c r="K1926" s="6"/>
      <c r="L1926" s="5"/>
    </row>
    <row r="1927" spans="5:12" ht="73.5" hidden="1" customHeight="1">
      <c r="E1927" s="6"/>
      <c r="F1927" s="6"/>
      <c r="G1927" s="6"/>
      <c r="H1927" s="6"/>
      <c r="I1927" s="6"/>
      <c r="J1927" s="6"/>
      <c r="K1927" s="6"/>
      <c r="L1927" s="5"/>
    </row>
    <row r="1928" spans="5:12" ht="73.5" hidden="1" customHeight="1">
      <c r="E1928" s="6"/>
      <c r="F1928" s="6"/>
      <c r="G1928" s="6"/>
      <c r="H1928" s="6"/>
      <c r="I1928" s="6"/>
      <c r="J1928" s="6"/>
      <c r="K1928" s="6"/>
      <c r="L1928" s="5"/>
    </row>
    <row r="1929" spans="5:12" ht="73.5" hidden="1" customHeight="1">
      <c r="E1929" s="6"/>
      <c r="F1929" s="6"/>
      <c r="G1929" s="6"/>
      <c r="H1929" s="6"/>
      <c r="I1929" s="6"/>
      <c r="J1929" s="6"/>
      <c r="K1929" s="6"/>
      <c r="L1929" s="5"/>
    </row>
    <row r="1930" spans="5:12" ht="73.5" hidden="1" customHeight="1">
      <c r="E1930" s="6"/>
      <c r="F1930" s="6"/>
      <c r="G1930" s="6"/>
      <c r="H1930" s="6"/>
      <c r="I1930" s="6"/>
      <c r="J1930" s="6"/>
      <c r="K1930" s="6"/>
      <c r="L1930" s="5"/>
    </row>
    <row r="1931" spans="5:12" ht="73.5" hidden="1" customHeight="1">
      <c r="E1931" s="6"/>
      <c r="F1931" s="6"/>
      <c r="G1931" s="6"/>
      <c r="H1931" s="6"/>
      <c r="I1931" s="6"/>
      <c r="J1931" s="6"/>
      <c r="K1931" s="6"/>
      <c r="L1931" s="5"/>
    </row>
    <row r="1932" spans="5:12" ht="73.5" hidden="1" customHeight="1">
      <c r="E1932" s="6"/>
      <c r="F1932" s="6"/>
      <c r="G1932" s="6"/>
      <c r="H1932" s="6"/>
      <c r="I1932" s="6"/>
      <c r="J1932" s="6"/>
      <c r="K1932" s="6"/>
      <c r="L1932" s="5"/>
    </row>
    <row r="1933" spans="5:12" ht="73.5" hidden="1" customHeight="1">
      <c r="E1933" s="6"/>
      <c r="F1933" s="6"/>
      <c r="G1933" s="6"/>
      <c r="H1933" s="6"/>
      <c r="I1933" s="6"/>
      <c r="J1933" s="6"/>
      <c r="K1933" s="6"/>
      <c r="L1933" s="5"/>
    </row>
    <row r="1934" spans="5:12" ht="73.5" hidden="1" customHeight="1">
      <c r="E1934" s="6"/>
      <c r="F1934" s="6"/>
      <c r="G1934" s="6"/>
      <c r="H1934" s="6"/>
      <c r="I1934" s="6"/>
      <c r="J1934" s="6"/>
      <c r="K1934" s="6"/>
      <c r="L1934" s="5"/>
    </row>
    <row r="1935" spans="5:12" ht="73.5" hidden="1" customHeight="1">
      <c r="E1935" s="6"/>
      <c r="F1935" s="6"/>
      <c r="G1935" s="6"/>
      <c r="H1935" s="6"/>
      <c r="I1935" s="6"/>
      <c r="J1935" s="6"/>
      <c r="K1935" s="6"/>
      <c r="L1935" s="5"/>
    </row>
    <row r="1936" spans="5:12" ht="73.5" hidden="1" customHeight="1">
      <c r="E1936" s="6"/>
      <c r="F1936" s="6"/>
      <c r="G1936" s="6"/>
      <c r="H1936" s="6"/>
      <c r="I1936" s="6"/>
      <c r="J1936" s="6"/>
      <c r="K1936" s="6"/>
      <c r="L1936" s="5"/>
    </row>
    <row r="1937" spans="5:12" ht="73.5" hidden="1" customHeight="1">
      <c r="E1937" s="6"/>
      <c r="F1937" s="6"/>
      <c r="G1937" s="6"/>
      <c r="H1937" s="6"/>
      <c r="I1937" s="6"/>
      <c r="J1937" s="6"/>
      <c r="K1937" s="6"/>
      <c r="L1937" s="5"/>
    </row>
    <row r="1938" spans="5:12" ht="73.5" hidden="1" customHeight="1">
      <c r="E1938" s="6"/>
      <c r="F1938" s="6"/>
      <c r="G1938" s="6"/>
      <c r="H1938" s="6"/>
      <c r="I1938" s="6"/>
      <c r="J1938" s="6"/>
      <c r="K1938" s="6"/>
      <c r="L1938" s="5"/>
    </row>
    <row r="1939" spans="5:12" ht="73.5" hidden="1" customHeight="1">
      <c r="E1939" s="6"/>
      <c r="F1939" s="6"/>
      <c r="G1939" s="6"/>
      <c r="H1939" s="6"/>
      <c r="I1939" s="6"/>
      <c r="J1939" s="6"/>
      <c r="K1939" s="6"/>
      <c r="L1939" s="5"/>
    </row>
    <row r="1940" spans="5:12" ht="73.5" hidden="1" customHeight="1">
      <c r="E1940" s="6"/>
      <c r="F1940" s="6"/>
      <c r="G1940" s="6"/>
      <c r="H1940" s="6"/>
      <c r="I1940" s="6"/>
      <c r="J1940" s="6"/>
      <c r="K1940" s="6"/>
      <c r="L1940" s="5"/>
    </row>
    <row r="1941" spans="5:12" ht="73.5" hidden="1" customHeight="1">
      <c r="E1941" s="6"/>
      <c r="F1941" s="6"/>
      <c r="G1941" s="6"/>
      <c r="H1941" s="6"/>
      <c r="I1941" s="6"/>
      <c r="J1941" s="6"/>
      <c r="K1941" s="6"/>
      <c r="L1941" s="5"/>
    </row>
    <row r="1942" spans="5:12" ht="73.5" hidden="1" customHeight="1">
      <c r="E1942" s="6"/>
      <c r="F1942" s="6"/>
      <c r="G1942" s="6"/>
      <c r="H1942" s="6"/>
      <c r="I1942" s="6"/>
      <c r="J1942" s="6"/>
      <c r="K1942" s="6"/>
      <c r="L1942" s="5"/>
    </row>
    <row r="1943" spans="5:12" ht="73.5" hidden="1" customHeight="1">
      <c r="E1943" s="6"/>
      <c r="F1943" s="6"/>
      <c r="G1943" s="6"/>
      <c r="H1943" s="6"/>
      <c r="I1943" s="6"/>
      <c r="J1943" s="6"/>
      <c r="K1943" s="6"/>
      <c r="L1943" s="5"/>
    </row>
    <row r="1944" spans="5:12" ht="73.5" hidden="1" customHeight="1">
      <c r="E1944" s="6"/>
      <c r="F1944" s="6"/>
      <c r="G1944" s="6"/>
      <c r="H1944" s="6"/>
      <c r="I1944" s="6"/>
      <c r="J1944" s="6"/>
      <c r="K1944" s="6"/>
      <c r="L1944" s="5"/>
    </row>
    <row r="1945" spans="5:12" ht="73.5" hidden="1" customHeight="1">
      <c r="E1945" s="6"/>
      <c r="F1945" s="6"/>
      <c r="G1945" s="6"/>
      <c r="H1945" s="6"/>
      <c r="I1945" s="6"/>
      <c r="J1945" s="6"/>
      <c r="K1945" s="6"/>
      <c r="L1945" s="5"/>
    </row>
    <row r="1946" spans="5:12" ht="73.5" hidden="1" customHeight="1">
      <c r="E1946" s="6"/>
      <c r="F1946" s="6"/>
      <c r="G1946" s="6"/>
      <c r="H1946" s="6"/>
      <c r="I1946" s="6"/>
      <c r="J1946" s="6"/>
      <c r="K1946" s="6"/>
      <c r="L1946" s="5"/>
    </row>
    <row r="1947" spans="5:12" ht="73.5" hidden="1" customHeight="1">
      <c r="E1947" s="6"/>
      <c r="F1947" s="6"/>
      <c r="G1947" s="6"/>
      <c r="H1947" s="6"/>
      <c r="I1947" s="6"/>
      <c r="J1947" s="6"/>
      <c r="K1947" s="6"/>
      <c r="L1947" s="5"/>
    </row>
    <row r="1948" spans="5:12" ht="73.5" hidden="1" customHeight="1">
      <c r="E1948" s="6"/>
      <c r="F1948" s="6"/>
      <c r="G1948" s="6"/>
      <c r="H1948" s="6"/>
      <c r="I1948" s="6"/>
      <c r="J1948" s="6"/>
      <c r="K1948" s="6"/>
      <c r="L1948" s="5"/>
    </row>
    <row r="1949" spans="5:12" ht="73.5" hidden="1" customHeight="1">
      <c r="E1949" s="6"/>
      <c r="F1949" s="6"/>
      <c r="G1949" s="6"/>
      <c r="H1949" s="6"/>
      <c r="I1949" s="6"/>
      <c r="J1949" s="6"/>
      <c r="K1949" s="6"/>
      <c r="L1949" s="5"/>
    </row>
    <row r="1950" spans="5:12" ht="73.5" hidden="1" customHeight="1">
      <c r="E1950" s="6"/>
      <c r="F1950" s="6"/>
      <c r="G1950" s="6"/>
      <c r="H1950" s="6"/>
      <c r="I1950" s="6"/>
      <c r="J1950" s="6"/>
      <c r="K1950" s="6"/>
      <c r="L1950" s="5"/>
    </row>
    <row r="1951" spans="5:12" ht="73.5" hidden="1" customHeight="1">
      <c r="E1951" s="6"/>
      <c r="F1951" s="6"/>
      <c r="G1951" s="6"/>
      <c r="H1951" s="6"/>
      <c r="I1951" s="6"/>
      <c r="J1951" s="6"/>
      <c r="K1951" s="6"/>
      <c r="L1951" s="5"/>
    </row>
    <row r="1952" spans="5:12" ht="73.5" hidden="1" customHeight="1">
      <c r="E1952" s="6"/>
      <c r="F1952" s="6"/>
      <c r="G1952" s="6"/>
      <c r="H1952" s="6"/>
      <c r="I1952" s="6"/>
      <c r="J1952" s="6"/>
      <c r="K1952" s="6"/>
      <c r="L1952" s="5"/>
    </row>
    <row r="1953" spans="5:12" ht="73.5" hidden="1" customHeight="1">
      <c r="E1953" s="6"/>
      <c r="F1953" s="6"/>
      <c r="G1953" s="6"/>
      <c r="H1953" s="6"/>
      <c r="I1953" s="6"/>
      <c r="J1953" s="6"/>
      <c r="K1953" s="6"/>
      <c r="L1953" s="5"/>
    </row>
    <row r="1954" spans="5:12" ht="73.5" hidden="1" customHeight="1">
      <c r="E1954" s="6"/>
      <c r="F1954" s="6"/>
      <c r="G1954" s="6"/>
      <c r="H1954" s="6"/>
      <c r="I1954" s="6"/>
      <c r="J1954" s="6"/>
      <c r="K1954" s="6"/>
      <c r="L1954" s="5"/>
    </row>
    <row r="1955" spans="5:12" ht="73.5" hidden="1" customHeight="1">
      <c r="E1955" s="6"/>
      <c r="F1955" s="6"/>
      <c r="G1955" s="6"/>
      <c r="H1955" s="6"/>
      <c r="I1955" s="6"/>
      <c r="J1955" s="6"/>
      <c r="K1955" s="6"/>
      <c r="L1955" s="5"/>
    </row>
    <row r="1956" spans="5:12" ht="73.5" hidden="1" customHeight="1">
      <c r="E1956" s="6"/>
      <c r="F1956" s="6"/>
      <c r="G1956" s="6"/>
      <c r="H1956" s="6"/>
      <c r="I1956" s="6"/>
      <c r="J1956" s="6"/>
      <c r="K1956" s="6"/>
      <c r="L1956" s="5"/>
    </row>
    <row r="1957" spans="5:12" ht="73.5" hidden="1" customHeight="1">
      <c r="E1957" s="6"/>
      <c r="F1957" s="6"/>
      <c r="G1957" s="6"/>
      <c r="H1957" s="6"/>
      <c r="I1957" s="6"/>
      <c r="J1957" s="6"/>
      <c r="K1957" s="6"/>
      <c r="L1957" s="5"/>
    </row>
    <row r="1958" spans="5:12" ht="73.5" hidden="1" customHeight="1">
      <c r="E1958" s="6"/>
      <c r="F1958" s="6"/>
      <c r="G1958" s="6"/>
      <c r="H1958" s="6"/>
      <c r="I1958" s="6"/>
      <c r="J1958" s="6"/>
      <c r="K1958" s="6"/>
      <c r="L1958" s="5"/>
    </row>
    <row r="1959" spans="5:12" ht="73.5" hidden="1" customHeight="1">
      <c r="E1959" s="6"/>
      <c r="F1959" s="6"/>
      <c r="G1959" s="6"/>
      <c r="H1959" s="6"/>
      <c r="I1959" s="6"/>
      <c r="J1959" s="6"/>
      <c r="K1959" s="6"/>
      <c r="L1959" s="5"/>
    </row>
    <row r="1960" spans="5:12" ht="73.5" hidden="1" customHeight="1">
      <c r="E1960" s="6"/>
      <c r="F1960" s="6"/>
      <c r="G1960" s="6"/>
      <c r="H1960" s="6"/>
      <c r="I1960" s="6"/>
      <c r="J1960" s="6"/>
      <c r="K1960" s="6"/>
      <c r="L1960" s="5"/>
    </row>
    <row r="1961" spans="5:12" ht="73.5" hidden="1" customHeight="1">
      <c r="E1961" s="6"/>
      <c r="F1961" s="6"/>
      <c r="G1961" s="6"/>
      <c r="H1961" s="6"/>
      <c r="I1961" s="6"/>
      <c r="J1961" s="6"/>
      <c r="K1961" s="6"/>
      <c r="L1961" s="5"/>
    </row>
    <row r="1962" spans="5:12" ht="73.5" hidden="1" customHeight="1">
      <c r="E1962" s="6"/>
      <c r="F1962" s="6"/>
      <c r="G1962" s="6"/>
      <c r="H1962" s="6"/>
      <c r="I1962" s="6"/>
      <c r="J1962" s="6"/>
      <c r="K1962" s="6"/>
      <c r="L1962" s="5"/>
    </row>
    <row r="1963" spans="5:12" ht="73.5" hidden="1" customHeight="1">
      <c r="E1963" s="6"/>
      <c r="F1963" s="6"/>
      <c r="G1963" s="6"/>
      <c r="H1963" s="6"/>
      <c r="I1963" s="6"/>
      <c r="J1963" s="6"/>
      <c r="K1963" s="6"/>
      <c r="L1963" s="5"/>
    </row>
    <row r="1964" spans="5:12" ht="73.5" hidden="1" customHeight="1">
      <c r="E1964" s="6"/>
      <c r="F1964" s="6"/>
      <c r="G1964" s="6"/>
      <c r="H1964" s="6"/>
      <c r="I1964" s="6"/>
      <c r="J1964" s="6"/>
      <c r="K1964" s="6"/>
      <c r="L1964" s="5"/>
    </row>
    <row r="1965" spans="5:12" ht="73.5" hidden="1" customHeight="1">
      <c r="E1965" s="6"/>
      <c r="F1965" s="6"/>
      <c r="G1965" s="6"/>
      <c r="H1965" s="6"/>
      <c r="I1965" s="6"/>
      <c r="J1965" s="6"/>
      <c r="K1965" s="6"/>
      <c r="L1965" s="5"/>
    </row>
    <row r="1966" spans="5:12" ht="73.5" hidden="1" customHeight="1">
      <c r="E1966" s="6"/>
      <c r="F1966" s="6"/>
      <c r="G1966" s="6"/>
      <c r="H1966" s="6"/>
      <c r="I1966" s="6"/>
      <c r="J1966" s="6"/>
      <c r="K1966" s="6"/>
      <c r="L1966" s="5"/>
    </row>
    <row r="1967" spans="5:12" ht="73.5" hidden="1" customHeight="1">
      <c r="E1967" s="6"/>
      <c r="F1967" s="6"/>
      <c r="G1967" s="6"/>
      <c r="H1967" s="6"/>
      <c r="I1967" s="6"/>
      <c r="J1967" s="6"/>
      <c r="K1967" s="6"/>
      <c r="L1967" s="5"/>
    </row>
    <row r="1968" spans="5:12" ht="73.5" hidden="1" customHeight="1">
      <c r="E1968" s="6"/>
      <c r="F1968" s="6"/>
      <c r="G1968" s="6"/>
      <c r="H1968" s="6"/>
      <c r="I1968" s="6"/>
      <c r="J1968" s="6"/>
      <c r="K1968" s="6"/>
      <c r="L1968" s="5"/>
    </row>
    <row r="1969" spans="5:12" ht="73.5" hidden="1" customHeight="1">
      <c r="E1969" s="6"/>
      <c r="F1969" s="6"/>
      <c r="G1969" s="6"/>
      <c r="H1969" s="6"/>
      <c r="I1969" s="6"/>
      <c r="J1969" s="6"/>
      <c r="K1969" s="6"/>
      <c r="L1969" s="5"/>
    </row>
    <row r="1970" spans="5:12" ht="73.5" hidden="1" customHeight="1">
      <c r="E1970" s="6"/>
      <c r="F1970" s="6"/>
      <c r="G1970" s="6"/>
      <c r="H1970" s="6"/>
      <c r="I1970" s="6"/>
      <c r="J1970" s="6"/>
      <c r="K1970" s="6"/>
      <c r="L1970" s="5"/>
    </row>
    <row r="1971" spans="5:12" ht="73.5" hidden="1" customHeight="1">
      <c r="E1971" s="6"/>
      <c r="F1971" s="6"/>
      <c r="G1971" s="6"/>
      <c r="H1971" s="6"/>
      <c r="I1971" s="6"/>
      <c r="J1971" s="6"/>
      <c r="K1971" s="6"/>
      <c r="L1971" s="5"/>
    </row>
    <row r="1972" spans="5:12" ht="73.5" hidden="1" customHeight="1">
      <c r="E1972" s="6"/>
      <c r="F1972" s="6"/>
      <c r="G1972" s="6"/>
      <c r="H1972" s="6"/>
      <c r="I1972" s="6"/>
      <c r="J1972" s="6"/>
      <c r="K1972" s="6"/>
      <c r="L1972" s="5"/>
    </row>
    <row r="1973" spans="5:12" ht="73.5" hidden="1" customHeight="1">
      <c r="E1973" s="6"/>
      <c r="F1973" s="6"/>
      <c r="G1973" s="6"/>
      <c r="H1973" s="6"/>
      <c r="I1973" s="6"/>
      <c r="J1973" s="6"/>
      <c r="K1973" s="6"/>
      <c r="L1973" s="5"/>
    </row>
    <row r="1974" spans="5:12" ht="73.5" hidden="1" customHeight="1">
      <c r="E1974" s="6"/>
      <c r="F1974" s="6"/>
      <c r="G1974" s="6"/>
      <c r="H1974" s="6"/>
      <c r="I1974" s="6"/>
      <c r="J1974" s="6"/>
      <c r="K1974" s="6"/>
      <c r="L1974" s="5"/>
    </row>
    <row r="1975" spans="5:12" ht="73.5" hidden="1" customHeight="1">
      <c r="E1975" s="6"/>
      <c r="F1975" s="6"/>
      <c r="G1975" s="6"/>
      <c r="H1975" s="6"/>
      <c r="I1975" s="6"/>
      <c r="J1975" s="6"/>
      <c r="K1975" s="6"/>
      <c r="L1975" s="5"/>
    </row>
    <row r="1976" spans="5:12" ht="73.5" hidden="1" customHeight="1">
      <c r="E1976" s="6"/>
      <c r="F1976" s="6"/>
      <c r="G1976" s="6"/>
      <c r="H1976" s="6"/>
      <c r="I1976" s="6"/>
      <c r="J1976" s="6"/>
      <c r="K1976" s="6"/>
      <c r="L1976" s="5"/>
    </row>
    <row r="1977" spans="5:12" ht="73.5" hidden="1" customHeight="1">
      <c r="E1977" s="6"/>
      <c r="F1977" s="6"/>
      <c r="G1977" s="6"/>
      <c r="H1977" s="6"/>
      <c r="I1977" s="6"/>
      <c r="J1977" s="6"/>
      <c r="K1977" s="6"/>
      <c r="L1977" s="5"/>
    </row>
    <row r="1978" spans="5:12" ht="73.5" hidden="1" customHeight="1">
      <c r="E1978" s="6"/>
      <c r="F1978" s="6"/>
      <c r="G1978" s="6"/>
      <c r="H1978" s="6"/>
      <c r="I1978" s="6"/>
      <c r="J1978" s="6"/>
      <c r="K1978" s="6"/>
      <c r="L1978" s="5"/>
    </row>
    <row r="1979" spans="5:12" ht="73.5" hidden="1" customHeight="1">
      <c r="E1979" s="6"/>
      <c r="F1979" s="6"/>
      <c r="G1979" s="6"/>
      <c r="H1979" s="6"/>
      <c r="I1979" s="6"/>
      <c r="J1979" s="6"/>
      <c r="K1979" s="6"/>
      <c r="L1979" s="5"/>
    </row>
    <row r="1980" spans="5:12" ht="73.5" hidden="1" customHeight="1">
      <c r="E1980" s="6"/>
      <c r="F1980" s="6"/>
      <c r="G1980" s="6"/>
      <c r="H1980" s="6"/>
      <c r="I1980" s="6"/>
      <c r="J1980" s="6"/>
      <c r="K1980" s="6"/>
      <c r="L1980" s="5"/>
    </row>
    <row r="1981" spans="5:12" ht="73.5" hidden="1" customHeight="1">
      <c r="E1981" s="6"/>
      <c r="F1981" s="6"/>
      <c r="G1981" s="6"/>
      <c r="H1981" s="6"/>
      <c r="I1981" s="6"/>
      <c r="J1981" s="6"/>
      <c r="K1981" s="6"/>
      <c r="L1981" s="5"/>
    </row>
    <row r="1982" spans="5:12" ht="73.5" hidden="1" customHeight="1">
      <c r="E1982" s="6"/>
      <c r="F1982" s="6"/>
      <c r="G1982" s="6"/>
      <c r="H1982" s="6"/>
      <c r="I1982" s="6"/>
      <c r="J1982" s="6"/>
      <c r="K1982" s="6"/>
      <c r="L1982" s="5"/>
    </row>
    <row r="1983" spans="5:12" ht="73.5" hidden="1" customHeight="1">
      <c r="E1983" s="6"/>
      <c r="F1983" s="6"/>
      <c r="G1983" s="6"/>
      <c r="H1983" s="6"/>
      <c r="I1983" s="6"/>
      <c r="J1983" s="6"/>
      <c r="K1983" s="6"/>
      <c r="L1983" s="5"/>
    </row>
    <row r="1984" spans="5:12" ht="73.5" hidden="1" customHeight="1">
      <c r="E1984" s="6"/>
      <c r="F1984" s="6"/>
      <c r="G1984" s="6"/>
      <c r="H1984" s="6"/>
      <c r="I1984" s="6"/>
      <c r="J1984" s="6"/>
      <c r="K1984" s="6"/>
      <c r="L1984" s="5"/>
    </row>
    <row r="1985" spans="5:12" ht="73.5" hidden="1" customHeight="1">
      <c r="E1985" s="6"/>
      <c r="F1985" s="6"/>
      <c r="G1985" s="6"/>
      <c r="H1985" s="6"/>
      <c r="I1985" s="6"/>
      <c r="J1985" s="6"/>
      <c r="K1985" s="6"/>
      <c r="L1985" s="5"/>
    </row>
    <row r="1986" spans="5:12" ht="73.5" hidden="1" customHeight="1">
      <c r="E1986" s="6"/>
      <c r="F1986" s="6"/>
      <c r="G1986" s="6"/>
      <c r="H1986" s="6"/>
      <c r="I1986" s="6"/>
      <c r="J1986" s="6"/>
      <c r="K1986" s="6"/>
      <c r="L1986" s="5"/>
    </row>
    <row r="1987" spans="5:12" ht="73.5" hidden="1" customHeight="1">
      <c r="E1987" s="6"/>
      <c r="F1987" s="6"/>
      <c r="G1987" s="6"/>
      <c r="H1987" s="6"/>
      <c r="I1987" s="6"/>
      <c r="J1987" s="6"/>
      <c r="K1987" s="6"/>
      <c r="L1987" s="5"/>
    </row>
    <row r="1988" spans="5:12" ht="73.5" hidden="1" customHeight="1">
      <c r="E1988" s="6"/>
      <c r="F1988" s="6"/>
      <c r="G1988" s="6"/>
      <c r="H1988" s="6"/>
      <c r="I1988" s="6"/>
      <c r="J1988" s="6"/>
      <c r="K1988" s="6"/>
      <c r="L1988" s="5"/>
    </row>
    <row r="1989" spans="5:12" ht="73.5" hidden="1" customHeight="1">
      <c r="E1989" s="6"/>
      <c r="F1989" s="6"/>
      <c r="G1989" s="6"/>
      <c r="H1989" s="6"/>
      <c r="I1989" s="6"/>
      <c r="J1989" s="6"/>
      <c r="K1989" s="6"/>
      <c r="L1989" s="5"/>
    </row>
    <row r="1990" spans="5:12" ht="73.5" hidden="1" customHeight="1">
      <c r="E1990" s="6"/>
      <c r="F1990" s="6"/>
      <c r="G1990" s="6"/>
      <c r="H1990" s="6"/>
      <c r="I1990" s="6"/>
      <c r="J1990" s="6"/>
      <c r="K1990" s="6"/>
      <c r="L1990" s="5"/>
    </row>
    <row r="1991" spans="5:12" ht="73.5" hidden="1" customHeight="1">
      <c r="E1991" s="6"/>
      <c r="F1991" s="6"/>
      <c r="G1991" s="6"/>
      <c r="H1991" s="6"/>
      <c r="I1991" s="6"/>
      <c r="J1991" s="6"/>
      <c r="K1991" s="6"/>
      <c r="L1991" s="5"/>
    </row>
    <row r="1992" spans="5:12" ht="73.5" hidden="1" customHeight="1">
      <c r="E1992" s="6"/>
      <c r="F1992" s="6"/>
      <c r="G1992" s="6"/>
      <c r="H1992" s="6"/>
      <c r="I1992" s="6"/>
      <c r="J1992" s="6"/>
      <c r="K1992" s="6"/>
      <c r="L1992" s="5"/>
    </row>
    <row r="1993" spans="5:12" ht="73.5" hidden="1" customHeight="1">
      <c r="E1993" s="6"/>
      <c r="F1993" s="6"/>
      <c r="G1993" s="6"/>
      <c r="H1993" s="6"/>
      <c r="I1993" s="6"/>
      <c r="J1993" s="6"/>
      <c r="K1993" s="6"/>
      <c r="L1993" s="5"/>
    </row>
    <row r="1994" spans="5:12" ht="73.5" hidden="1" customHeight="1">
      <c r="E1994" s="6"/>
      <c r="F1994" s="6"/>
      <c r="G1994" s="6"/>
      <c r="H1994" s="6"/>
      <c r="I1994" s="6"/>
      <c r="J1994" s="6"/>
      <c r="K1994" s="6"/>
      <c r="L1994" s="5"/>
    </row>
    <row r="1995" spans="5:12" ht="73.5" hidden="1" customHeight="1">
      <c r="E1995" s="6"/>
      <c r="F1995" s="6"/>
      <c r="G1995" s="6"/>
      <c r="H1995" s="6"/>
      <c r="I1995" s="6"/>
      <c r="J1995" s="6"/>
      <c r="K1995" s="6"/>
      <c r="L1995" s="5"/>
    </row>
    <row r="1996" spans="5:12" ht="73.5" hidden="1" customHeight="1">
      <c r="E1996" s="6"/>
      <c r="F1996" s="6"/>
      <c r="G1996" s="6"/>
      <c r="H1996" s="6"/>
      <c r="I1996" s="6"/>
      <c r="J1996" s="6"/>
      <c r="K1996" s="6"/>
      <c r="L1996" s="5"/>
    </row>
    <row r="1997" spans="5:12" ht="73.5" hidden="1" customHeight="1">
      <c r="E1997" s="6"/>
      <c r="F1997" s="6"/>
      <c r="G1997" s="6"/>
      <c r="H1997" s="6"/>
      <c r="I1997" s="6"/>
      <c r="J1997" s="6"/>
      <c r="K1997" s="6"/>
      <c r="L1997" s="5"/>
    </row>
    <row r="1998" spans="5:12" ht="73.5" hidden="1" customHeight="1">
      <c r="E1998" s="6"/>
      <c r="F1998" s="6"/>
      <c r="G1998" s="6"/>
      <c r="H1998" s="6"/>
      <c r="I1998" s="6"/>
      <c r="J1998" s="6"/>
      <c r="K1998" s="6"/>
      <c r="L1998" s="5"/>
    </row>
    <row r="1999" spans="5:12" ht="73.5" hidden="1" customHeight="1">
      <c r="E1999" s="6"/>
      <c r="F1999" s="6"/>
      <c r="G1999" s="6"/>
      <c r="H1999" s="6"/>
      <c r="I1999" s="6"/>
      <c r="J1999" s="6"/>
      <c r="K1999" s="6"/>
      <c r="L1999" s="5"/>
    </row>
    <row r="2000" spans="5:12" ht="73.5" hidden="1" customHeight="1">
      <c r="E2000" s="6"/>
      <c r="F2000" s="6"/>
      <c r="G2000" s="6"/>
      <c r="H2000" s="6"/>
      <c r="I2000" s="6"/>
      <c r="J2000" s="6"/>
      <c r="K2000" s="6"/>
      <c r="L2000" s="5"/>
    </row>
    <row r="2001" spans="5:12" ht="73.5" hidden="1" customHeight="1">
      <c r="E2001" s="6"/>
      <c r="F2001" s="6"/>
      <c r="G2001" s="6"/>
      <c r="H2001" s="6"/>
      <c r="I2001" s="6"/>
      <c r="J2001" s="6"/>
      <c r="K2001" s="6"/>
      <c r="L2001" s="5"/>
    </row>
    <row r="2002" spans="5:12" ht="73.5" hidden="1" customHeight="1">
      <c r="E2002" s="6"/>
      <c r="F2002" s="6"/>
      <c r="G2002" s="6"/>
      <c r="H2002" s="6"/>
      <c r="I2002" s="6"/>
      <c r="J2002" s="6"/>
      <c r="K2002" s="6"/>
      <c r="L2002" s="5"/>
    </row>
    <row r="2003" spans="5:12" ht="73.5" hidden="1" customHeight="1">
      <c r="E2003" s="6"/>
      <c r="F2003" s="6"/>
      <c r="G2003" s="6"/>
      <c r="H2003" s="6"/>
      <c r="I2003" s="6"/>
      <c r="J2003" s="6"/>
      <c r="K2003" s="6"/>
      <c r="L2003" s="5"/>
    </row>
    <row r="2004" spans="5:12" ht="73.5" hidden="1" customHeight="1">
      <c r="E2004" s="6"/>
      <c r="F2004" s="6"/>
      <c r="G2004" s="6"/>
      <c r="H2004" s="6"/>
      <c r="I2004" s="6"/>
      <c r="J2004" s="6"/>
      <c r="K2004" s="6"/>
      <c r="L2004" s="5"/>
    </row>
    <row r="2005" spans="5:12" ht="73.5" hidden="1" customHeight="1">
      <c r="E2005" s="6"/>
      <c r="F2005" s="6"/>
      <c r="G2005" s="6"/>
      <c r="H2005" s="6"/>
      <c r="I2005" s="6"/>
      <c r="J2005" s="6"/>
      <c r="K2005" s="6"/>
      <c r="L2005" s="5"/>
    </row>
    <row r="2006" spans="5:12" ht="73.5" hidden="1" customHeight="1">
      <c r="E2006" s="6"/>
      <c r="F2006" s="6"/>
      <c r="G2006" s="6"/>
      <c r="H2006" s="6"/>
      <c r="I2006" s="6"/>
      <c r="J2006" s="6"/>
      <c r="K2006" s="6"/>
      <c r="L2006" s="5"/>
    </row>
    <row r="2007" spans="5:12" ht="73.5" hidden="1" customHeight="1">
      <c r="E2007" s="6"/>
      <c r="F2007" s="6"/>
      <c r="G2007" s="6"/>
      <c r="H2007" s="6"/>
      <c r="I2007" s="6"/>
      <c r="J2007" s="6"/>
      <c r="K2007" s="6"/>
      <c r="L2007" s="5"/>
    </row>
    <row r="2008" spans="5:12" ht="73.5" hidden="1" customHeight="1">
      <c r="E2008" s="6"/>
      <c r="F2008" s="6"/>
      <c r="G2008" s="6"/>
      <c r="H2008" s="6"/>
      <c r="I2008" s="6"/>
      <c r="J2008" s="6"/>
      <c r="K2008" s="6"/>
      <c r="L2008" s="5"/>
    </row>
    <row r="2009" spans="5:12" ht="73.5" hidden="1" customHeight="1">
      <c r="E2009" s="6"/>
      <c r="F2009" s="6"/>
      <c r="G2009" s="6"/>
      <c r="H2009" s="6"/>
      <c r="I2009" s="6"/>
      <c r="J2009" s="6"/>
      <c r="K2009" s="6"/>
      <c r="L2009" s="5"/>
    </row>
    <row r="2010" spans="5:12" ht="73.5" hidden="1" customHeight="1">
      <c r="E2010" s="6"/>
      <c r="F2010" s="6"/>
      <c r="G2010" s="6"/>
      <c r="H2010" s="6"/>
      <c r="I2010" s="6"/>
      <c r="J2010" s="6"/>
      <c r="K2010" s="6"/>
      <c r="L2010" s="5"/>
    </row>
    <row r="2011" spans="5:12" ht="73.5" hidden="1" customHeight="1">
      <c r="E2011" s="6"/>
      <c r="F2011" s="6"/>
      <c r="G2011" s="6"/>
      <c r="H2011" s="6"/>
      <c r="I2011" s="6"/>
      <c r="J2011" s="6"/>
      <c r="K2011" s="6"/>
      <c r="L2011" s="5"/>
    </row>
    <row r="2012" spans="5:12" ht="73.5" hidden="1" customHeight="1">
      <c r="E2012" s="6"/>
      <c r="F2012" s="6"/>
      <c r="G2012" s="6"/>
      <c r="H2012" s="6"/>
      <c r="I2012" s="6"/>
      <c r="J2012" s="6"/>
      <c r="K2012" s="6"/>
      <c r="L2012" s="5"/>
    </row>
    <row r="2013" spans="5:12" ht="73.5" hidden="1" customHeight="1">
      <c r="E2013" s="6"/>
      <c r="F2013" s="6"/>
      <c r="G2013" s="6"/>
      <c r="H2013" s="6"/>
      <c r="I2013" s="6"/>
      <c r="J2013" s="6"/>
      <c r="K2013" s="6"/>
      <c r="L2013" s="5"/>
    </row>
    <row r="2014" spans="5:12" ht="73.5" hidden="1" customHeight="1">
      <c r="E2014" s="6"/>
      <c r="F2014" s="6"/>
      <c r="G2014" s="6"/>
      <c r="H2014" s="6"/>
      <c r="I2014" s="6"/>
      <c r="J2014" s="6"/>
      <c r="K2014" s="6"/>
      <c r="L2014" s="5"/>
    </row>
    <row r="2015" spans="5:12" ht="73.5" hidden="1" customHeight="1">
      <c r="E2015" s="6"/>
      <c r="F2015" s="6"/>
      <c r="G2015" s="6"/>
      <c r="H2015" s="6"/>
      <c r="I2015" s="6"/>
      <c r="J2015" s="6"/>
      <c r="K2015" s="6"/>
      <c r="L2015" s="5"/>
    </row>
    <row r="2016" spans="5:12" ht="73.5" hidden="1" customHeight="1">
      <c r="E2016" s="6"/>
      <c r="F2016" s="6"/>
      <c r="G2016" s="6"/>
      <c r="H2016" s="6"/>
      <c r="I2016" s="6"/>
      <c r="J2016" s="6"/>
      <c r="K2016" s="6"/>
      <c r="L2016" s="5"/>
    </row>
    <row r="2017" spans="5:12" ht="73.5" hidden="1" customHeight="1">
      <c r="E2017" s="6"/>
      <c r="F2017" s="6"/>
      <c r="G2017" s="6"/>
      <c r="H2017" s="6"/>
      <c r="I2017" s="6"/>
      <c r="J2017" s="6"/>
      <c r="K2017" s="6"/>
      <c r="L2017" s="5"/>
    </row>
    <row r="2018" spans="5:12" ht="73.5" hidden="1" customHeight="1">
      <c r="E2018" s="6"/>
      <c r="F2018" s="6"/>
      <c r="G2018" s="6"/>
      <c r="H2018" s="6"/>
      <c r="I2018" s="6"/>
      <c r="J2018" s="6"/>
      <c r="K2018" s="6"/>
      <c r="L2018" s="5"/>
    </row>
    <row r="2019" spans="5:12" ht="73.5" hidden="1" customHeight="1">
      <c r="E2019" s="6"/>
      <c r="F2019" s="6"/>
      <c r="G2019" s="6"/>
      <c r="H2019" s="6"/>
      <c r="I2019" s="6"/>
      <c r="J2019" s="6"/>
      <c r="K2019" s="6"/>
      <c r="L2019" s="5"/>
    </row>
    <row r="2020" spans="5:12" ht="73.5" hidden="1" customHeight="1">
      <c r="E2020" s="6"/>
      <c r="F2020" s="6"/>
      <c r="G2020" s="6"/>
      <c r="H2020" s="6"/>
      <c r="I2020" s="6"/>
      <c r="J2020" s="6"/>
      <c r="K2020" s="6"/>
      <c r="L2020" s="5"/>
    </row>
    <row r="2021" spans="5:12" ht="73.5" hidden="1" customHeight="1">
      <c r="E2021" s="6"/>
      <c r="F2021" s="6"/>
      <c r="G2021" s="6"/>
      <c r="H2021" s="6"/>
      <c r="I2021" s="6"/>
      <c r="J2021" s="6"/>
      <c r="K2021" s="6"/>
      <c r="L2021" s="5"/>
    </row>
    <row r="2022" spans="5:12" ht="73.5" hidden="1" customHeight="1">
      <c r="E2022" s="6"/>
      <c r="F2022" s="6"/>
      <c r="G2022" s="6"/>
      <c r="H2022" s="6"/>
      <c r="I2022" s="6"/>
      <c r="J2022" s="6"/>
      <c r="K2022" s="6"/>
      <c r="L2022" s="5"/>
    </row>
    <row r="2023" spans="5:12" ht="73.5" hidden="1" customHeight="1">
      <c r="E2023" s="6"/>
      <c r="F2023" s="6"/>
      <c r="G2023" s="6"/>
      <c r="H2023" s="6"/>
      <c r="I2023" s="6"/>
      <c r="J2023" s="6"/>
      <c r="K2023" s="6"/>
      <c r="L2023" s="5"/>
    </row>
    <row r="2024" spans="5:12" ht="73.5" hidden="1" customHeight="1">
      <c r="E2024" s="6"/>
      <c r="F2024" s="6"/>
      <c r="G2024" s="6"/>
      <c r="H2024" s="6"/>
      <c r="I2024" s="6"/>
      <c r="J2024" s="6"/>
      <c r="K2024" s="6"/>
      <c r="L2024" s="5"/>
    </row>
    <row r="2025" spans="5:12" ht="73.5" hidden="1" customHeight="1">
      <c r="E2025" s="6"/>
      <c r="F2025" s="6"/>
      <c r="G2025" s="6"/>
      <c r="H2025" s="6"/>
      <c r="I2025" s="6"/>
      <c r="J2025" s="6"/>
      <c r="K2025" s="6"/>
      <c r="L2025" s="5"/>
    </row>
    <row r="2026" spans="5:12" ht="73.5" hidden="1" customHeight="1">
      <c r="E2026" s="6"/>
      <c r="F2026" s="6"/>
      <c r="G2026" s="6"/>
      <c r="H2026" s="6"/>
      <c r="I2026" s="6"/>
      <c r="J2026" s="6"/>
      <c r="K2026" s="6"/>
      <c r="L2026" s="5"/>
    </row>
    <row r="2027" spans="5:12" ht="73.5" hidden="1" customHeight="1">
      <c r="E2027" s="6"/>
      <c r="F2027" s="6"/>
      <c r="G2027" s="6"/>
      <c r="H2027" s="6"/>
      <c r="I2027" s="6"/>
      <c r="J2027" s="6"/>
      <c r="K2027" s="6"/>
      <c r="L2027" s="5"/>
    </row>
    <row r="2028" spans="5:12" ht="73.5" hidden="1" customHeight="1">
      <c r="E2028" s="6"/>
      <c r="F2028" s="6"/>
      <c r="G2028" s="6"/>
      <c r="H2028" s="6"/>
      <c r="I2028" s="6"/>
      <c r="J2028" s="6"/>
      <c r="K2028" s="6"/>
      <c r="L2028" s="5"/>
    </row>
    <row r="2029" spans="5:12" ht="73.5" hidden="1" customHeight="1">
      <c r="E2029" s="6"/>
      <c r="F2029" s="6"/>
      <c r="G2029" s="6"/>
      <c r="H2029" s="6"/>
      <c r="I2029" s="6"/>
      <c r="J2029" s="6"/>
      <c r="K2029" s="6"/>
      <c r="L2029" s="5"/>
    </row>
    <row r="2030" spans="5:12" ht="73.5" hidden="1" customHeight="1">
      <c r="E2030" s="6"/>
      <c r="F2030" s="6"/>
      <c r="G2030" s="6"/>
      <c r="H2030" s="6"/>
      <c r="I2030" s="6"/>
      <c r="J2030" s="6"/>
      <c r="K2030" s="6"/>
      <c r="L2030" s="5"/>
    </row>
    <row r="2031" spans="5:12" ht="73.5" hidden="1" customHeight="1">
      <c r="E2031" s="6"/>
      <c r="F2031" s="6"/>
      <c r="G2031" s="6"/>
      <c r="H2031" s="6"/>
      <c r="I2031" s="6"/>
      <c r="J2031" s="6"/>
      <c r="K2031" s="6"/>
      <c r="L2031" s="5"/>
    </row>
    <row r="2032" spans="5:12" ht="73.5" hidden="1" customHeight="1">
      <c r="E2032" s="6"/>
      <c r="F2032" s="6"/>
      <c r="G2032" s="6"/>
      <c r="H2032" s="6"/>
      <c r="I2032" s="6"/>
      <c r="J2032" s="6"/>
      <c r="K2032" s="6"/>
      <c r="L2032" s="5"/>
    </row>
    <row r="2033" spans="5:12" ht="73.5" hidden="1" customHeight="1">
      <c r="E2033" s="6"/>
      <c r="F2033" s="6"/>
      <c r="G2033" s="6"/>
      <c r="H2033" s="6"/>
      <c r="I2033" s="6"/>
      <c r="J2033" s="6"/>
      <c r="K2033" s="6"/>
      <c r="L2033" s="5"/>
    </row>
    <row r="2034" spans="5:12" ht="73.5" hidden="1" customHeight="1">
      <c r="E2034" s="6"/>
      <c r="F2034" s="6"/>
      <c r="G2034" s="6"/>
      <c r="H2034" s="6"/>
      <c r="I2034" s="6"/>
      <c r="J2034" s="6"/>
      <c r="K2034" s="6"/>
      <c r="L2034" s="5"/>
    </row>
    <row r="2035" spans="5:12" ht="73.5" hidden="1" customHeight="1">
      <c r="E2035" s="6"/>
      <c r="F2035" s="6"/>
      <c r="G2035" s="6"/>
      <c r="H2035" s="6"/>
      <c r="I2035" s="6"/>
      <c r="J2035" s="6"/>
      <c r="K2035" s="6"/>
      <c r="L2035" s="5"/>
    </row>
    <row r="2036" spans="5:12" ht="73.5" hidden="1" customHeight="1">
      <c r="E2036" s="6"/>
      <c r="F2036" s="6"/>
      <c r="G2036" s="6"/>
      <c r="H2036" s="6"/>
      <c r="I2036" s="6"/>
      <c r="J2036" s="6"/>
      <c r="K2036" s="6"/>
      <c r="L2036" s="5"/>
    </row>
    <row r="2037" spans="5:12" ht="73.5" hidden="1" customHeight="1">
      <c r="E2037" s="6"/>
      <c r="F2037" s="6"/>
      <c r="G2037" s="6"/>
      <c r="H2037" s="6"/>
      <c r="I2037" s="6"/>
      <c r="J2037" s="6"/>
      <c r="K2037" s="6"/>
      <c r="L2037" s="5"/>
    </row>
    <row r="2038" spans="5:12" ht="73.5" hidden="1" customHeight="1">
      <c r="E2038" s="6"/>
      <c r="F2038" s="6"/>
      <c r="G2038" s="6"/>
      <c r="H2038" s="6"/>
      <c r="I2038" s="6"/>
      <c r="J2038" s="6"/>
      <c r="K2038" s="6"/>
      <c r="L2038" s="5"/>
    </row>
    <row r="2039" spans="5:12" ht="73.5" hidden="1" customHeight="1">
      <c r="E2039" s="6"/>
      <c r="F2039" s="6"/>
      <c r="G2039" s="6"/>
      <c r="H2039" s="6"/>
      <c r="I2039" s="6"/>
      <c r="J2039" s="6"/>
      <c r="K2039" s="6"/>
      <c r="L2039" s="5"/>
    </row>
    <row r="2040" spans="5:12" ht="73.5" hidden="1" customHeight="1">
      <c r="E2040" s="6"/>
      <c r="F2040" s="6"/>
      <c r="G2040" s="6"/>
      <c r="H2040" s="6"/>
      <c r="I2040" s="6"/>
      <c r="J2040" s="6"/>
      <c r="K2040" s="6"/>
      <c r="L2040" s="5"/>
    </row>
    <row r="2041" spans="5:12" ht="73.5" hidden="1" customHeight="1">
      <c r="E2041" s="6"/>
      <c r="F2041" s="6"/>
      <c r="G2041" s="6"/>
      <c r="H2041" s="6"/>
      <c r="I2041" s="6"/>
      <c r="J2041" s="6"/>
      <c r="K2041" s="6"/>
      <c r="L2041" s="5"/>
    </row>
    <row r="2042" spans="5:12" ht="73.5" hidden="1" customHeight="1">
      <c r="E2042" s="6"/>
      <c r="F2042" s="6"/>
      <c r="G2042" s="6"/>
      <c r="H2042" s="6"/>
      <c r="I2042" s="6"/>
      <c r="J2042" s="6"/>
      <c r="K2042" s="6"/>
      <c r="L2042" s="5"/>
    </row>
    <row r="2043" spans="5:12" ht="73.5" hidden="1" customHeight="1">
      <c r="E2043" s="6"/>
      <c r="F2043" s="6"/>
      <c r="G2043" s="6"/>
      <c r="H2043" s="6"/>
      <c r="I2043" s="6"/>
      <c r="J2043" s="6"/>
      <c r="K2043" s="6"/>
      <c r="L2043" s="5"/>
    </row>
    <row r="2044" spans="5:12" ht="73.5" hidden="1" customHeight="1">
      <c r="E2044" s="6"/>
      <c r="F2044" s="6"/>
      <c r="G2044" s="6"/>
      <c r="H2044" s="6"/>
      <c r="I2044" s="6"/>
      <c r="J2044" s="6"/>
      <c r="K2044" s="6"/>
      <c r="L2044" s="5"/>
    </row>
    <row r="2045" spans="5:12" ht="73.5" hidden="1" customHeight="1">
      <c r="E2045" s="6"/>
      <c r="F2045" s="6"/>
      <c r="G2045" s="6"/>
      <c r="H2045" s="6"/>
      <c r="I2045" s="6"/>
      <c r="J2045" s="6"/>
      <c r="K2045" s="6"/>
      <c r="L2045" s="5"/>
    </row>
    <row r="2046" spans="5:12" ht="73.5" hidden="1" customHeight="1">
      <c r="E2046" s="6"/>
      <c r="F2046" s="6"/>
      <c r="G2046" s="6"/>
      <c r="H2046" s="6"/>
      <c r="I2046" s="6"/>
      <c r="J2046" s="6"/>
      <c r="K2046" s="6"/>
      <c r="L2046" s="5"/>
    </row>
    <row r="2047" spans="5:12" ht="73.5" hidden="1" customHeight="1">
      <c r="E2047" s="6"/>
      <c r="F2047" s="6"/>
      <c r="G2047" s="6"/>
      <c r="H2047" s="6"/>
      <c r="I2047" s="6"/>
      <c r="J2047" s="6"/>
      <c r="K2047" s="6"/>
      <c r="L2047" s="5"/>
    </row>
    <row r="2048" spans="5:12" ht="73.5" hidden="1" customHeight="1">
      <c r="E2048" s="6"/>
      <c r="F2048" s="6"/>
      <c r="G2048" s="6"/>
      <c r="H2048" s="6"/>
      <c r="I2048" s="6"/>
      <c r="J2048" s="6"/>
      <c r="K2048" s="6"/>
      <c r="L2048" s="5"/>
    </row>
    <row r="2049" spans="5:12" ht="73.5" hidden="1" customHeight="1">
      <c r="E2049" s="6"/>
      <c r="F2049" s="6"/>
      <c r="G2049" s="6"/>
      <c r="H2049" s="6"/>
      <c r="I2049" s="6"/>
      <c r="J2049" s="6"/>
      <c r="K2049" s="6"/>
      <c r="L2049" s="5"/>
    </row>
    <row r="2050" spans="5:12" ht="73.5" hidden="1" customHeight="1">
      <c r="E2050" s="6"/>
      <c r="F2050" s="6"/>
      <c r="G2050" s="6"/>
      <c r="H2050" s="6"/>
      <c r="I2050" s="6"/>
      <c r="J2050" s="6"/>
      <c r="K2050" s="6"/>
      <c r="L2050" s="5"/>
    </row>
    <row r="2051" spans="5:12" ht="73.5" hidden="1" customHeight="1">
      <c r="E2051" s="6"/>
      <c r="F2051" s="6"/>
      <c r="G2051" s="6"/>
      <c r="H2051" s="6"/>
      <c r="I2051" s="6"/>
      <c r="J2051" s="6"/>
      <c r="K2051" s="6"/>
      <c r="L2051" s="5"/>
    </row>
    <row r="2052" spans="5:12" ht="73.5" hidden="1" customHeight="1">
      <c r="E2052" s="6"/>
      <c r="F2052" s="6"/>
      <c r="G2052" s="6"/>
      <c r="H2052" s="6"/>
      <c r="I2052" s="6"/>
      <c r="J2052" s="6"/>
      <c r="K2052" s="6"/>
      <c r="L2052" s="5"/>
    </row>
    <row r="2053" spans="5:12" ht="73.5" hidden="1" customHeight="1">
      <c r="E2053" s="6"/>
      <c r="F2053" s="6"/>
      <c r="G2053" s="6"/>
      <c r="H2053" s="6"/>
      <c r="I2053" s="6"/>
      <c r="J2053" s="6"/>
      <c r="K2053" s="6"/>
      <c r="L2053" s="5"/>
    </row>
    <row r="2054" spans="5:12" ht="73.5" hidden="1" customHeight="1">
      <c r="E2054" s="6"/>
      <c r="F2054" s="6"/>
      <c r="G2054" s="6"/>
      <c r="H2054" s="6"/>
      <c r="I2054" s="6"/>
      <c r="J2054" s="6"/>
      <c r="K2054" s="6"/>
      <c r="L2054" s="5"/>
    </row>
    <row r="2055" spans="5:12" ht="73.5" hidden="1" customHeight="1">
      <c r="E2055" s="6"/>
      <c r="F2055" s="6"/>
      <c r="G2055" s="6"/>
      <c r="H2055" s="6"/>
      <c r="I2055" s="6"/>
      <c r="J2055" s="6"/>
      <c r="K2055" s="6"/>
      <c r="L2055" s="5"/>
    </row>
    <row r="2056" spans="5:12" ht="73.5" hidden="1" customHeight="1">
      <c r="E2056" s="6"/>
      <c r="F2056" s="6"/>
      <c r="G2056" s="6"/>
      <c r="H2056" s="6"/>
      <c r="I2056" s="6"/>
      <c r="J2056" s="6"/>
      <c r="K2056" s="6"/>
      <c r="L2056" s="5"/>
    </row>
    <row r="2057" spans="5:12" ht="73.5" hidden="1" customHeight="1">
      <c r="E2057" s="6"/>
      <c r="F2057" s="6"/>
      <c r="G2057" s="6"/>
      <c r="H2057" s="6"/>
      <c r="I2057" s="6"/>
      <c r="J2057" s="6"/>
      <c r="K2057" s="6"/>
      <c r="L2057" s="5"/>
    </row>
    <row r="2058" spans="5:12" ht="73.5" hidden="1" customHeight="1">
      <c r="E2058" s="6"/>
      <c r="F2058" s="6"/>
      <c r="G2058" s="6"/>
      <c r="H2058" s="6"/>
      <c r="I2058" s="6"/>
      <c r="J2058" s="6"/>
      <c r="K2058" s="6"/>
      <c r="L2058" s="5"/>
    </row>
    <row r="2059" spans="5:12" ht="73.5" hidden="1" customHeight="1">
      <c r="E2059" s="6"/>
      <c r="F2059" s="6"/>
      <c r="G2059" s="6"/>
      <c r="H2059" s="6"/>
      <c r="I2059" s="6"/>
      <c r="J2059" s="6"/>
      <c r="K2059" s="6"/>
      <c r="L2059" s="5"/>
    </row>
    <row r="2060" spans="5:12" ht="73.5" hidden="1" customHeight="1">
      <c r="E2060" s="6"/>
      <c r="F2060" s="6"/>
      <c r="G2060" s="6"/>
      <c r="H2060" s="6"/>
      <c r="I2060" s="6"/>
      <c r="J2060" s="6"/>
      <c r="K2060" s="6"/>
      <c r="L2060" s="5"/>
    </row>
    <row r="2061" spans="5:12" ht="73.5" hidden="1" customHeight="1">
      <c r="E2061" s="6"/>
      <c r="F2061" s="6"/>
      <c r="G2061" s="6"/>
      <c r="H2061" s="6"/>
      <c r="I2061" s="6"/>
      <c r="J2061" s="6"/>
      <c r="K2061" s="6"/>
      <c r="L2061" s="5"/>
    </row>
    <row r="2062" spans="5:12" ht="73.5" hidden="1" customHeight="1">
      <c r="E2062" s="6"/>
      <c r="F2062" s="6"/>
      <c r="G2062" s="6"/>
      <c r="H2062" s="6"/>
      <c r="I2062" s="6"/>
      <c r="J2062" s="6"/>
      <c r="K2062" s="6"/>
      <c r="L2062" s="5"/>
    </row>
    <row r="2063" spans="5:12" ht="73.5" hidden="1" customHeight="1">
      <c r="E2063" s="6"/>
      <c r="F2063" s="6"/>
      <c r="G2063" s="6"/>
      <c r="H2063" s="6"/>
      <c r="I2063" s="6"/>
      <c r="J2063" s="6"/>
      <c r="K2063" s="6"/>
      <c r="L2063" s="5"/>
    </row>
    <row r="2064" spans="5:12" ht="73.5" hidden="1" customHeight="1">
      <c r="E2064" s="6"/>
      <c r="F2064" s="6"/>
      <c r="G2064" s="6"/>
      <c r="H2064" s="6"/>
      <c r="I2064" s="6"/>
      <c r="J2064" s="6"/>
      <c r="K2064" s="6"/>
      <c r="L2064" s="5"/>
    </row>
    <row r="2065" spans="5:12" ht="73.5" hidden="1" customHeight="1">
      <c r="E2065" s="6"/>
      <c r="F2065" s="6"/>
      <c r="G2065" s="6"/>
      <c r="H2065" s="6"/>
      <c r="I2065" s="6"/>
      <c r="J2065" s="6"/>
      <c r="K2065" s="6"/>
      <c r="L2065" s="5"/>
    </row>
    <row r="2066" spans="5:12" ht="73.5" hidden="1" customHeight="1">
      <c r="E2066" s="6"/>
      <c r="F2066" s="6"/>
      <c r="G2066" s="6"/>
      <c r="H2066" s="6"/>
      <c r="I2066" s="6"/>
      <c r="J2066" s="6"/>
      <c r="K2066" s="6"/>
      <c r="L2066" s="5"/>
    </row>
    <row r="2067" spans="5:12" ht="73.5" hidden="1" customHeight="1">
      <c r="E2067" s="6"/>
      <c r="F2067" s="6"/>
      <c r="G2067" s="6"/>
      <c r="H2067" s="6"/>
      <c r="I2067" s="6"/>
      <c r="J2067" s="6"/>
      <c r="K2067" s="6"/>
      <c r="L2067" s="5"/>
    </row>
    <row r="2068" spans="5:12" ht="73.5" hidden="1" customHeight="1">
      <c r="E2068" s="6"/>
      <c r="F2068" s="6"/>
      <c r="G2068" s="6"/>
      <c r="H2068" s="6"/>
      <c r="I2068" s="6"/>
      <c r="J2068" s="6"/>
      <c r="K2068" s="6"/>
      <c r="L2068" s="5"/>
    </row>
    <row r="2069" spans="5:12" ht="73.5" hidden="1" customHeight="1">
      <c r="E2069" s="6"/>
      <c r="F2069" s="6"/>
      <c r="G2069" s="6"/>
      <c r="H2069" s="6"/>
      <c r="I2069" s="6"/>
      <c r="J2069" s="6"/>
      <c r="K2069" s="6"/>
      <c r="L2069" s="5"/>
    </row>
    <row r="2070" spans="5:12" ht="73.5" hidden="1" customHeight="1">
      <c r="E2070" s="6"/>
      <c r="F2070" s="6"/>
      <c r="G2070" s="6"/>
      <c r="H2070" s="6"/>
      <c r="I2070" s="6"/>
      <c r="J2070" s="6"/>
      <c r="K2070" s="6"/>
      <c r="L2070" s="5"/>
    </row>
    <row r="2071" spans="5:12" ht="73.5" hidden="1" customHeight="1">
      <c r="E2071" s="6"/>
      <c r="F2071" s="6"/>
      <c r="G2071" s="6"/>
      <c r="H2071" s="6"/>
      <c r="I2071" s="6"/>
      <c r="J2071" s="6"/>
      <c r="K2071" s="6"/>
      <c r="L2071" s="5"/>
    </row>
    <row r="2072" spans="5:12" ht="73.5" hidden="1" customHeight="1">
      <c r="E2072" s="6"/>
      <c r="F2072" s="6"/>
      <c r="G2072" s="6"/>
      <c r="H2072" s="6"/>
      <c r="I2072" s="6"/>
      <c r="J2072" s="6"/>
      <c r="K2072" s="6"/>
      <c r="L2072" s="5"/>
    </row>
    <row r="2073" spans="5:12" ht="73.5" hidden="1" customHeight="1">
      <c r="E2073" s="6"/>
      <c r="F2073" s="6"/>
      <c r="G2073" s="6"/>
      <c r="H2073" s="6"/>
      <c r="I2073" s="6"/>
      <c r="J2073" s="6"/>
      <c r="K2073" s="6"/>
      <c r="L2073" s="5"/>
    </row>
    <row r="2074" spans="5:12" ht="73.5" hidden="1" customHeight="1">
      <c r="E2074" s="6"/>
      <c r="F2074" s="6"/>
      <c r="G2074" s="6"/>
      <c r="H2074" s="6"/>
      <c r="I2074" s="6"/>
      <c r="J2074" s="6"/>
      <c r="K2074" s="6"/>
      <c r="L2074" s="5"/>
    </row>
    <row r="2075" spans="5:12" ht="73.5" hidden="1" customHeight="1">
      <c r="E2075" s="6"/>
      <c r="F2075" s="6"/>
      <c r="G2075" s="6"/>
      <c r="H2075" s="6"/>
      <c r="I2075" s="6"/>
      <c r="J2075" s="6"/>
      <c r="K2075" s="6"/>
      <c r="L2075" s="5"/>
    </row>
    <row r="2076" spans="5:12" ht="73.5" hidden="1" customHeight="1">
      <c r="E2076" s="6"/>
      <c r="F2076" s="6"/>
      <c r="G2076" s="6"/>
      <c r="H2076" s="6"/>
      <c r="I2076" s="6"/>
      <c r="J2076" s="6"/>
      <c r="K2076" s="6"/>
      <c r="L2076" s="5"/>
    </row>
    <row r="2077" spans="5:12" ht="73.5" hidden="1" customHeight="1">
      <c r="E2077" s="6"/>
      <c r="F2077" s="6"/>
      <c r="G2077" s="6"/>
      <c r="H2077" s="6"/>
      <c r="I2077" s="6"/>
      <c r="J2077" s="6"/>
      <c r="K2077" s="6"/>
      <c r="L2077" s="5"/>
    </row>
    <row r="2078" spans="5:12" ht="73.5" hidden="1" customHeight="1">
      <c r="E2078" s="6"/>
      <c r="F2078" s="6"/>
      <c r="G2078" s="6"/>
      <c r="H2078" s="6"/>
      <c r="I2078" s="6"/>
      <c r="J2078" s="6"/>
      <c r="K2078" s="6"/>
      <c r="L2078" s="5"/>
    </row>
    <row r="2079" spans="5:12" ht="73.5" hidden="1" customHeight="1">
      <c r="E2079" s="6"/>
      <c r="F2079" s="6"/>
      <c r="G2079" s="6"/>
      <c r="H2079" s="6"/>
      <c r="I2079" s="6"/>
      <c r="J2079" s="6"/>
      <c r="K2079" s="6"/>
      <c r="L2079" s="5"/>
    </row>
    <row r="2080" spans="5:12" ht="73.5" hidden="1" customHeight="1">
      <c r="E2080" s="6"/>
      <c r="F2080" s="6"/>
      <c r="G2080" s="6"/>
      <c r="H2080" s="6"/>
      <c r="I2080" s="6"/>
      <c r="J2080" s="6"/>
      <c r="K2080" s="6"/>
      <c r="L2080" s="5"/>
    </row>
    <row r="2081" spans="5:12" ht="73.5" hidden="1" customHeight="1">
      <c r="E2081" s="6"/>
      <c r="F2081" s="6"/>
      <c r="G2081" s="6"/>
      <c r="H2081" s="6"/>
      <c r="I2081" s="6"/>
      <c r="J2081" s="6"/>
      <c r="K2081" s="6"/>
      <c r="L2081" s="5"/>
    </row>
    <row r="2082" spans="5:12" ht="73.5" hidden="1" customHeight="1">
      <c r="E2082" s="6"/>
      <c r="F2082" s="6"/>
      <c r="G2082" s="6"/>
      <c r="H2082" s="6"/>
      <c r="I2082" s="6"/>
      <c r="J2082" s="6"/>
      <c r="K2082" s="6"/>
      <c r="L2082" s="5"/>
    </row>
    <row r="2083" spans="5:12" ht="73.5" hidden="1" customHeight="1">
      <c r="E2083" s="6"/>
      <c r="F2083" s="6"/>
      <c r="G2083" s="6"/>
      <c r="H2083" s="6"/>
      <c r="I2083" s="6"/>
      <c r="J2083" s="6"/>
      <c r="K2083" s="6"/>
      <c r="L2083" s="5"/>
    </row>
    <row r="2084" spans="5:12" ht="73.5" hidden="1" customHeight="1">
      <c r="E2084" s="6"/>
      <c r="F2084" s="6"/>
      <c r="G2084" s="6"/>
      <c r="H2084" s="6"/>
      <c r="I2084" s="6"/>
      <c r="J2084" s="6"/>
      <c r="K2084" s="6"/>
      <c r="L2084" s="5"/>
    </row>
    <row r="2085" spans="5:12" ht="73.5" hidden="1" customHeight="1">
      <c r="E2085" s="6"/>
      <c r="F2085" s="6"/>
      <c r="G2085" s="6"/>
      <c r="H2085" s="6"/>
      <c r="I2085" s="6"/>
      <c r="J2085" s="6"/>
      <c r="K2085" s="6"/>
      <c r="L2085" s="5"/>
    </row>
    <row r="2086" spans="5:12" ht="73.5" hidden="1" customHeight="1">
      <c r="E2086" s="6"/>
      <c r="F2086" s="6"/>
      <c r="G2086" s="6"/>
      <c r="H2086" s="6"/>
      <c r="I2086" s="6"/>
      <c r="J2086" s="6"/>
      <c r="K2086" s="6"/>
      <c r="L2086" s="5"/>
    </row>
    <row r="2087" spans="5:12" ht="73.5" hidden="1" customHeight="1">
      <c r="E2087" s="6"/>
      <c r="F2087" s="6"/>
      <c r="G2087" s="6"/>
      <c r="H2087" s="6"/>
      <c r="I2087" s="6"/>
      <c r="J2087" s="6"/>
      <c r="K2087" s="6"/>
      <c r="L2087" s="5"/>
    </row>
    <row r="2088" spans="5:12" ht="73.5" hidden="1" customHeight="1">
      <c r="E2088" s="6"/>
      <c r="F2088" s="6"/>
      <c r="G2088" s="6"/>
      <c r="H2088" s="6"/>
      <c r="I2088" s="6"/>
      <c r="J2088" s="6"/>
      <c r="K2088" s="6"/>
      <c r="L2088" s="5"/>
    </row>
    <row r="2089" spans="5:12" ht="73.5" hidden="1" customHeight="1">
      <c r="E2089" s="6"/>
      <c r="F2089" s="6"/>
      <c r="G2089" s="6"/>
      <c r="H2089" s="6"/>
      <c r="I2089" s="6"/>
      <c r="J2089" s="6"/>
      <c r="K2089" s="6"/>
      <c r="L2089" s="5"/>
    </row>
    <row r="2090" spans="5:12" ht="73.5" hidden="1" customHeight="1">
      <c r="E2090" s="6"/>
      <c r="F2090" s="6"/>
      <c r="G2090" s="6"/>
      <c r="H2090" s="6"/>
      <c r="I2090" s="6"/>
      <c r="J2090" s="6"/>
      <c r="K2090" s="6"/>
      <c r="L2090" s="5"/>
    </row>
    <row r="2091" spans="5:12" ht="73.5" hidden="1" customHeight="1">
      <c r="E2091" s="6"/>
      <c r="F2091" s="6"/>
      <c r="G2091" s="6"/>
      <c r="H2091" s="6"/>
      <c r="I2091" s="6"/>
      <c r="J2091" s="6"/>
      <c r="K2091" s="6"/>
      <c r="L2091" s="5"/>
    </row>
    <row r="2092" spans="5:12" ht="73.5" hidden="1" customHeight="1">
      <c r="E2092" s="6"/>
      <c r="F2092" s="6"/>
      <c r="G2092" s="6"/>
      <c r="H2092" s="6"/>
      <c r="I2092" s="6"/>
      <c r="J2092" s="6"/>
      <c r="K2092" s="6"/>
      <c r="L2092" s="5"/>
    </row>
    <row r="2093" spans="5:12" ht="73.5" hidden="1" customHeight="1">
      <c r="E2093" s="6"/>
      <c r="F2093" s="6"/>
      <c r="G2093" s="6"/>
      <c r="H2093" s="6"/>
      <c r="I2093" s="6"/>
      <c r="J2093" s="6"/>
      <c r="K2093" s="6"/>
      <c r="L2093" s="5"/>
    </row>
    <row r="2094" spans="5:12" ht="73.5" hidden="1" customHeight="1">
      <c r="E2094" s="6"/>
      <c r="F2094" s="6"/>
      <c r="G2094" s="6"/>
      <c r="H2094" s="6"/>
      <c r="I2094" s="6"/>
      <c r="J2094" s="6"/>
      <c r="K2094" s="6"/>
      <c r="L2094" s="5"/>
    </row>
    <row r="2095" spans="5:12" ht="73.5" hidden="1" customHeight="1">
      <c r="E2095" s="6"/>
      <c r="F2095" s="6"/>
      <c r="G2095" s="6"/>
      <c r="H2095" s="6"/>
      <c r="I2095" s="6"/>
      <c r="J2095" s="6"/>
      <c r="K2095" s="6"/>
      <c r="L2095" s="5"/>
    </row>
    <row r="2096" spans="5:12" ht="73.5" hidden="1" customHeight="1">
      <c r="E2096" s="6"/>
      <c r="F2096" s="6"/>
      <c r="G2096" s="6"/>
      <c r="H2096" s="6"/>
      <c r="I2096" s="6"/>
      <c r="J2096" s="6"/>
      <c r="K2096" s="6"/>
      <c r="L2096" s="5"/>
    </row>
    <row r="2097" spans="5:12" ht="73.5" hidden="1" customHeight="1">
      <c r="E2097" s="6"/>
      <c r="F2097" s="6"/>
      <c r="G2097" s="6"/>
      <c r="H2097" s="6"/>
      <c r="I2097" s="6"/>
      <c r="J2097" s="6"/>
      <c r="K2097" s="6"/>
      <c r="L2097" s="5"/>
    </row>
    <row r="2098" spans="5:12" ht="73.5" hidden="1" customHeight="1">
      <c r="E2098" s="6"/>
      <c r="F2098" s="6"/>
      <c r="G2098" s="6"/>
      <c r="H2098" s="6"/>
      <c r="I2098" s="6"/>
      <c r="J2098" s="6"/>
      <c r="K2098" s="6"/>
      <c r="L2098" s="5"/>
    </row>
    <row r="2099" spans="5:12" ht="73.5" hidden="1" customHeight="1">
      <c r="E2099" s="6"/>
      <c r="F2099" s="6"/>
      <c r="G2099" s="6"/>
      <c r="H2099" s="6"/>
      <c r="I2099" s="6"/>
      <c r="J2099" s="6"/>
      <c r="K2099" s="6"/>
      <c r="L2099" s="5"/>
    </row>
    <row r="2100" spans="5:12" ht="73.5" hidden="1" customHeight="1">
      <c r="E2100" s="6"/>
      <c r="F2100" s="6"/>
      <c r="G2100" s="6"/>
      <c r="H2100" s="6"/>
      <c r="I2100" s="6"/>
      <c r="J2100" s="6"/>
      <c r="K2100" s="6"/>
      <c r="L2100" s="5"/>
    </row>
    <row r="2101" spans="5:12" ht="73.5" hidden="1" customHeight="1">
      <c r="E2101" s="6"/>
      <c r="F2101" s="6"/>
      <c r="G2101" s="6"/>
      <c r="H2101" s="6"/>
      <c r="I2101" s="6"/>
      <c r="J2101" s="6"/>
      <c r="K2101" s="6"/>
      <c r="L2101" s="5"/>
    </row>
    <row r="2102" spans="5:12" ht="73.5" hidden="1" customHeight="1">
      <c r="E2102" s="6"/>
      <c r="F2102" s="6"/>
      <c r="G2102" s="6"/>
      <c r="H2102" s="6"/>
      <c r="I2102" s="6"/>
      <c r="J2102" s="6"/>
      <c r="K2102" s="6"/>
      <c r="L2102" s="5"/>
    </row>
    <row r="2103" spans="5:12" ht="73.5" hidden="1" customHeight="1">
      <c r="E2103" s="6"/>
      <c r="F2103" s="6"/>
      <c r="G2103" s="6"/>
      <c r="H2103" s="6"/>
      <c r="I2103" s="6"/>
      <c r="J2103" s="6"/>
      <c r="K2103" s="6"/>
      <c r="L2103" s="5"/>
    </row>
    <row r="2104" spans="5:12" ht="73.5" hidden="1" customHeight="1">
      <c r="E2104" s="6"/>
      <c r="F2104" s="6"/>
      <c r="G2104" s="6"/>
      <c r="H2104" s="6"/>
      <c r="I2104" s="6"/>
      <c r="J2104" s="6"/>
      <c r="K2104" s="6"/>
      <c r="L2104" s="5"/>
    </row>
    <row r="2105" spans="5:12" ht="73.5" hidden="1" customHeight="1">
      <c r="E2105" s="6"/>
      <c r="F2105" s="6"/>
      <c r="G2105" s="6"/>
      <c r="H2105" s="6"/>
      <c r="I2105" s="6"/>
      <c r="J2105" s="6"/>
      <c r="K2105" s="6"/>
      <c r="L2105" s="5"/>
    </row>
    <row r="2106" spans="5:12" ht="73.5" hidden="1" customHeight="1">
      <c r="E2106" s="6"/>
      <c r="F2106" s="6"/>
      <c r="G2106" s="6"/>
      <c r="H2106" s="6"/>
      <c r="I2106" s="6"/>
      <c r="J2106" s="6"/>
      <c r="K2106" s="6"/>
      <c r="L2106" s="5"/>
    </row>
    <row r="2107" spans="5:12" ht="73.5" hidden="1" customHeight="1">
      <c r="E2107" s="6"/>
      <c r="F2107" s="6"/>
      <c r="G2107" s="6"/>
      <c r="H2107" s="6"/>
      <c r="I2107" s="6"/>
      <c r="J2107" s="6"/>
      <c r="K2107" s="6"/>
      <c r="L2107" s="5"/>
    </row>
    <row r="2108" spans="5:12" ht="73.5" hidden="1" customHeight="1">
      <c r="E2108" s="6"/>
      <c r="F2108" s="6"/>
      <c r="G2108" s="6"/>
      <c r="H2108" s="6"/>
      <c r="I2108" s="6"/>
      <c r="J2108" s="6"/>
      <c r="K2108" s="6"/>
      <c r="L2108" s="5"/>
    </row>
    <row r="2109" spans="5:12" ht="73.5" hidden="1" customHeight="1">
      <c r="E2109" s="6"/>
      <c r="F2109" s="6"/>
      <c r="G2109" s="6"/>
      <c r="H2109" s="6"/>
      <c r="I2109" s="6"/>
      <c r="J2109" s="6"/>
      <c r="K2109" s="6"/>
      <c r="L2109" s="5"/>
    </row>
    <row r="2110" spans="5:12" ht="73.5" hidden="1" customHeight="1">
      <c r="E2110" s="6"/>
      <c r="F2110" s="6"/>
      <c r="G2110" s="6"/>
      <c r="H2110" s="6"/>
      <c r="I2110" s="6"/>
      <c r="J2110" s="6"/>
      <c r="K2110" s="6"/>
      <c r="L2110" s="5"/>
    </row>
    <row r="2111" spans="5:12" ht="73.5" hidden="1" customHeight="1">
      <c r="E2111" s="6"/>
      <c r="F2111" s="6"/>
      <c r="G2111" s="6"/>
      <c r="H2111" s="6"/>
      <c r="I2111" s="6"/>
      <c r="J2111" s="6"/>
      <c r="K2111" s="6"/>
      <c r="L2111" s="5"/>
    </row>
    <row r="2112" spans="5:12" ht="73.5" hidden="1" customHeight="1">
      <c r="E2112" s="6"/>
      <c r="F2112" s="6"/>
      <c r="G2112" s="6"/>
      <c r="H2112" s="6"/>
      <c r="I2112" s="6"/>
      <c r="J2112" s="6"/>
      <c r="K2112" s="6"/>
      <c r="L2112" s="5"/>
    </row>
    <row r="2113" spans="5:12" ht="73.5" hidden="1" customHeight="1">
      <c r="E2113" s="6"/>
      <c r="F2113" s="6"/>
      <c r="G2113" s="6"/>
      <c r="H2113" s="6"/>
      <c r="I2113" s="6"/>
      <c r="J2113" s="6"/>
      <c r="K2113" s="6"/>
      <c r="L2113" s="5"/>
    </row>
    <row r="2114" spans="5:12" ht="73.5" hidden="1" customHeight="1">
      <c r="E2114" s="6"/>
      <c r="F2114" s="6"/>
      <c r="G2114" s="6"/>
      <c r="H2114" s="6"/>
      <c r="I2114" s="6"/>
      <c r="J2114" s="6"/>
      <c r="K2114" s="6"/>
      <c r="L2114" s="5"/>
    </row>
    <row r="2115" spans="5:12" ht="73.5" hidden="1" customHeight="1">
      <c r="E2115" s="6"/>
      <c r="F2115" s="6"/>
      <c r="G2115" s="6"/>
      <c r="H2115" s="6"/>
      <c r="I2115" s="6"/>
      <c r="J2115" s="6"/>
      <c r="K2115" s="6"/>
      <c r="L2115" s="5"/>
    </row>
    <row r="2116" spans="5:12" ht="73.5" hidden="1" customHeight="1">
      <c r="E2116" s="6"/>
      <c r="F2116" s="6"/>
      <c r="G2116" s="6"/>
      <c r="H2116" s="6"/>
      <c r="I2116" s="6"/>
      <c r="J2116" s="6"/>
      <c r="K2116" s="6"/>
      <c r="L2116" s="5"/>
    </row>
    <row r="2117" spans="5:12" ht="73.5" hidden="1" customHeight="1">
      <c r="E2117" s="6"/>
      <c r="F2117" s="6"/>
      <c r="G2117" s="6"/>
      <c r="H2117" s="6"/>
      <c r="I2117" s="6"/>
      <c r="J2117" s="6"/>
      <c r="K2117" s="6"/>
      <c r="L2117" s="5"/>
    </row>
    <row r="2118" spans="5:12" ht="73.5" hidden="1" customHeight="1">
      <c r="E2118" s="6"/>
      <c r="F2118" s="6"/>
      <c r="G2118" s="6"/>
      <c r="H2118" s="6"/>
      <c r="I2118" s="6"/>
      <c r="J2118" s="6"/>
      <c r="K2118" s="6"/>
      <c r="L2118" s="5"/>
    </row>
    <row r="2119" spans="5:12" ht="73.5" hidden="1" customHeight="1">
      <c r="E2119" s="6"/>
      <c r="F2119" s="6"/>
      <c r="G2119" s="6"/>
      <c r="H2119" s="6"/>
      <c r="I2119" s="6"/>
      <c r="J2119" s="6"/>
      <c r="K2119" s="6"/>
      <c r="L2119" s="5"/>
    </row>
    <row r="2120" spans="5:12" ht="73.5" hidden="1" customHeight="1">
      <c r="E2120" s="6"/>
      <c r="F2120" s="6"/>
      <c r="G2120" s="6"/>
      <c r="H2120" s="6"/>
      <c r="I2120" s="6"/>
      <c r="J2120" s="6"/>
      <c r="K2120" s="6"/>
      <c r="L2120" s="5"/>
    </row>
    <row r="2121" spans="5:12" ht="73.5" hidden="1" customHeight="1">
      <c r="E2121" s="6"/>
      <c r="F2121" s="6"/>
      <c r="G2121" s="6"/>
      <c r="H2121" s="6"/>
      <c r="I2121" s="6"/>
      <c r="J2121" s="6"/>
      <c r="K2121" s="6"/>
      <c r="L2121" s="5"/>
    </row>
    <row r="2122" spans="5:12" ht="73.5" hidden="1" customHeight="1">
      <c r="E2122" s="6"/>
      <c r="F2122" s="6"/>
      <c r="G2122" s="6"/>
      <c r="H2122" s="6"/>
      <c r="I2122" s="6"/>
      <c r="J2122" s="6"/>
      <c r="K2122" s="6"/>
      <c r="L2122" s="5"/>
    </row>
    <row r="2123" spans="5:12" ht="73.5" hidden="1" customHeight="1">
      <c r="E2123" s="6"/>
      <c r="F2123" s="6"/>
      <c r="G2123" s="6"/>
      <c r="H2123" s="6"/>
      <c r="I2123" s="6"/>
      <c r="J2123" s="6"/>
      <c r="K2123" s="6"/>
      <c r="L2123" s="5"/>
    </row>
    <row r="2124" spans="5:12" ht="73.5" hidden="1" customHeight="1">
      <c r="E2124" s="6"/>
      <c r="F2124" s="6"/>
      <c r="G2124" s="6"/>
      <c r="H2124" s="6"/>
      <c r="I2124" s="6"/>
      <c r="J2124" s="6"/>
      <c r="K2124" s="6"/>
      <c r="L2124" s="5"/>
    </row>
    <row r="2125" spans="5:12" ht="73.5" hidden="1" customHeight="1">
      <c r="E2125" s="6"/>
      <c r="F2125" s="6"/>
      <c r="G2125" s="6"/>
      <c r="H2125" s="6"/>
      <c r="I2125" s="6"/>
      <c r="J2125" s="6"/>
      <c r="K2125" s="6"/>
      <c r="L2125" s="5"/>
    </row>
    <row r="2126" spans="5:12" ht="73.5" hidden="1" customHeight="1">
      <c r="E2126" s="6"/>
      <c r="F2126" s="6"/>
      <c r="G2126" s="6"/>
      <c r="H2126" s="6"/>
      <c r="I2126" s="6"/>
      <c r="J2126" s="6"/>
      <c r="K2126" s="6"/>
      <c r="L2126" s="5"/>
    </row>
    <row r="2127" spans="5:12" ht="73.5" hidden="1" customHeight="1">
      <c r="E2127" s="6"/>
      <c r="F2127" s="6"/>
      <c r="G2127" s="6"/>
      <c r="H2127" s="6"/>
      <c r="I2127" s="6"/>
      <c r="J2127" s="6"/>
      <c r="K2127" s="6"/>
      <c r="L2127" s="5"/>
    </row>
    <row r="2128" spans="5:12" ht="73.5" hidden="1" customHeight="1">
      <c r="E2128" s="6"/>
      <c r="F2128" s="6"/>
      <c r="G2128" s="6"/>
      <c r="H2128" s="6"/>
      <c r="I2128" s="6"/>
      <c r="J2128" s="6"/>
      <c r="K2128" s="6"/>
      <c r="L2128" s="5"/>
    </row>
    <row r="2129" spans="5:12" ht="73.5" hidden="1" customHeight="1">
      <c r="E2129" s="6"/>
      <c r="F2129" s="6"/>
      <c r="G2129" s="6"/>
      <c r="H2129" s="6"/>
      <c r="I2129" s="6"/>
      <c r="J2129" s="6"/>
      <c r="K2129" s="6"/>
      <c r="L2129" s="5"/>
    </row>
    <row r="2130" spans="5:12" ht="73.5" hidden="1" customHeight="1">
      <c r="E2130" s="6"/>
      <c r="F2130" s="6"/>
      <c r="G2130" s="6"/>
      <c r="H2130" s="6"/>
      <c r="I2130" s="6"/>
      <c r="J2130" s="6"/>
      <c r="K2130" s="6"/>
      <c r="L2130" s="5"/>
    </row>
    <row r="2131" spans="5:12" ht="73.5" hidden="1" customHeight="1">
      <c r="E2131" s="6"/>
      <c r="F2131" s="6"/>
      <c r="G2131" s="6"/>
      <c r="H2131" s="6"/>
      <c r="I2131" s="6"/>
      <c r="J2131" s="6"/>
      <c r="K2131" s="6"/>
      <c r="L2131" s="5"/>
    </row>
    <row r="2132" spans="5:12" ht="73.5" hidden="1" customHeight="1">
      <c r="E2132" s="6"/>
      <c r="F2132" s="6"/>
      <c r="G2132" s="6"/>
      <c r="H2132" s="6"/>
      <c r="I2132" s="6"/>
      <c r="J2132" s="6"/>
      <c r="K2132" s="6"/>
      <c r="L2132" s="5"/>
    </row>
    <row r="2133" spans="5:12" ht="73.5" hidden="1" customHeight="1">
      <c r="E2133" s="6"/>
      <c r="F2133" s="6"/>
      <c r="G2133" s="6"/>
      <c r="H2133" s="6"/>
      <c r="I2133" s="6"/>
      <c r="J2133" s="6"/>
      <c r="K2133" s="6"/>
      <c r="L2133" s="5"/>
    </row>
    <row r="2134" spans="5:12" ht="73.5" hidden="1" customHeight="1">
      <c r="E2134" s="6"/>
      <c r="F2134" s="6"/>
      <c r="G2134" s="6"/>
      <c r="H2134" s="6"/>
      <c r="I2134" s="6"/>
      <c r="J2134" s="6"/>
      <c r="K2134" s="6"/>
      <c r="L2134" s="5"/>
    </row>
    <row r="2135" spans="5:12" ht="73.5" hidden="1" customHeight="1">
      <c r="E2135" s="6"/>
      <c r="F2135" s="6"/>
      <c r="G2135" s="6"/>
      <c r="H2135" s="6"/>
      <c r="I2135" s="6"/>
      <c r="J2135" s="6"/>
      <c r="K2135" s="6"/>
      <c r="L2135" s="5"/>
    </row>
    <row r="2136" spans="5:12" ht="73.5" hidden="1" customHeight="1">
      <c r="E2136" s="6"/>
      <c r="F2136" s="6"/>
      <c r="G2136" s="6"/>
      <c r="H2136" s="6"/>
      <c r="I2136" s="6"/>
      <c r="J2136" s="6"/>
      <c r="K2136" s="6"/>
      <c r="L2136" s="5"/>
    </row>
    <row r="2137" spans="5:12" ht="73.5" hidden="1" customHeight="1">
      <c r="E2137" s="6"/>
      <c r="F2137" s="6"/>
      <c r="G2137" s="6"/>
      <c r="H2137" s="6"/>
      <c r="I2137" s="6"/>
      <c r="J2137" s="6"/>
      <c r="K2137" s="6"/>
      <c r="L2137" s="5"/>
    </row>
    <row r="2138" spans="5:12" ht="73.5" hidden="1" customHeight="1">
      <c r="E2138" s="6"/>
      <c r="F2138" s="6"/>
      <c r="G2138" s="6"/>
      <c r="H2138" s="6"/>
      <c r="I2138" s="6"/>
      <c r="J2138" s="6"/>
      <c r="K2138" s="6"/>
      <c r="L2138" s="5"/>
    </row>
    <row r="2139" spans="5:12" ht="73.5" hidden="1" customHeight="1">
      <c r="E2139" s="6"/>
      <c r="F2139" s="6"/>
      <c r="G2139" s="6"/>
      <c r="H2139" s="6"/>
      <c r="I2139" s="6"/>
      <c r="J2139" s="6"/>
      <c r="K2139" s="6"/>
      <c r="L2139" s="5"/>
    </row>
    <row r="2140" spans="5:12" ht="73.5" hidden="1" customHeight="1">
      <c r="E2140" s="6"/>
      <c r="F2140" s="6"/>
      <c r="G2140" s="6"/>
      <c r="H2140" s="6"/>
      <c r="I2140" s="6"/>
      <c r="J2140" s="6"/>
      <c r="K2140" s="6"/>
      <c r="L2140" s="5"/>
    </row>
    <row r="2141" spans="5:12" ht="73.5" hidden="1" customHeight="1">
      <c r="E2141" s="6"/>
      <c r="F2141" s="6"/>
      <c r="G2141" s="6"/>
      <c r="H2141" s="6"/>
      <c r="I2141" s="6"/>
      <c r="J2141" s="6"/>
      <c r="K2141" s="6"/>
      <c r="L2141" s="5"/>
    </row>
    <row r="2142" spans="5:12" ht="73.5" hidden="1" customHeight="1">
      <c r="E2142" s="6"/>
      <c r="F2142" s="6"/>
      <c r="G2142" s="6"/>
      <c r="H2142" s="6"/>
      <c r="I2142" s="6"/>
      <c r="J2142" s="6"/>
      <c r="K2142" s="6"/>
      <c r="L2142" s="5"/>
    </row>
    <row r="2143" spans="5:12" ht="73.5" hidden="1" customHeight="1">
      <c r="E2143" s="6"/>
      <c r="F2143" s="6"/>
      <c r="G2143" s="6"/>
      <c r="H2143" s="6"/>
      <c r="I2143" s="6"/>
      <c r="J2143" s="6"/>
      <c r="K2143" s="6"/>
      <c r="L2143" s="5"/>
    </row>
    <row r="2144" spans="5:12" ht="73.5" hidden="1" customHeight="1">
      <c r="E2144" s="6"/>
      <c r="F2144" s="6"/>
      <c r="G2144" s="6"/>
      <c r="H2144" s="6"/>
      <c r="I2144" s="6"/>
      <c r="J2144" s="6"/>
      <c r="K2144" s="6"/>
      <c r="L2144" s="5"/>
    </row>
    <row r="2145" spans="5:12" ht="73.5" hidden="1" customHeight="1">
      <c r="E2145" s="6"/>
      <c r="F2145" s="6"/>
      <c r="G2145" s="6"/>
      <c r="H2145" s="6"/>
      <c r="I2145" s="6"/>
      <c r="J2145" s="6"/>
      <c r="K2145" s="6"/>
      <c r="L2145" s="5"/>
    </row>
    <row r="2146" spans="5:12" ht="73.5" hidden="1" customHeight="1">
      <c r="E2146" s="6"/>
      <c r="F2146" s="6"/>
      <c r="G2146" s="6"/>
      <c r="H2146" s="6"/>
      <c r="I2146" s="6"/>
      <c r="J2146" s="6"/>
      <c r="K2146" s="6"/>
      <c r="L2146" s="5"/>
    </row>
    <row r="2147" spans="5:12" ht="73.5" hidden="1" customHeight="1">
      <c r="E2147" s="6"/>
      <c r="F2147" s="6"/>
      <c r="G2147" s="6"/>
      <c r="H2147" s="6"/>
      <c r="I2147" s="6"/>
      <c r="J2147" s="6"/>
      <c r="K2147" s="6"/>
      <c r="L2147" s="5"/>
    </row>
    <row r="2148" spans="5:12" ht="73.5" hidden="1" customHeight="1">
      <c r="E2148" s="6"/>
      <c r="F2148" s="6"/>
      <c r="G2148" s="6"/>
      <c r="H2148" s="6"/>
      <c r="I2148" s="6"/>
      <c r="J2148" s="6"/>
      <c r="K2148" s="6"/>
      <c r="L2148" s="5"/>
    </row>
    <row r="2149" spans="5:12" ht="73.5" hidden="1" customHeight="1">
      <c r="E2149" s="6"/>
      <c r="F2149" s="6"/>
      <c r="G2149" s="6"/>
      <c r="H2149" s="6"/>
      <c r="I2149" s="6"/>
      <c r="J2149" s="6"/>
      <c r="K2149" s="6"/>
      <c r="L2149" s="5"/>
    </row>
    <row r="2150" spans="5:12" ht="73.5" hidden="1" customHeight="1">
      <c r="E2150" s="6"/>
      <c r="F2150" s="6"/>
      <c r="G2150" s="6"/>
      <c r="H2150" s="6"/>
      <c r="I2150" s="6"/>
      <c r="J2150" s="6"/>
      <c r="K2150" s="6"/>
      <c r="L2150" s="5"/>
    </row>
    <row r="2151" spans="5:12" ht="73.5" hidden="1" customHeight="1">
      <c r="E2151" s="6"/>
      <c r="F2151" s="6"/>
      <c r="G2151" s="6"/>
      <c r="H2151" s="6"/>
      <c r="I2151" s="6"/>
      <c r="J2151" s="6"/>
      <c r="K2151" s="6"/>
      <c r="L2151" s="5"/>
    </row>
    <row r="2152" spans="5:12" ht="73.5" hidden="1" customHeight="1">
      <c r="E2152" s="6"/>
      <c r="F2152" s="6"/>
      <c r="G2152" s="6"/>
      <c r="H2152" s="6"/>
      <c r="I2152" s="6"/>
      <c r="J2152" s="6"/>
      <c r="K2152" s="6"/>
      <c r="L2152" s="5"/>
    </row>
    <row r="2153" spans="5:12" ht="73.5" hidden="1" customHeight="1">
      <c r="E2153" s="6"/>
      <c r="F2153" s="6"/>
      <c r="G2153" s="6"/>
      <c r="H2153" s="6"/>
      <c r="I2153" s="6"/>
      <c r="J2153" s="6"/>
      <c r="K2153" s="6"/>
      <c r="L2153" s="5"/>
    </row>
    <row r="2154" spans="5:12" ht="73.5" hidden="1" customHeight="1">
      <c r="E2154" s="6"/>
      <c r="F2154" s="6"/>
      <c r="G2154" s="6"/>
      <c r="H2154" s="6"/>
      <c r="I2154" s="6"/>
      <c r="J2154" s="6"/>
      <c r="K2154" s="6"/>
      <c r="L2154" s="5"/>
    </row>
    <row r="2155" spans="5:12" ht="73.5" hidden="1" customHeight="1">
      <c r="E2155" s="6"/>
      <c r="F2155" s="6"/>
      <c r="G2155" s="6"/>
      <c r="H2155" s="6"/>
      <c r="I2155" s="6"/>
      <c r="J2155" s="6"/>
      <c r="K2155" s="6"/>
      <c r="L2155" s="5"/>
    </row>
    <row r="2156" spans="5:12" ht="73.5" hidden="1" customHeight="1">
      <c r="E2156" s="6"/>
      <c r="F2156" s="6"/>
      <c r="G2156" s="6"/>
      <c r="H2156" s="6"/>
      <c r="I2156" s="6"/>
      <c r="J2156" s="6"/>
      <c r="K2156" s="6"/>
      <c r="L2156" s="5"/>
    </row>
    <row r="2157" spans="5:12" ht="73.5" hidden="1" customHeight="1">
      <c r="E2157" s="6"/>
      <c r="F2157" s="6"/>
      <c r="G2157" s="6"/>
      <c r="H2157" s="6"/>
      <c r="I2157" s="6"/>
      <c r="J2157" s="6"/>
      <c r="K2157" s="6"/>
      <c r="L2157" s="5"/>
    </row>
    <row r="2158" spans="5:12" ht="73.5" hidden="1" customHeight="1">
      <c r="E2158" s="6"/>
      <c r="F2158" s="6"/>
      <c r="G2158" s="6"/>
      <c r="H2158" s="6"/>
      <c r="I2158" s="6"/>
      <c r="J2158" s="6"/>
      <c r="K2158" s="6"/>
      <c r="L2158" s="5"/>
    </row>
    <row r="2159" spans="5:12" ht="73.5" hidden="1" customHeight="1">
      <c r="E2159" s="6"/>
      <c r="F2159" s="6"/>
      <c r="G2159" s="6"/>
      <c r="H2159" s="6"/>
      <c r="I2159" s="6"/>
      <c r="J2159" s="6"/>
      <c r="K2159" s="6"/>
      <c r="L2159" s="5"/>
    </row>
    <row r="2160" spans="5:12" ht="73.5" hidden="1" customHeight="1">
      <c r="E2160" s="6"/>
      <c r="F2160" s="6"/>
      <c r="G2160" s="6"/>
      <c r="H2160" s="6"/>
      <c r="I2160" s="6"/>
      <c r="J2160" s="6"/>
      <c r="K2160" s="6"/>
      <c r="L2160" s="5"/>
    </row>
    <row r="2161" spans="5:12" ht="73.5" hidden="1" customHeight="1">
      <c r="E2161" s="6"/>
      <c r="F2161" s="6"/>
      <c r="G2161" s="6"/>
      <c r="H2161" s="6"/>
      <c r="I2161" s="6"/>
      <c r="J2161" s="6"/>
      <c r="K2161" s="6"/>
      <c r="L2161" s="5"/>
    </row>
    <row r="2162" spans="5:12" ht="73.5" hidden="1" customHeight="1">
      <c r="E2162" s="6"/>
      <c r="F2162" s="6"/>
      <c r="G2162" s="6"/>
      <c r="H2162" s="6"/>
      <c r="I2162" s="6"/>
      <c r="J2162" s="6"/>
      <c r="K2162" s="6"/>
      <c r="L2162" s="5"/>
    </row>
    <row r="2163" spans="5:12" ht="73.5" hidden="1" customHeight="1">
      <c r="E2163" s="6"/>
      <c r="F2163" s="6"/>
      <c r="G2163" s="6"/>
      <c r="H2163" s="6"/>
      <c r="I2163" s="6"/>
      <c r="J2163" s="6"/>
      <c r="K2163" s="6"/>
      <c r="L2163" s="5"/>
    </row>
    <row r="2164" spans="5:12" ht="73.5" hidden="1" customHeight="1">
      <c r="E2164" s="6"/>
      <c r="F2164" s="6"/>
      <c r="G2164" s="6"/>
      <c r="H2164" s="6"/>
      <c r="I2164" s="6"/>
      <c r="J2164" s="6"/>
      <c r="K2164" s="6"/>
      <c r="L2164" s="5"/>
    </row>
    <row r="2165" spans="5:12" ht="73.5" hidden="1" customHeight="1">
      <c r="E2165" s="6"/>
      <c r="F2165" s="6"/>
      <c r="G2165" s="6"/>
      <c r="H2165" s="6"/>
      <c r="I2165" s="6"/>
      <c r="J2165" s="6"/>
      <c r="K2165" s="6"/>
      <c r="L2165" s="5"/>
    </row>
    <row r="2166" spans="5:12" ht="73.5" hidden="1" customHeight="1">
      <c r="E2166" s="6"/>
      <c r="F2166" s="6"/>
      <c r="G2166" s="6"/>
      <c r="H2166" s="6"/>
      <c r="I2166" s="6"/>
      <c r="J2166" s="6"/>
      <c r="K2166" s="6"/>
      <c r="L2166" s="5"/>
    </row>
    <row r="2167" spans="5:12" ht="73.5" hidden="1" customHeight="1">
      <c r="E2167" s="6"/>
      <c r="F2167" s="6"/>
      <c r="G2167" s="6"/>
      <c r="H2167" s="6"/>
      <c r="I2167" s="6"/>
      <c r="J2167" s="6"/>
      <c r="K2167" s="6"/>
      <c r="L2167" s="5"/>
    </row>
    <row r="2168" spans="5:12" ht="73.5" hidden="1" customHeight="1">
      <c r="E2168" s="6"/>
      <c r="F2168" s="6"/>
      <c r="G2168" s="6"/>
      <c r="H2168" s="6"/>
      <c r="I2168" s="6"/>
      <c r="J2168" s="6"/>
      <c r="K2168" s="6"/>
      <c r="L2168" s="5"/>
    </row>
    <row r="2169" spans="5:12" ht="73.5" hidden="1" customHeight="1">
      <c r="E2169" s="6"/>
      <c r="F2169" s="6"/>
      <c r="G2169" s="6"/>
      <c r="H2169" s="6"/>
      <c r="I2169" s="6"/>
      <c r="J2169" s="6"/>
      <c r="K2169" s="6"/>
      <c r="L2169" s="5"/>
    </row>
    <row r="2170" spans="5:12" ht="73.5" hidden="1" customHeight="1">
      <c r="E2170" s="6"/>
      <c r="F2170" s="6"/>
      <c r="G2170" s="6"/>
      <c r="H2170" s="6"/>
      <c r="I2170" s="6"/>
      <c r="J2170" s="6"/>
      <c r="K2170" s="6"/>
      <c r="L2170" s="5"/>
    </row>
    <row r="2171" spans="5:12" ht="73.5" hidden="1" customHeight="1">
      <c r="E2171" s="6"/>
      <c r="F2171" s="6"/>
      <c r="G2171" s="6"/>
      <c r="H2171" s="6"/>
      <c r="I2171" s="6"/>
      <c r="J2171" s="6"/>
      <c r="K2171" s="6"/>
      <c r="L2171" s="5"/>
    </row>
    <row r="2172" spans="5:12" ht="73.5" hidden="1" customHeight="1">
      <c r="E2172" s="6"/>
      <c r="F2172" s="6"/>
      <c r="G2172" s="6"/>
      <c r="H2172" s="6"/>
      <c r="I2172" s="6"/>
      <c r="J2172" s="6"/>
      <c r="K2172" s="6"/>
      <c r="L2172" s="5"/>
    </row>
    <row r="2173" spans="5:12" ht="73.5" hidden="1" customHeight="1">
      <c r="E2173" s="6"/>
      <c r="F2173" s="6"/>
      <c r="G2173" s="6"/>
      <c r="H2173" s="6"/>
      <c r="I2173" s="6"/>
      <c r="J2173" s="6"/>
      <c r="K2173" s="6"/>
      <c r="L2173" s="5"/>
    </row>
    <row r="2174" spans="5:12" ht="73.5" hidden="1" customHeight="1">
      <c r="E2174" s="6"/>
      <c r="F2174" s="6"/>
      <c r="G2174" s="6"/>
      <c r="H2174" s="6"/>
      <c r="I2174" s="6"/>
      <c r="J2174" s="6"/>
      <c r="K2174" s="6"/>
      <c r="L2174" s="5"/>
    </row>
    <row r="2175" spans="5:12" ht="73.5" hidden="1" customHeight="1">
      <c r="E2175" s="6"/>
      <c r="F2175" s="6"/>
      <c r="G2175" s="6"/>
      <c r="H2175" s="6"/>
      <c r="I2175" s="6"/>
      <c r="J2175" s="6"/>
      <c r="K2175" s="6"/>
      <c r="L2175" s="5"/>
    </row>
    <row r="2176" spans="5:12" ht="73.5" hidden="1" customHeight="1">
      <c r="E2176" s="6"/>
      <c r="F2176" s="6"/>
      <c r="G2176" s="6"/>
      <c r="H2176" s="6"/>
      <c r="I2176" s="6"/>
      <c r="J2176" s="6"/>
      <c r="K2176" s="6"/>
      <c r="L2176" s="5"/>
    </row>
    <row r="2177" spans="5:12" ht="73.5" hidden="1" customHeight="1">
      <c r="E2177" s="6"/>
      <c r="F2177" s="6"/>
      <c r="G2177" s="6"/>
      <c r="H2177" s="6"/>
      <c r="I2177" s="6"/>
      <c r="J2177" s="6"/>
      <c r="K2177" s="6"/>
      <c r="L2177" s="5"/>
    </row>
    <row r="2178" spans="5:12" ht="73.5" hidden="1" customHeight="1">
      <c r="E2178" s="6"/>
      <c r="F2178" s="6"/>
      <c r="G2178" s="6"/>
      <c r="H2178" s="6"/>
      <c r="I2178" s="6"/>
      <c r="J2178" s="6"/>
      <c r="K2178" s="6"/>
      <c r="L2178" s="5"/>
    </row>
    <row r="2179" spans="5:12" ht="73.5" hidden="1" customHeight="1">
      <c r="E2179" s="6"/>
      <c r="F2179" s="6"/>
      <c r="G2179" s="6"/>
      <c r="H2179" s="6"/>
      <c r="I2179" s="6"/>
      <c r="J2179" s="6"/>
      <c r="K2179" s="6"/>
      <c r="L2179" s="5"/>
    </row>
    <row r="2180" spans="5:12" ht="73.5" hidden="1" customHeight="1">
      <c r="E2180" s="6"/>
      <c r="F2180" s="6"/>
      <c r="G2180" s="6"/>
      <c r="H2180" s="6"/>
      <c r="I2180" s="6"/>
      <c r="J2180" s="6"/>
      <c r="K2180" s="6"/>
      <c r="L2180" s="5"/>
    </row>
    <row r="2181" spans="5:12" ht="73.5" hidden="1" customHeight="1">
      <c r="E2181" s="6"/>
      <c r="F2181" s="6"/>
      <c r="G2181" s="6"/>
      <c r="H2181" s="6"/>
      <c r="I2181" s="6"/>
      <c r="J2181" s="6"/>
      <c r="K2181" s="6"/>
      <c r="L2181" s="5"/>
    </row>
    <row r="2182" spans="5:12" ht="73.5" hidden="1" customHeight="1">
      <c r="E2182" s="6"/>
      <c r="F2182" s="6"/>
      <c r="G2182" s="6"/>
      <c r="H2182" s="6"/>
      <c r="I2182" s="6"/>
      <c r="J2182" s="6"/>
      <c r="K2182" s="6"/>
      <c r="L2182" s="5"/>
    </row>
    <row r="2183" spans="5:12" ht="73.5" hidden="1" customHeight="1">
      <c r="E2183" s="6"/>
      <c r="F2183" s="6"/>
      <c r="G2183" s="6"/>
      <c r="H2183" s="6"/>
      <c r="I2183" s="6"/>
      <c r="J2183" s="6"/>
      <c r="K2183" s="6"/>
      <c r="L2183" s="5"/>
    </row>
    <row r="2184" spans="5:12" ht="73.5" hidden="1" customHeight="1">
      <c r="E2184" s="6"/>
      <c r="F2184" s="6"/>
      <c r="G2184" s="6"/>
      <c r="H2184" s="6"/>
      <c r="I2184" s="6"/>
      <c r="J2184" s="6"/>
      <c r="K2184" s="6"/>
      <c r="L2184" s="5"/>
    </row>
    <row r="2185" spans="5:12" ht="73.5" hidden="1" customHeight="1">
      <c r="E2185" s="6"/>
      <c r="F2185" s="6"/>
      <c r="G2185" s="6"/>
      <c r="H2185" s="6"/>
      <c r="I2185" s="6"/>
      <c r="J2185" s="6"/>
      <c r="K2185" s="6"/>
      <c r="L2185" s="5"/>
    </row>
    <row r="2186" spans="5:12" ht="73.5" hidden="1" customHeight="1">
      <c r="E2186" s="6"/>
      <c r="F2186" s="6"/>
      <c r="G2186" s="6"/>
      <c r="H2186" s="6"/>
      <c r="I2186" s="6"/>
      <c r="J2186" s="6"/>
      <c r="K2186" s="6"/>
      <c r="L2186" s="5"/>
    </row>
    <row r="2187" spans="5:12" ht="73.5" hidden="1" customHeight="1">
      <c r="E2187" s="6"/>
      <c r="F2187" s="6"/>
      <c r="G2187" s="6"/>
      <c r="H2187" s="6"/>
      <c r="I2187" s="6"/>
      <c r="J2187" s="6"/>
      <c r="K2187" s="6"/>
      <c r="L2187" s="5"/>
    </row>
    <row r="2188" spans="5:12" ht="73.5" hidden="1" customHeight="1">
      <c r="E2188" s="6"/>
      <c r="F2188" s="6"/>
      <c r="G2188" s="6"/>
      <c r="H2188" s="6"/>
      <c r="I2188" s="6"/>
      <c r="J2188" s="6"/>
      <c r="K2188" s="6"/>
      <c r="L2188" s="5"/>
    </row>
    <row r="2189" spans="5:12" ht="73.5" hidden="1" customHeight="1">
      <c r="E2189" s="6"/>
      <c r="F2189" s="6"/>
      <c r="G2189" s="6"/>
      <c r="H2189" s="6"/>
      <c r="I2189" s="6"/>
      <c r="J2189" s="6"/>
      <c r="K2189" s="6"/>
      <c r="L2189" s="5"/>
    </row>
    <row r="2190" spans="5:12" ht="73.5" hidden="1" customHeight="1">
      <c r="E2190" s="6"/>
      <c r="F2190" s="6"/>
      <c r="G2190" s="6"/>
      <c r="H2190" s="6"/>
      <c r="I2190" s="6"/>
      <c r="J2190" s="6"/>
      <c r="K2190" s="6"/>
      <c r="L2190" s="5"/>
    </row>
    <row r="2191" spans="5:12" ht="73.5" hidden="1" customHeight="1">
      <c r="E2191" s="6"/>
      <c r="F2191" s="6"/>
      <c r="G2191" s="6"/>
      <c r="H2191" s="6"/>
      <c r="I2191" s="6"/>
      <c r="J2191" s="6"/>
      <c r="K2191" s="6"/>
      <c r="L2191" s="5"/>
    </row>
    <row r="2192" spans="5:12" ht="73.5" hidden="1" customHeight="1">
      <c r="E2192" s="6"/>
      <c r="F2192" s="6"/>
      <c r="G2192" s="6"/>
      <c r="H2192" s="6"/>
      <c r="I2192" s="6"/>
      <c r="J2192" s="6"/>
      <c r="K2192" s="6"/>
      <c r="L2192" s="5"/>
    </row>
    <row r="2193" spans="5:12" ht="73.5" hidden="1" customHeight="1">
      <c r="E2193" s="6"/>
      <c r="F2193" s="6"/>
      <c r="G2193" s="6"/>
      <c r="H2193" s="6"/>
      <c r="I2193" s="6"/>
      <c r="J2193" s="6"/>
      <c r="K2193" s="6"/>
      <c r="L2193" s="5"/>
    </row>
    <row r="2194" spans="5:12" ht="73.5" hidden="1" customHeight="1">
      <c r="E2194" s="6"/>
      <c r="F2194" s="6"/>
      <c r="G2194" s="6"/>
      <c r="H2194" s="6"/>
      <c r="I2194" s="6"/>
      <c r="J2194" s="6"/>
      <c r="K2194" s="6"/>
      <c r="L2194" s="5"/>
    </row>
    <row r="2195" spans="5:12" ht="73.5" hidden="1" customHeight="1">
      <c r="E2195" s="6"/>
      <c r="F2195" s="6"/>
      <c r="G2195" s="6"/>
      <c r="H2195" s="6"/>
      <c r="I2195" s="6"/>
      <c r="J2195" s="6"/>
      <c r="K2195" s="6"/>
      <c r="L2195" s="5"/>
    </row>
    <row r="2196" spans="5:12" ht="73.5" hidden="1" customHeight="1">
      <c r="E2196" s="6"/>
      <c r="F2196" s="6"/>
      <c r="G2196" s="6"/>
      <c r="H2196" s="6"/>
      <c r="I2196" s="6"/>
      <c r="J2196" s="6"/>
      <c r="K2196" s="6"/>
      <c r="L2196" s="5"/>
    </row>
    <row r="2197" spans="5:12" ht="73.5" hidden="1" customHeight="1">
      <c r="E2197" s="6"/>
      <c r="F2197" s="6"/>
      <c r="G2197" s="6"/>
      <c r="H2197" s="6"/>
      <c r="I2197" s="6"/>
      <c r="J2197" s="6"/>
      <c r="K2197" s="6"/>
      <c r="L2197" s="5"/>
    </row>
    <row r="2198" spans="5:12" ht="73.5" hidden="1" customHeight="1">
      <c r="E2198" s="6"/>
      <c r="F2198" s="6"/>
      <c r="G2198" s="6"/>
      <c r="H2198" s="6"/>
      <c r="I2198" s="6"/>
      <c r="J2198" s="6"/>
      <c r="K2198" s="6"/>
      <c r="L2198" s="5"/>
    </row>
    <row r="2199" spans="5:12" ht="73.5" hidden="1" customHeight="1">
      <c r="E2199" s="6"/>
      <c r="F2199" s="6"/>
      <c r="G2199" s="6"/>
      <c r="H2199" s="6"/>
      <c r="I2199" s="6"/>
      <c r="J2199" s="6"/>
      <c r="K2199" s="6"/>
      <c r="L2199" s="5"/>
    </row>
    <row r="2200" spans="5:12" ht="73.5" hidden="1" customHeight="1">
      <c r="E2200" s="6"/>
      <c r="F2200" s="6"/>
      <c r="G2200" s="6"/>
      <c r="H2200" s="6"/>
      <c r="I2200" s="6"/>
      <c r="J2200" s="6"/>
      <c r="K2200" s="6"/>
      <c r="L2200" s="5"/>
    </row>
    <row r="2201" spans="5:12" ht="73.5" hidden="1" customHeight="1">
      <c r="E2201" s="6"/>
      <c r="F2201" s="6"/>
      <c r="G2201" s="6"/>
      <c r="H2201" s="6"/>
      <c r="I2201" s="6"/>
      <c r="J2201" s="6"/>
      <c r="K2201" s="6"/>
      <c r="L2201" s="5"/>
    </row>
    <row r="2202" spans="5:12" ht="73.5" hidden="1" customHeight="1">
      <c r="E2202" s="6"/>
      <c r="F2202" s="6"/>
      <c r="G2202" s="6"/>
      <c r="H2202" s="6"/>
      <c r="I2202" s="6"/>
      <c r="J2202" s="6"/>
      <c r="K2202" s="6"/>
      <c r="L2202" s="5"/>
    </row>
    <row r="2203" spans="5:12" ht="73.5" hidden="1" customHeight="1">
      <c r="E2203" s="6"/>
      <c r="F2203" s="6"/>
      <c r="G2203" s="6"/>
      <c r="H2203" s="6"/>
      <c r="I2203" s="6"/>
      <c r="J2203" s="6"/>
      <c r="K2203" s="6"/>
      <c r="L2203" s="5"/>
    </row>
    <row r="2204" spans="5:12" ht="73.5" hidden="1" customHeight="1">
      <c r="E2204" s="6"/>
      <c r="F2204" s="6"/>
      <c r="G2204" s="6"/>
      <c r="H2204" s="6"/>
      <c r="I2204" s="6"/>
      <c r="J2204" s="6"/>
      <c r="K2204" s="6"/>
      <c r="L2204" s="5"/>
    </row>
    <row r="2205" spans="5:12" ht="73.5" hidden="1" customHeight="1">
      <c r="E2205" s="6"/>
      <c r="F2205" s="6"/>
      <c r="G2205" s="6"/>
      <c r="H2205" s="6"/>
      <c r="I2205" s="6"/>
      <c r="J2205" s="6"/>
      <c r="K2205" s="6"/>
      <c r="L2205" s="5"/>
    </row>
    <row r="2206" spans="5:12" ht="73.5" hidden="1" customHeight="1">
      <c r="E2206" s="6"/>
      <c r="F2206" s="6"/>
      <c r="G2206" s="6"/>
      <c r="H2206" s="6"/>
      <c r="I2206" s="6"/>
      <c r="J2206" s="6"/>
      <c r="K2206" s="6"/>
      <c r="L2206" s="5"/>
    </row>
    <row r="2207" spans="5:12" ht="73.5" hidden="1" customHeight="1">
      <c r="E2207" s="6"/>
      <c r="F2207" s="6"/>
      <c r="G2207" s="6"/>
      <c r="H2207" s="6"/>
      <c r="I2207" s="6"/>
      <c r="J2207" s="6"/>
      <c r="K2207" s="6"/>
      <c r="L2207" s="5"/>
    </row>
    <row r="2208" spans="5:12" ht="73.5" hidden="1" customHeight="1">
      <c r="E2208" s="6"/>
      <c r="F2208" s="6"/>
      <c r="G2208" s="6"/>
      <c r="H2208" s="6"/>
      <c r="I2208" s="6"/>
      <c r="J2208" s="6"/>
      <c r="K2208" s="6"/>
      <c r="L2208" s="5"/>
    </row>
    <row r="2209" spans="5:12" ht="73.5" hidden="1" customHeight="1">
      <c r="E2209" s="6"/>
      <c r="F2209" s="6"/>
      <c r="G2209" s="6"/>
      <c r="H2209" s="6"/>
      <c r="I2209" s="6"/>
      <c r="J2209" s="6"/>
      <c r="K2209" s="6"/>
      <c r="L2209" s="5"/>
    </row>
    <row r="2210" spans="5:12" ht="73.5" hidden="1" customHeight="1">
      <c r="E2210" s="6"/>
      <c r="F2210" s="6"/>
      <c r="G2210" s="6"/>
      <c r="H2210" s="6"/>
      <c r="I2210" s="6"/>
      <c r="J2210" s="6"/>
      <c r="K2210" s="6"/>
      <c r="L2210" s="5"/>
    </row>
    <row r="2211" spans="5:12" ht="73.5" hidden="1" customHeight="1">
      <c r="E2211" s="6"/>
      <c r="F2211" s="6"/>
      <c r="G2211" s="6"/>
      <c r="H2211" s="6"/>
      <c r="I2211" s="6"/>
      <c r="J2211" s="6"/>
      <c r="K2211" s="6"/>
      <c r="L2211" s="5"/>
    </row>
    <row r="2212" spans="5:12" ht="73.5" hidden="1" customHeight="1">
      <c r="E2212" s="6"/>
      <c r="F2212" s="6"/>
      <c r="G2212" s="6"/>
      <c r="H2212" s="6"/>
      <c r="I2212" s="6"/>
      <c r="J2212" s="6"/>
      <c r="K2212" s="6"/>
      <c r="L2212" s="5"/>
    </row>
    <row r="2213" spans="5:12" ht="73.5" hidden="1" customHeight="1">
      <c r="E2213" s="6"/>
      <c r="F2213" s="6"/>
      <c r="G2213" s="6"/>
      <c r="H2213" s="6"/>
      <c r="I2213" s="6"/>
      <c r="J2213" s="6"/>
      <c r="K2213" s="6"/>
      <c r="L2213" s="5"/>
    </row>
    <row r="2214" spans="5:12" ht="73.5" hidden="1" customHeight="1">
      <c r="E2214" s="6"/>
      <c r="F2214" s="6"/>
      <c r="G2214" s="6"/>
      <c r="H2214" s="6"/>
      <c r="I2214" s="6"/>
      <c r="J2214" s="6"/>
      <c r="K2214" s="6"/>
      <c r="L2214" s="5"/>
    </row>
    <row r="2215" spans="5:12" ht="73.5" hidden="1" customHeight="1">
      <c r="E2215" s="6"/>
      <c r="F2215" s="6"/>
      <c r="G2215" s="6"/>
      <c r="H2215" s="6"/>
      <c r="I2215" s="6"/>
      <c r="J2215" s="6"/>
      <c r="K2215" s="6"/>
      <c r="L2215" s="5"/>
    </row>
    <row r="2216" spans="5:12" ht="73.5" hidden="1" customHeight="1">
      <c r="E2216" s="6"/>
      <c r="F2216" s="6"/>
      <c r="G2216" s="6"/>
      <c r="H2216" s="6"/>
      <c r="I2216" s="6"/>
      <c r="J2216" s="6"/>
      <c r="K2216" s="6"/>
      <c r="L2216" s="5"/>
    </row>
    <row r="2217" spans="5:12" ht="73.5" hidden="1" customHeight="1">
      <c r="E2217" s="6"/>
      <c r="F2217" s="6"/>
      <c r="G2217" s="6"/>
      <c r="H2217" s="6"/>
      <c r="I2217" s="6"/>
      <c r="J2217" s="6"/>
      <c r="K2217" s="6"/>
      <c r="L2217" s="5"/>
    </row>
    <row r="2218" spans="5:12" ht="73.5" hidden="1" customHeight="1">
      <c r="E2218" s="6"/>
      <c r="F2218" s="6"/>
      <c r="G2218" s="6"/>
      <c r="H2218" s="6"/>
      <c r="I2218" s="6"/>
      <c r="J2218" s="6"/>
      <c r="K2218" s="6"/>
      <c r="L2218" s="5"/>
    </row>
    <row r="2219" spans="5:12" ht="73.5" hidden="1" customHeight="1">
      <c r="E2219" s="6"/>
      <c r="F2219" s="6"/>
      <c r="G2219" s="6"/>
      <c r="H2219" s="6"/>
      <c r="I2219" s="6"/>
      <c r="J2219" s="6"/>
      <c r="K2219" s="6"/>
      <c r="L2219" s="5"/>
    </row>
    <row r="2220" spans="5:12" ht="73.5" hidden="1" customHeight="1">
      <c r="E2220" s="6"/>
      <c r="F2220" s="6"/>
      <c r="G2220" s="6"/>
      <c r="H2220" s="6"/>
      <c r="I2220" s="6"/>
      <c r="J2220" s="6"/>
      <c r="K2220" s="6"/>
      <c r="L2220" s="5"/>
    </row>
    <row r="2221" spans="5:12" ht="73.5" hidden="1" customHeight="1">
      <c r="E2221" s="6"/>
      <c r="F2221" s="6"/>
      <c r="G2221" s="6"/>
      <c r="H2221" s="6"/>
      <c r="I2221" s="6"/>
      <c r="J2221" s="6"/>
      <c r="K2221" s="6"/>
      <c r="L2221" s="5"/>
    </row>
    <row r="2222" spans="5:12" ht="73.5" hidden="1" customHeight="1">
      <c r="E2222" s="6"/>
      <c r="F2222" s="6"/>
      <c r="G2222" s="6"/>
      <c r="H2222" s="6"/>
      <c r="I2222" s="6"/>
      <c r="J2222" s="6"/>
      <c r="K2222" s="6"/>
      <c r="L2222" s="5"/>
    </row>
    <row r="2223" spans="5:12" ht="73.5" hidden="1" customHeight="1">
      <c r="E2223" s="6"/>
      <c r="F2223" s="6"/>
      <c r="G2223" s="6"/>
      <c r="H2223" s="6"/>
      <c r="I2223" s="6"/>
      <c r="J2223" s="6"/>
      <c r="K2223" s="6"/>
      <c r="L2223" s="5"/>
    </row>
    <row r="2224" spans="5:12" ht="73.5" hidden="1" customHeight="1">
      <c r="E2224" s="6"/>
      <c r="F2224" s="6"/>
      <c r="G2224" s="6"/>
      <c r="H2224" s="6"/>
      <c r="I2224" s="6"/>
      <c r="J2224" s="6"/>
      <c r="K2224" s="6"/>
      <c r="L2224" s="5"/>
    </row>
    <row r="2225" spans="5:12" ht="73.5" hidden="1" customHeight="1">
      <c r="E2225" s="6"/>
      <c r="F2225" s="6"/>
      <c r="G2225" s="6"/>
      <c r="H2225" s="6"/>
      <c r="I2225" s="6"/>
      <c r="J2225" s="6"/>
      <c r="K2225" s="6"/>
      <c r="L2225" s="5"/>
    </row>
    <row r="2226" spans="5:12" ht="73.5" hidden="1" customHeight="1">
      <c r="E2226" s="6"/>
      <c r="F2226" s="6"/>
      <c r="G2226" s="6"/>
      <c r="H2226" s="6"/>
      <c r="I2226" s="6"/>
      <c r="J2226" s="6"/>
      <c r="K2226" s="6"/>
      <c r="L2226" s="5"/>
    </row>
    <row r="2227" spans="5:12" ht="73.5" hidden="1" customHeight="1">
      <c r="E2227" s="6"/>
      <c r="F2227" s="6"/>
      <c r="G2227" s="6"/>
      <c r="H2227" s="6"/>
      <c r="I2227" s="6"/>
      <c r="J2227" s="6"/>
      <c r="K2227" s="6"/>
      <c r="L2227" s="5"/>
    </row>
    <row r="2228" spans="5:12" ht="73.5" hidden="1" customHeight="1">
      <c r="E2228" s="6"/>
      <c r="F2228" s="6"/>
      <c r="G2228" s="6"/>
      <c r="H2228" s="6"/>
      <c r="I2228" s="6"/>
      <c r="J2228" s="6"/>
      <c r="K2228" s="6"/>
      <c r="L2228" s="5"/>
    </row>
    <row r="2229" spans="5:12" ht="73.5" hidden="1" customHeight="1">
      <c r="E2229" s="6"/>
      <c r="F2229" s="6"/>
      <c r="G2229" s="6"/>
      <c r="H2229" s="6"/>
      <c r="I2229" s="6"/>
      <c r="J2229" s="6"/>
      <c r="K2229" s="6"/>
      <c r="L2229" s="5"/>
    </row>
    <row r="2230" spans="5:12" ht="73.5" hidden="1" customHeight="1">
      <c r="E2230" s="6"/>
      <c r="F2230" s="6"/>
      <c r="G2230" s="6"/>
      <c r="H2230" s="6"/>
      <c r="I2230" s="6"/>
      <c r="J2230" s="6"/>
      <c r="K2230" s="6"/>
      <c r="L2230" s="5"/>
    </row>
    <row r="2231" spans="5:12" ht="73.5" hidden="1" customHeight="1">
      <c r="E2231" s="6"/>
      <c r="F2231" s="6"/>
      <c r="G2231" s="6"/>
      <c r="H2231" s="6"/>
      <c r="I2231" s="6"/>
      <c r="J2231" s="6"/>
      <c r="K2231" s="6"/>
      <c r="L2231" s="5"/>
    </row>
    <row r="2232" spans="5:12" ht="73.5" hidden="1" customHeight="1">
      <c r="E2232" s="6"/>
      <c r="F2232" s="6"/>
      <c r="G2232" s="6"/>
      <c r="H2232" s="6"/>
      <c r="I2232" s="6"/>
      <c r="J2232" s="6"/>
      <c r="K2232" s="6"/>
      <c r="L2232" s="5"/>
    </row>
    <row r="2233" spans="5:12" ht="73.5" hidden="1" customHeight="1">
      <c r="E2233" s="6"/>
      <c r="F2233" s="6"/>
      <c r="G2233" s="6"/>
      <c r="H2233" s="6"/>
      <c r="I2233" s="6"/>
      <c r="J2233" s="6"/>
      <c r="K2233" s="6"/>
      <c r="L2233" s="5"/>
    </row>
    <row r="2234" spans="5:12" ht="73.5" hidden="1" customHeight="1">
      <c r="E2234" s="6"/>
      <c r="F2234" s="6"/>
      <c r="G2234" s="6"/>
      <c r="H2234" s="6"/>
      <c r="I2234" s="6"/>
      <c r="J2234" s="6"/>
      <c r="K2234" s="6"/>
      <c r="L2234" s="5"/>
    </row>
    <row r="2235" spans="5:12" ht="73.5" hidden="1" customHeight="1">
      <c r="E2235" s="6"/>
      <c r="F2235" s="6"/>
      <c r="G2235" s="6"/>
      <c r="H2235" s="6"/>
      <c r="I2235" s="6"/>
      <c r="J2235" s="6"/>
      <c r="K2235" s="6"/>
      <c r="L2235" s="5"/>
    </row>
    <row r="2236" spans="5:12" ht="73.5" hidden="1" customHeight="1">
      <c r="E2236" s="6"/>
      <c r="F2236" s="6"/>
      <c r="G2236" s="6"/>
      <c r="H2236" s="6"/>
      <c r="I2236" s="6"/>
      <c r="J2236" s="6"/>
      <c r="K2236" s="6"/>
      <c r="L2236" s="5"/>
    </row>
    <row r="2237" spans="5:12" ht="73.5" hidden="1" customHeight="1">
      <c r="E2237" s="6"/>
      <c r="F2237" s="6"/>
      <c r="G2237" s="6"/>
      <c r="H2237" s="6"/>
      <c r="I2237" s="6"/>
      <c r="J2237" s="6"/>
      <c r="K2237" s="6"/>
      <c r="L2237" s="5"/>
    </row>
    <row r="2238" spans="5:12" ht="73.5" hidden="1" customHeight="1">
      <c r="E2238" s="6"/>
      <c r="F2238" s="6"/>
      <c r="G2238" s="6"/>
      <c r="H2238" s="6"/>
      <c r="I2238" s="6"/>
      <c r="J2238" s="6"/>
      <c r="K2238" s="6"/>
      <c r="L2238" s="5"/>
    </row>
    <row r="2239" spans="5:12" ht="73.5" hidden="1" customHeight="1">
      <c r="E2239" s="6"/>
      <c r="F2239" s="6"/>
      <c r="G2239" s="6"/>
      <c r="H2239" s="6"/>
      <c r="I2239" s="6"/>
      <c r="J2239" s="6"/>
      <c r="K2239" s="6"/>
      <c r="L2239" s="5"/>
    </row>
    <row r="2240" spans="5:12" ht="73.5" hidden="1" customHeight="1">
      <c r="E2240" s="6"/>
      <c r="F2240" s="6"/>
      <c r="G2240" s="6"/>
      <c r="H2240" s="6"/>
      <c r="I2240" s="6"/>
      <c r="J2240" s="6"/>
      <c r="K2240" s="6"/>
      <c r="L2240" s="5"/>
    </row>
    <row r="2241" spans="5:12" ht="73.5" hidden="1" customHeight="1">
      <c r="E2241" s="6"/>
      <c r="F2241" s="6"/>
      <c r="G2241" s="6"/>
      <c r="H2241" s="6"/>
      <c r="I2241" s="6"/>
      <c r="J2241" s="6"/>
      <c r="K2241" s="6"/>
      <c r="L2241" s="5"/>
    </row>
    <row r="2242" spans="5:12" ht="73.5" hidden="1" customHeight="1">
      <c r="E2242" s="6"/>
      <c r="F2242" s="6"/>
      <c r="G2242" s="6"/>
      <c r="H2242" s="6"/>
      <c r="I2242" s="6"/>
      <c r="J2242" s="6"/>
      <c r="K2242" s="6"/>
      <c r="L2242" s="5"/>
    </row>
    <row r="2243" spans="5:12" ht="73.5" hidden="1" customHeight="1">
      <c r="E2243" s="6"/>
      <c r="F2243" s="6"/>
      <c r="G2243" s="6"/>
      <c r="H2243" s="6"/>
      <c r="I2243" s="6"/>
      <c r="J2243" s="6"/>
      <c r="K2243" s="6"/>
      <c r="L2243" s="5"/>
    </row>
    <row r="2244" spans="5:12" ht="73.5" hidden="1" customHeight="1">
      <c r="E2244" s="6"/>
      <c r="F2244" s="6"/>
      <c r="G2244" s="6"/>
      <c r="H2244" s="6"/>
      <c r="I2244" s="6"/>
      <c r="J2244" s="6"/>
      <c r="K2244" s="6"/>
      <c r="L2244" s="5"/>
    </row>
    <row r="2245" spans="5:12" ht="73.5" hidden="1" customHeight="1">
      <c r="E2245" s="6"/>
      <c r="F2245" s="6"/>
      <c r="G2245" s="6"/>
      <c r="H2245" s="6"/>
      <c r="I2245" s="6"/>
      <c r="J2245" s="6"/>
      <c r="K2245" s="6"/>
      <c r="L2245" s="5"/>
    </row>
    <row r="2246" spans="5:12" ht="73.5" hidden="1" customHeight="1">
      <c r="E2246" s="6"/>
      <c r="F2246" s="6"/>
      <c r="G2246" s="6"/>
      <c r="H2246" s="6"/>
      <c r="I2246" s="6"/>
      <c r="J2246" s="6"/>
      <c r="K2246" s="6"/>
      <c r="L2246" s="5"/>
    </row>
    <row r="2247" spans="5:12" ht="73.5" hidden="1" customHeight="1">
      <c r="E2247" s="6"/>
      <c r="F2247" s="6"/>
      <c r="G2247" s="6"/>
      <c r="H2247" s="6"/>
      <c r="I2247" s="6"/>
      <c r="J2247" s="6"/>
      <c r="K2247" s="6"/>
      <c r="L2247" s="5"/>
    </row>
    <row r="2248" spans="5:12" ht="73.5" hidden="1" customHeight="1">
      <c r="E2248" s="6"/>
      <c r="F2248" s="6"/>
      <c r="G2248" s="6"/>
      <c r="H2248" s="6"/>
      <c r="I2248" s="6"/>
      <c r="J2248" s="6"/>
      <c r="K2248" s="6"/>
      <c r="L2248" s="5"/>
    </row>
    <row r="2249" spans="5:12" ht="73.5" hidden="1" customHeight="1">
      <c r="E2249" s="6"/>
      <c r="F2249" s="6"/>
      <c r="G2249" s="6"/>
      <c r="H2249" s="6"/>
      <c r="I2249" s="6"/>
      <c r="J2249" s="6"/>
      <c r="K2249" s="6"/>
      <c r="L2249" s="5"/>
    </row>
    <row r="2250" spans="5:12" ht="73.5" hidden="1" customHeight="1">
      <c r="E2250" s="6"/>
      <c r="F2250" s="6"/>
      <c r="G2250" s="6"/>
      <c r="H2250" s="6"/>
      <c r="I2250" s="6"/>
      <c r="J2250" s="6"/>
      <c r="K2250" s="6"/>
      <c r="L2250" s="5"/>
    </row>
    <row r="2251" spans="5:12" ht="73.5" hidden="1" customHeight="1">
      <c r="E2251" s="6"/>
      <c r="F2251" s="6"/>
      <c r="G2251" s="6"/>
      <c r="H2251" s="6"/>
      <c r="I2251" s="6"/>
      <c r="J2251" s="6"/>
      <c r="K2251" s="6"/>
      <c r="L2251" s="5"/>
    </row>
    <row r="2252" spans="5:12" ht="73.5" hidden="1" customHeight="1">
      <c r="E2252" s="6"/>
      <c r="F2252" s="6"/>
      <c r="G2252" s="6"/>
      <c r="H2252" s="6"/>
      <c r="I2252" s="6"/>
      <c r="J2252" s="6"/>
      <c r="K2252" s="6"/>
      <c r="L2252" s="5"/>
    </row>
    <row r="2253" spans="5:12" ht="73.5" hidden="1" customHeight="1">
      <c r="E2253" s="6"/>
      <c r="F2253" s="6"/>
      <c r="G2253" s="6"/>
      <c r="H2253" s="6"/>
      <c r="I2253" s="6"/>
      <c r="J2253" s="6"/>
      <c r="K2253" s="6"/>
      <c r="L2253" s="5"/>
    </row>
    <row r="2254" spans="5:12" ht="73.5" hidden="1" customHeight="1">
      <c r="E2254" s="6"/>
      <c r="F2254" s="6"/>
      <c r="G2254" s="6"/>
      <c r="H2254" s="6"/>
      <c r="I2254" s="6"/>
      <c r="J2254" s="6"/>
      <c r="K2254" s="6"/>
      <c r="L2254" s="5"/>
    </row>
    <row r="2255" spans="5:12" ht="73.5" hidden="1" customHeight="1">
      <c r="E2255" s="6"/>
      <c r="F2255" s="6"/>
      <c r="G2255" s="6"/>
      <c r="H2255" s="6"/>
      <c r="I2255" s="6"/>
      <c r="J2255" s="6"/>
      <c r="K2255" s="6"/>
      <c r="L2255" s="5"/>
    </row>
    <row r="2256" spans="5:12" ht="73.5" hidden="1" customHeight="1">
      <c r="E2256" s="6"/>
      <c r="F2256" s="6"/>
      <c r="G2256" s="6"/>
      <c r="H2256" s="6"/>
      <c r="I2256" s="6"/>
      <c r="J2256" s="6"/>
      <c r="K2256" s="6"/>
      <c r="L2256" s="5"/>
    </row>
    <row r="2257" spans="5:12" ht="73.5" hidden="1" customHeight="1">
      <c r="E2257" s="6"/>
      <c r="F2257" s="6"/>
      <c r="G2257" s="6"/>
      <c r="H2257" s="6"/>
      <c r="I2257" s="6"/>
      <c r="J2257" s="6"/>
      <c r="K2257" s="6"/>
      <c r="L2257" s="5"/>
    </row>
    <row r="2258" spans="5:12" ht="73.5" hidden="1" customHeight="1">
      <c r="E2258" s="6"/>
      <c r="F2258" s="6"/>
      <c r="G2258" s="6"/>
      <c r="H2258" s="6"/>
      <c r="I2258" s="6"/>
      <c r="J2258" s="6"/>
      <c r="K2258" s="6"/>
      <c r="L2258" s="5"/>
    </row>
    <row r="2259" spans="5:12" ht="73.5" hidden="1" customHeight="1">
      <c r="E2259" s="6"/>
      <c r="F2259" s="6"/>
      <c r="G2259" s="6"/>
      <c r="H2259" s="6"/>
      <c r="I2259" s="6"/>
      <c r="J2259" s="6"/>
      <c r="K2259" s="6"/>
      <c r="L2259" s="5"/>
    </row>
    <row r="2260" spans="5:12" ht="73.5" hidden="1" customHeight="1">
      <c r="E2260" s="6"/>
      <c r="F2260" s="6"/>
      <c r="G2260" s="6"/>
      <c r="H2260" s="6"/>
      <c r="I2260" s="6"/>
      <c r="J2260" s="6"/>
      <c r="K2260" s="6"/>
      <c r="L2260" s="5"/>
    </row>
    <row r="2261" spans="5:12" ht="73.5" hidden="1" customHeight="1">
      <c r="E2261" s="6"/>
      <c r="F2261" s="6"/>
      <c r="G2261" s="6"/>
      <c r="H2261" s="6"/>
      <c r="I2261" s="6"/>
      <c r="J2261" s="6"/>
      <c r="K2261" s="6"/>
      <c r="L2261" s="5"/>
    </row>
    <row r="2262" spans="5:12" ht="73.5" hidden="1" customHeight="1">
      <c r="E2262" s="6"/>
      <c r="F2262" s="6"/>
      <c r="G2262" s="6"/>
      <c r="H2262" s="6"/>
      <c r="I2262" s="6"/>
      <c r="J2262" s="6"/>
      <c r="K2262" s="6"/>
      <c r="L2262" s="5"/>
    </row>
    <row r="2263" spans="5:12" ht="73.5" hidden="1" customHeight="1">
      <c r="E2263" s="6"/>
      <c r="F2263" s="6"/>
      <c r="G2263" s="6"/>
      <c r="H2263" s="6"/>
      <c r="I2263" s="6"/>
      <c r="J2263" s="6"/>
      <c r="K2263" s="6"/>
      <c r="L2263" s="5"/>
    </row>
    <row r="2264" spans="5:12" ht="73.5" hidden="1" customHeight="1">
      <c r="E2264" s="6"/>
      <c r="F2264" s="6"/>
      <c r="G2264" s="6"/>
      <c r="H2264" s="6"/>
      <c r="I2264" s="6"/>
      <c r="J2264" s="6"/>
      <c r="K2264" s="6"/>
      <c r="L2264" s="5"/>
    </row>
    <row r="2265" spans="5:12" ht="73.5" hidden="1" customHeight="1">
      <c r="E2265" s="6"/>
      <c r="F2265" s="6"/>
      <c r="G2265" s="6"/>
      <c r="H2265" s="6"/>
      <c r="I2265" s="6"/>
      <c r="J2265" s="6"/>
      <c r="K2265" s="6"/>
      <c r="L2265" s="5"/>
    </row>
    <row r="2266" spans="5:12" ht="73.5" hidden="1" customHeight="1">
      <c r="E2266" s="6"/>
      <c r="F2266" s="6"/>
      <c r="G2266" s="6"/>
      <c r="H2266" s="6"/>
      <c r="I2266" s="6"/>
      <c r="J2266" s="6"/>
      <c r="K2266" s="6"/>
      <c r="L2266" s="5"/>
    </row>
    <row r="2267" spans="5:12" ht="73.5" hidden="1" customHeight="1">
      <c r="E2267" s="6"/>
      <c r="F2267" s="6"/>
      <c r="G2267" s="6"/>
      <c r="H2267" s="6"/>
      <c r="I2267" s="6"/>
      <c r="J2267" s="6"/>
      <c r="K2267" s="6"/>
      <c r="L2267" s="5"/>
    </row>
    <row r="2268" spans="5:12" ht="73.5" hidden="1" customHeight="1">
      <c r="E2268" s="6"/>
      <c r="F2268" s="6"/>
      <c r="G2268" s="6"/>
      <c r="H2268" s="6"/>
      <c r="I2268" s="6"/>
      <c r="J2268" s="6"/>
      <c r="K2268" s="6"/>
      <c r="L2268" s="5"/>
    </row>
    <row r="2269" spans="5:12" ht="73.5" hidden="1" customHeight="1">
      <c r="E2269" s="6"/>
      <c r="F2269" s="6"/>
      <c r="G2269" s="6"/>
      <c r="H2269" s="6"/>
      <c r="I2269" s="6"/>
      <c r="J2269" s="6"/>
      <c r="K2269" s="6"/>
      <c r="L2269" s="5"/>
    </row>
    <row r="2270" spans="5:12" ht="73.5" hidden="1" customHeight="1">
      <c r="E2270" s="6"/>
      <c r="F2270" s="6"/>
      <c r="G2270" s="6"/>
      <c r="H2270" s="6"/>
      <c r="I2270" s="6"/>
      <c r="J2270" s="6"/>
      <c r="K2270" s="6"/>
      <c r="L2270" s="5"/>
    </row>
    <row r="2271" spans="5:12" ht="73.5" hidden="1" customHeight="1">
      <c r="E2271" s="6"/>
      <c r="F2271" s="6"/>
      <c r="G2271" s="6"/>
      <c r="H2271" s="6"/>
      <c r="I2271" s="6"/>
      <c r="J2271" s="6"/>
      <c r="K2271" s="6"/>
      <c r="L2271" s="5"/>
    </row>
    <row r="2272" spans="5:12" ht="73.5" hidden="1" customHeight="1">
      <c r="E2272" s="6"/>
      <c r="F2272" s="6"/>
      <c r="G2272" s="6"/>
      <c r="H2272" s="6"/>
      <c r="I2272" s="6"/>
      <c r="J2272" s="6"/>
      <c r="K2272" s="6"/>
      <c r="L2272" s="5"/>
    </row>
    <row r="2273" spans="5:12" ht="73.5" hidden="1" customHeight="1">
      <c r="E2273" s="6"/>
      <c r="F2273" s="6"/>
      <c r="G2273" s="6"/>
      <c r="H2273" s="6"/>
      <c r="I2273" s="6"/>
      <c r="J2273" s="6"/>
      <c r="K2273" s="6"/>
      <c r="L2273" s="5"/>
    </row>
    <row r="2274" spans="5:12" ht="73.5" hidden="1" customHeight="1">
      <c r="E2274" s="6"/>
      <c r="F2274" s="6"/>
      <c r="G2274" s="6"/>
      <c r="H2274" s="6"/>
      <c r="I2274" s="6"/>
      <c r="J2274" s="6"/>
      <c r="K2274" s="6"/>
      <c r="L2274" s="5"/>
    </row>
    <row r="2275" spans="5:12" ht="73.5" hidden="1" customHeight="1">
      <c r="E2275" s="6"/>
      <c r="F2275" s="6"/>
      <c r="G2275" s="6"/>
      <c r="H2275" s="6"/>
      <c r="I2275" s="6"/>
      <c r="J2275" s="6"/>
      <c r="K2275" s="6"/>
      <c r="L2275" s="5"/>
    </row>
    <row r="2276" spans="5:12" ht="73.5" hidden="1" customHeight="1">
      <c r="E2276" s="6"/>
      <c r="F2276" s="6"/>
      <c r="G2276" s="6"/>
      <c r="H2276" s="6"/>
      <c r="I2276" s="6"/>
      <c r="J2276" s="6"/>
      <c r="K2276" s="6"/>
      <c r="L2276" s="5"/>
    </row>
    <row r="2277" spans="5:12" ht="73.5" hidden="1" customHeight="1">
      <c r="E2277" s="6"/>
      <c r="F2277" s="6"/>
      <c r="G2277" s="6"/>
      <c r="H2277" s="6"/>
      <c r="I2277" s="6"/>
      <c r="J2277" s="6"/>
      <c r="K2277" s="6"/>
      <c r="L2277" s="5"/>
    </row>
    <row r="2278" spans="5:12" ht="73.5" hidden="1" customHeight="1">
      <c r="E2278" s="6"/>
      <c r="F2278" s="6"/>
      <c r="G2278" s="6"/>
      <c r="H2278" s="6"/>
      <c r="I2278" s="6"/>
      <c r="J2278" s="6"/>
      <c r="K2278" s="6"/>
      <c r="L2278" s="5"/>
    </row>
    <row r="2279" spans="5:12" ht="73.5" hidden="1" customHeight="1">
      <c r="E2279" s="6"/>
      <c r="F2279" s="6"/>
      <c r="G2279" s="6"/>
      <c r="H2279" s="6"/>
      <c r="I2279" s="6"/>
      <c r="J2279" s="6"/>
      <c r="K2279" s="6"/>
      <c r="L2279" s="5"/>
    </row>
    <row r="2280" spans="5:12" ht="73.5" hidden="1" customHeight="1">
      <c r="E2280" s="6"/>
      <c r="F2280" s="6"/>
      <c r="G2280" s="6"/>
      <c r="H2280" s="6"/>
      <c r="I2280" s="6"/>
      <c r="J2280" s="6"/>
      <c r="K2280" s="6"/>
      <c r="L2280" s="5"/>
    </row>
    <row r="2281" spans="5:12" ht="73.5" hidden="1" customHeight="1">
      <c r="E2281" s="6"/>
      <c r="F2281" s="6"/>
      <c r="G2281" s="6"/>
      <c r="H2281" s="6"/>
      <c r="I2281" s="6"/>
      <c r="J2281" s="6"/>
      <c r="K2281" s="6"/>
      <c r="L2281" s="5"/>
    </row>
    <row r="2282" spans="5:12" ht="73.5" hidden="1" customHeight="1">
      <c r="E2282" s="6"/>
      <c r="F2282" s="6"/>
      <c r="G2282" s="6"/>
      <c r="H2282" s="6"/>
      <c r="I2282" s="6"/>
      <c r="J2282" s="6"/>
      <c r="K2282" s="6"/>
      <c r="L2282" s="5"/>
    </row>
    <row r="2283" spans="5:12" ht="73.5" hidden="1" customHeight="1">
      <c r="E2283" s="6"/>
      <c r="F2283" s="6"/>
      <c r="G2283" s="6"/>
      <c r="H2283" s="6"/>
      <c r="I2283" s="6"/>
      <c r="J2283" s="6"/>
      <c r="K2283" s="6"/>
      <c r="L2283" s="5"/>
    </row>
    <row r="2284" spans="5:12" ht="73.5" hidden="1" customHeight="1">
      <c r="E2284" s="6"/>
      <c r="F2284" s="6"/>
      <c r="G2284" s="6"/>
      <c r="H2284" s="6"/>
      <c r="I2284" s="6"/>
      <c r="J2284" s="6"/>
      <c r="K2284" s="6"/>
      <c r="L2284" s="5"/>
    </row>
    <row r="2285" spans="5:12" ht="73.5" hidden="1" customHeight="1">
      <c r="E2285" s="6"/>
      <c r="F2285" s="6"/>
      <c r="G2285" s="6"/>
      <c r="H2285" s="6"/>
      <c r="I2285" s="6"/>
      <c r="J2285" s="6"/>
      <c r="K2285" s="6"/>
      <c r="L2285" s="5"/>
    </row>
    <row r="2286" spans="5:12" ht="73.5" hidden="1" customHeight="1">
      <c r="E2286" s="6"/>
      <c r="F2286" s="6"/>
      <c r="G2286" s="6"/>
      <c r="H2286" s="6"/>
      <c r="I2286" s="6"/>
      <c r="J2286" s="6"/>
      <c r="K2286" s="6"/>
      <c r="L2286" s="5"/>
    </row>
    <row r="2287" spans="5:12" ht="73.5" hidden="1" customHeight="1">
      <c r="E2287" s="6"/>
      <c r="F2287" s="6"/>
      <c r="G2287" s="6"/>
      <c r="H2287" s="6"/>
      <c r="I2287" s="6"/>
      <c r="J2287" s="6"/>
      <c r="K2287" s="6"/>
      <c r="L2287" s="5"/>
    </row>
    <row r="2288" spans="5:12" ht="73.5" hidden="1" customHeight="1">
      <c r="E2288" s="6"/>
      <c r="F2288" s="6"/>
      <c r="G2288" s="6"/>
      <c r="H2288" s="6"/>
      <c r="I2288" s="6"/>
      <c r="J2288" s="6"/>
      <c r="K2288" s="6"/>
      <c r="L2288" s="5"/>
    </row>
    <row r="2289" spans="5:12" ht="73.5" hidden="1" customHeight="1">
      <c r="E2289" s="6"/>
      <c r="F2289" s="6"/>
      <c r="G2289" s="6"/>
      <c r="H2289" s="6"/>
      <c r="I2289" s="6"/>
      <c r="J2289" s="6"/>
      <c r="K2289" s="6"/>
      <c r="L2289" s="5"/>
    </row>
    <row r="2290" spans="5:12" ht="73.5" hidden="1" customHeight="1">
      <c r="E2290" s="6"/>
      <c r="F2290" s="6"/>
      <c r="G2290" s="6"/>
      <c r="H2290" s="6"/>
      <c r="I2290" s="6"/>
      <c r="J2290" s="6"/>
      <c r="K2290" s="6"/>
      <c r="L2290" s="5"/>
    </row>
    <row r="2291" spans="5:12" ht="73.5" hidden="1" customHeight="1">
      <c r="E2291" s="6"/>
      <c r="F2291" s="6"/>
      <c r="G2291" s="6"/>
      <c r="H2291" s="6"/>
      <c r="I2291" s="6"/>
      <c r="J2291" s="6"/>
      <c r="K2291" s="6"/>
      <c r="L2291" s="5"/>
    </row>
    <row r="2292" spans="5:12" ht="73.5" hidden="1" customHeight="1">
      <c r="E2292" s="6"/>
      <c r="F2292" s="6"/>
      <c r="G2292" s="6"/>
      <c r="H2292" s="6"/>
      <c r="I2292" s="6"/>
      <c r="J2292" s="6"/>
      <c r="K2292" s="6"/>
      <c r="L2292" s="5"/>
    </row>
    <row r="2293" spans="5:12" ht="73.5" hidden="1" customHeight="1">
      <c r="E2293" s="6"/>
      <c r="F2293" s="6"/>
      <c r="G2293" s="6"/>
      <c r="H2293" s="6"/>
      <c r="I2293" s="6"/>
      <c r="J2293" s="6"/>
      <c r="K2293" s="6"/>
      <c r="L2293" s="5"/>
    </row>
    <row r="2294" spans="5:12" ht="73.5" hidden="1" customHeight="1">
      <c r="E2294" s="6"/>
      <c r="F2294" s="6"/>
      <c r="G2294" s="6"/>
      <c r="H2294" s="6"/>
      <c r="I2294" s="6"/>
      <c r="J2294" s="6"/>
      <c r="K2294" s="6"/>
      <c r="L2294" s="5"/>
    </row>
    <row r="2295" spans="5:12" ht="73.5" hidden="1" customHeight="1">
      <c r="E2295" s="6"/>
      <c r="F2295" s="6"/>
      <c r="G2295" s="6"/>
      <c r="H2295" s="6"/>
      <c r="I2295" s="6"/>
      <c r="J2295" s="6"/>
      <c r="K2295" s="6"/>
      <c r="L2295" s="5"/>
    </row>
    <row r="2296" spans="5:12" ht="73.5" hidden="1" customHeight="1">
      <c r="E2296" s="6"/>
      <c r="F2296" s="6"/>
      <c r="G2296" s="6"/>
      <c r="H2296" s="6"/>
      <c r="I2296" s="6"/>
      <c r="J2296" s="6"/>
      <c r="K2296" s="6"/>
      <c r="L2296" s="5"/>
    </row>
    <row r="2297" spans="5:12" ht="73.5" hidden="1" customHeight="1">
      <c r="E2297" s="6"/>
      <c r="F2297" s="6"/>
      <c r="G2297" s="6"/>
      <c r="H2297" s="6"/>
      <c r="I2297" s="6"/>
      <c r="J2297" s="6"/>
      <c r="K2297" s="6"/>
      <c r="L2297" s="5"/>
    </row>
    <row r="2298" spans="5:12" ht="73.5" hidden="1" customHeight="1">
      <c r="E2298" s="6"/>
      <c r="F2298" s="6"/>
      <c r="G2298" s="6"/>
      <c r="H2298" s="6"/>
      <c r="I2298" s="6"/>
      <c r="J2298" s="6"/>
      <c r="K2298" s="6"/>
      <c r="L2298" s="5"/>
    </row>
    <row r="2299" spans="5:12" ht="73.5" hidden="1" customHeight="1">
      <c r="E2299" s="6"/>
      <c r="F2299" s="6"/>
      <c r="G2299" s="6"/>
      <c r="H2299" s="6"/>
      <c r="I2299" s="6"/>
      <c r="J2299" s="6"/>
      <c r="K2299" s="6"/>
      <c r="L2299" s="5"/>
    </row>
    <row r="2300" spans="5:12" ht="73.5" hidden="1" customHeight="1">
      <c r="E2300" s="6"/>
      <c r="F2300" s="6"/>
      <c r="G2300" s="6"/>
      <c r="H2300" s="6"/>
      <c r="I2300" s="6"/>
      <c r="J2300" s="6"/>
      <c r="K2300" s="6"/>
      <c r="L2300" s="5"/>
    </row>
    <row r="2301" spans="5:12" ht="73.5" hidden="1" customHeight="1">
      <c r="E2301" s="6"/>
      <c r="F2301" s="6"/>
      <c r="G2301" s="6"/>
      <c r="H2301" s="6"/>
      <c r="I2301" s="6"/>
      <c r="J2301" s="6"/>
      <c r="K2301" s="6"/>
      <c r="L2301" s="5"/>
    </row>
    <row r="2302" spans="5:12" ht="73.5" hidden="1" customHeight="1">
      <c r="E2302" s="6"/>
      <c r="F2302" s="6"/>
      <c r="G2302" s="6"/>
      <c r="H2302" s="6"/>
      <c r="I2302" s="6"/>
      <c r="J2302" s="6"/>
      <c r="K2302" s="6"/>
      <c r="L2302" s="5"/>
    </row>
    <row r="2303" spans="5:12" ht="73.5" hidden="1" customHeight="1">
      <c r="E2303" s="6"/>
      <c r="F2303" s="6"/>
      <c r="G2303" s="6"/>
      <c r="H2303" s="6"/>
      <c r="I2303" s="6"/>
      <c r="J2303" s="6"/>
      <c r="K2303" s="6"/>
      <c r="L2303" s="5"/>
    </row>
    <row r="2304" spans="5:12" ht="73.5" hidden="1" customHeight="1">
      <c r="E2304" s="6"/>
      <c r="F2304" s="6"/>
      <c r="G2304" s="6"/>
      <c r="H2304" s="6"/>
      <c r="I2304" s="6"/>
      <c r="J2304" s="6"/>
      <c r="K2304" s="6"/>
      <c r="L2304" s="5"/>
    </row>
    <row r="2305" spans="5:12" ht="73.5" hidden="1" customHeight="1">
      <c r="E2305" s="6"/>
      <c r="F2305" s="6"/>
      <c r="G2305" s="6"/>
      <c r="H2305" s="6"/>
      <c r="I2305" s="6"/>
      <c r="J2305" s="6"/>
      <c r="K2305" s="6"/>
      <c r="L2305" s="5"/>
    </row>
    <row r="2306" spans="5:12" ht="73.5" hidden="1" customHeight="1">
      <c r="E2306" s="6"/>
      <c r="F2306" s="6"/>
      <c r="G2306" s="6"/>
      <c r="H2306" s="6"/>
      <c r="I2306" s="6"/>
      <c r="J2306" s="6"/>
      <c r="K2306" s="6"/>
      <c r="L2306" s="5"/>
    </row>
    <row r="2307" spans="5:12" ht="73.5" hidden="1" customHeight="1">
      <c r="E2307" s="6"/>
      <c r="F2307" s="6"/>
      <c r="G2307" s="6"/>
      <c r="H2307" s="6"/>
      <c r="I2307" s="6"/>
      <c r="J2307" s="6"/>
      <c r="K2307" s="6"/>
      <c r="L2307" s="5"/>
    </row>
    <row r="2308" spans="5:12" ht="73.5" hidden="1" customHeight="1">
      <c r="E2308" s="6"/>
      <c r="F2308" s="6"/>
      <c r="G2308" s="6"/>
      <c r="H2308" s="6"/>
      <c r="I2308" s="6"/>
      <c r="J2308" s="6"/>
      <c r="K2308" s="6"/>
      <c r="L2308" s="5"/>
    </row>
    <row r="2309" spans="5:12" ht="73.5" hidden="1" customHeight="1">
      <c r="E2309" s="6"/>
      <c r="F2309" s="6"/>
      <c r="G2309" s="6"/>
      <c r="H2309" s="6"/>
      <c r="I2309" s="6"/>
      <c r="J2309" s="6"/>
      <c r="K2309" s="6"/>
      <c r="L2309" s="5"/>
    </row>
    <row r="2310" spans="5:12" ht="73.5" hidden="1" customHeight="1">
      <c r="E2310" s="6"/>
      <c r="F2310" s="6"/>
      <c r="G2310" s="6"/>
      <c r="H2310" s="6"/>
      <c r="I2310" s="6"/>
      <c r="J2310" s="6"/>
      <c r="K2310" s="6"/>
      <c r="L2310" s="5"/>
    </row>
    <row r="2311" spans="5:12" ht="73.5" hidden="1" customHeight="1">
      <c r="E2311" s="6"/>
      <c r="F2311" s="6"/>
      <c r="G2311" s="6"/>
      <c r="H2311" s="6"/>
      <c r="I2311" s="6"/>
      <c r="J2311" s="6"/>
      <c r="K2311" s="6"/>
      <c r="L2311" s="5"/>
    </row>
    <row r="2312" spans="5:12" ht="73.5" hidden="1" customHeight="1">
      <c r="E2312" s="6"/>
      <c r="F2312" s="6"/>
      <c r="G2312" s="6"/>
      <c r="H2312" s="6"/>
      <c r="I2312" s="6"/>
      <c r="J2312" s="6"/>
      <c r="K2312" s="6"/>
      <c r="L2312" s="5"/>
    </row>
    <row r="2313" spans="5:12" ht="73.5" hidden="1" customHeight="1">
      <c r="E2313" s="6"/>
      <c r="F2313" s="6"/>
      <c r="G2313" s="6"/>
      <c r="H2313" s="6"/>
      <c r="I2313" s="6"/>
      <c r="J2313" s="6"/>
      <c r="K2313" s="6"/>
      <c r="L2313" s="5"/>
    </row>
    <row r="2314" spans="5:12" ht="73.5" hidden="1" customHeight="1">
      <c r="E2314" s="6"/>
      <c r="F2314" s="6"/>
      <c r="G2314" s="6"/>
      <c r="H2314" s="6"/>
      <c r="I2314" s="6"/>
      <c r="J2314" s="6"/>
      <c r="K2314" s="6"/>
      <c r="L2314" s="5"/>
    </row>
    <row r="2315" spans="5:12" ht="73.5" hidden="1" customHeight="1">
      <c r="E2315" s="6"/>
      <c r="F2315" s="6"/>
      <c r="G2315" s="6"/>
      <c r="H2315" s="6"/>
      <c r="I2315" s="6"/>
      <c r="J2315" s="6"/>
      <c r="K2315" s="6"/>
      <c r="L2315" s="5"/>
    </row>
    <row r="2316" spans="5:12" ht="73.5" hidden="1" customHeight="1">
      <c r="E2316" s="6"/>
      <c r="F2316" s="6"/>
      <c r="G2316" s="6"/>
      <c r="H2316" s="6"/>
      <c r="I2316" s="6"/>
      <c r="J2316" s="6"/>
      <c r="K2316" s="6"/>
      <c r="L2316" s="5"/>
    </row>
    <row r="2317" spans="5:12" ht="73.5" hidden="1" customHeight="1">
      <c r="E2317" s="6"/>
      <c r="F2317" s="6"/>
      <c r="G2317" s="6"/>
      <c r="H2317" s="6"/>
      <c r="I2317" s="6"/>
      <c r="J2317" s="6"/>
      <c r="K2317" s="6"/>
      <c r="L2317" s="5"/>
    </row>
    <row r="2318" spans="5:12" ht="73.5" hidden="1" customHeight="1">
      <c r="E2318" s="6"/>
      <c r="F2318" s="6"/>
      <c r="G2318" s="6"/>
      <c r="H2318" s="6"/>
      <c r="I2318" s="6"/>
      <c r="J2318" s="6"/>
      <c r="K2318" s="6"/>
      <c r="L2318" s="5"/>
    </row>
    <row r="2319" spans="5:12" ht="73.5" hidden="1" customHeight="1">
      <c r="E2319" s="6"/>
      <c r="F2319" s="6"/>
      <c r="G2319" s="6"/>
      <c r="H2319" s="6"/>
      <c r="I2319" s="6"/>
      <c r="J2319" s="6"/>
      <c r="K2319" s="6"/>
      <c r="L2319" s="5"/>
    </row>
    <row r="2320" spans="5:12" ht="73.5" hidden="1" customHeight="1">
      <c r="E2320" s="6"/>
      <c r="F2320" s="6"/>
      <c r="G2320" s="6"/>
      <c r="H2320" s="6"/>
      <c r="I2320" s="6"/>
      <c r="J2320" s="6"/>
      <c r="K2320" s="6"/>
      <c r="L2320" s="5"/>
    </row>
    <row r="2321" spans="5:12" ht="73.5" hidden="1" customHeight="1">
      <c r="E2321" s="6"/>
      <c r="F2321" s="6"/>
      <c r="G2321" s="6"/>
      <c r="H2321" s="6"/>
      <c r="I2321" s="6"/>
      <c r="J2321" s="6"/>
      <c r="K2321" s="6"/>
      <c r="L2321" s="5"/>
    </row>
    <row r="2322" spans="5:12" ht="73.5" hidden="1" customHeight="1">
      <c r="E2322" s="6"/>
      <c r="F2322" s="6"/>
      <c r="G2322" s="6"/>
      <c r="H2322" s="6"/>
      <c r="I2322" s="6"/>
      <c r="J2322" s="6"/>
      <c r="K2322" s="6"/>
      <c r="L2322" s="5"/>
    </row>
    <row r="2323" spans="5:12" ht="73.5" hidden="1" customHeight="1">
      <c r="E2323" s="6"/>
      <c r="F2323" s="6"/>
      <c r="G2323" s="6"/>
      <c r="H2323" s="6"/>
      <c r="I2323" s="6"/>
      <c r="J2323" s="6"/>
      <c r="K2323" s="6"/>
      <c r="L2323" s="5"/>
    </row>
    <row r="2324" spans="5:12" ht="73.5" hidden="1" customHeight="1">
      <c r="E2324" s="6"/>
      <c r="F2324" s="6"/>
      <c r="G2324" s="6"/>
      <c r="H2324" s="6"/>
      <c r="I2324" s="6"/>
      <c r="J2324" s="6"/>
      <c r="K2324" s="6"/>
      <c r="L2324" s="5"/>
    </row>
    <row r="2325" spans="5:12" ht="73.5" hidden="1" customHeight="1">
      <c r="E2325" s="6"/>
      <c r="F2325" s="6"/>
      <c r="G2325" s="6"/>
      <c r="H2325" s="6"/>
      <c r="I2325" s="6"/>
      <c r="J2325" s="6"/>
      <c r="K2325" s="6"/>
      <c r="L2325" s="5"/>
    </row>
    <row r="2326" spans="5:12" ht="73.5" hidden="1" customHeight="1">
      <c r="E2326" s="6"/>
      <c r="F2326" s="6"/>
      <c r="G2326" s="6"/>
      <c r="H2326" s="6"/>
      <c r="I2326" s="6"/>
      <c r="J2326" s="6"/>
      <c r="K2326" s="6"/>
      <c r="L2326" s="5"/>
    </row>
    <row r="2327" spans="5:12" ht="73.5" hidden="1" customHeight="1">
      <c r="E2327" s="6"/>
      <c r="F2327" s="6"/>
      <c r="G2327" s="6"/>
      <c r="H2327" s="6"/>
      <c r="I2327" s="6"/>
      <c r="J2327" s="6"/>
      <c r="K2327" s="6"/>
      <c r="L2327" s="5"/>
    </row>
    <row r="2328" spans="5:12" ht="73.5" hidden="1" customHeight="1">
      <c r="E2328" s="6"/>
      <c r="F2328" s="6"/>
      <c r="G2328" s="6"/>
      <c r="H2328" s="6"/>
      <c r="I2328" s="6"/>
      <c r="J2328" s="6"/>
      <c r="K2328" s="6"/>
      <c r="L2328" s="5"/>
    </row>
    <row r="2329" spans="5:12" ht="73.5" hidden="1" customHeight="1">
      <c r="E2329" s="6"/>
      <c r="F2329" s="6"/>
      <c r="G2329" s="6"/>
      <c r="H2329" s="6"/>
      <c r="I2329" s="6"/>
      <c r="J2329" s="6"/>
      <c r="K2329" s="6"/>
      <c r="L2329" s="5"/>
    </row>
    <row r="2330" spans="5:12" ht="73.5" hidden="1" customHeight="1">
      <c r="E2330" s="6"/>
      <c r="F2330" s="6"/>
      <c r="G2330" s="6"/>
      <c r="H2330" s="6"/>
      <c r="I2330" s="6"/>
      <c r="J2330" s="6"/>
      <c r="K2330" s="6"/>
      <c r="L2330" s="5"/>
    </row>
    <row r="2331" spans="5:12" ht="73.5" hidden="1" customHeight="1">
      <c r="E2331" s="6"/>
      <c r="F2331" s="6"/>
      <c r="G2331" s="6"/>
      <c r="H2331" s="6"/>
      <c r="I2331" s="6"/>
      <c r="J2331" s="6"/>
      <c r="K2331" s="6"/>
      <c r="L2331" s="5"/>
    </row>
    <row r="2332" spans="5:12" ht="73.5" hidden="1" customHeight="1">
      <c r="E2332" s="6"/>
      <c r="F2332" s="6"/>
      <c r="G2332" s="6"/>
      <c r="H2332" s="6"/>
      <c r="I2332" s="6"/>
      <c r="J2332" s="6"/>
      <c r="K2332" s="6"/>
      <c r="L2332" s="5"/>
    </row>
    <row r="2333" spans="5:12" ht="73.5" hidden="1" customHeight="1">
      <c r="E2333" s="6"/>
      <c r="F2333" s="6"/>
      <c r="G2333" s="6"/>
      <c r="H2333" s="6"/>
      <c r="I2333" s="6"/>
      <c r="J2333" s="6"/>
      <c r="K2333" s="6"/>
      <c r="L2333" s="5"/>
    </row>
    <row r="2334" spans="5:12" ht="73.5" hidden="1" customHeight="1">
      <c r="E2334" s="6"/>
      <c r="F2334" s="6"/>
      <c r="G2334" s="6"/>
      <c r="H2334" s="6"/>
      <c r="I2334" s="6"/>
      <c r="J2334" s="6"/>
      <c r="K2334" s="6"/>
      <c r="L2334" s="5"/>
    </row>
    <row r="2335" spans="5:12" ht="73.5" hidden="1" customHeight="1">
      <c r="E2335" s="6"/>
      <c r="F2335" s="6"/>
      <c r="G2335" s="6"/>
      <c r="H2335" s="6"/>
      <c r="I2335" s="6"/>
      <c r="J2335" s="6"/>
      <c r="K2335" s="6"/>
      <c r="L2335" s="5"/>
    </row>
    <row r="2336" spans="5:12" ht="73.5" hidden="1" customHeight="1">
      <c r="E2336" s="6"/>
      <c r="F2336" s="6"/>
      <c r="G2336" s="6"/>
      <c r="H2336" s="6"/>
      <c r="I2336" s="6"/>
      <c r="J2336" s="6"/>
      <c r="K2336" s="6"/>
      <c r="L2336" s="5"/>
    </row>
    <row r="2337" spans="5:12" ht="73.5" hidden="1" customHeight="1">
      <c r="E2337" s="6"/>
      <c r="F2337" s="6"/>
      <c r="G2337" s="6"/>
      <c r="H2337" s="6"/>
      <c r="I2337" s="6"/>
      <c r="J2337" s="6"/>
      <c r="K2337" s="6"/>
      <c r="L2337" s="5"/>
    </row>
    <row r="2338" spans="5:12" ht="73.5" hidden="1" customHeight="1">
      <c r="E2338" s="6"/>
      <c r="F2338" s="6"/>
      <c r="G2338" s="6"/>
      <c r="H2338" s="6"/>
      <c r="I2338" s="6"/>
      <c r="J2338" s="6"/>
      <c r="K2338" s="6"/>
      <c r="L2338" s="5"/>
    </row>
    <row r="2339" spans="5:12" ht="73.5" hidden="1" customHeight="1">
      <c r="E2339" s="6"/>
      <c r="F2339" s="6"/>
      <c r="G2339" s="6"/>
      <c r="H2339" s="6"/>
      <c r="I2339" s="6"/>
      <c r="J2339" s="6"/>
      <c r="K2339" s="6"/>
      <c r="L2339" s="5"/>
    </row>
    <row r="2340" spans="5:12" ht="73.5" hidden="1" customHeight="1">
      <c r="E2340" s="6"/>
      <c r="F2340" s="6"/>
      <c r="G2340" s="6"/>
      <c r="H2340" s="6"/>
      <c r="I2340" s="6"/>
      <c r="J2340" s="6"/>
      <c r="K2340" s="6"/>
      <c r="L2340" s="5"/>
    </row>
    <row r="2341" spans="5:12" ht="73.5" hidden="1" customHeight="1">
      <c r="E2341" s="6"/>
      <c r="F2341" s="6"/>
      <c r="G2341" s="6"/>
      <c r="H2341" s="6"/>
      <c r="I2341" s="6"/>
      <c r="J2341" s="6"/>
      <c r="K2341" s="6"/>
      <c r="L2341" s="5"/>
    </row>
    <row r="2342" spans="5:12" ht="73.5" hidden="1" customHeight="1">
      <c r="E2342" s="6"/>
      <c r="F2342" s="6"/>
      <c r="G2342" s="6"/>
      <c r="H2342" s="6"/>
      <c r="I2342" s="6"/>
      <c r="J2342" s="6"/>
      <c r="K2342" s="6"/>
      <c r="L2342" s="5"/>
    </row>
    <row r="2343" spans="5:12" ht="73.5" hidden="1" customHeight="1">
      <c r="E2343" s="6"/>
      <c r="F2343" s="6"/>
      <c r="G2343" s="6"/>
      <c r="H2343" s="6"/>
      <c r="I2343" s="6"/>
      <c r="J2343" s="6"/>
      <c r="K2343" s="6"/>
      <c r="L2343" s="5"/>
    </row>
    <row r="2344" spans="5:12" ht="73.5" hidden="1" customHeight="1">
      <c r="E2344" s="6"/>
      <c r="F2344" s="6"/>
      <c r="G2344" s="6"/>
      <c r="H2344" s="6"/>
      <c r="I2344" s="6"/>
      <c r="J2344" s="6"/>
      <c r="K2344" s="6"/>
      <c r="L2344" s="5"/>
    </row>
    <row r="2345" spans="5:12" ht="73.5" hidden="1" customHeight="1">
      <c r="E2345" s="6"/>
      <c r="F2345" s="6"/>
      <c r="G2345" s="6"/>
      <c r="H2345" s="6"/>
      <c r="I2345" s="6"/>
      <c r="J2345" s="6"/>
      <c r="K2345" s="6"/>
      <c r="L2345" s="5"/>
    </row>
    <row r="2346" spans="5:12" ht="73.5" hidden="1" customHeight="1">
      <c r="E2346" s="6"/>
      <c r="F2346" s="6"/>
      <c r="G2346" s="6"/>
      <c r="H2346" s="6"/>
      <c r="I2346" s="6"/>
      <c r="J2346" s="6"/>
      <c r="K2346" s="6"/>
      <c r="L2346" s="5"/>
    </row>
    <row r="2347" spans="5:12" ht="73.5" hidden="1" customHeight="1">
      <c r="E2347" s="6"/>
      <c r="F2347" s="6"/>
      <c r="G2347" s="6"/>
      <c r="H2347" s="6"/>
      <c r="I2347" s="6"/>
      <c r="J2347" s="6"/>
      <c r="K2347" s="6"/>
      <c r="L2347" s="5"/>
    </row>
    <row r="2348" spans="5:12" ht="73.5" hidden="1" customHeight="1">
      <c r="E2348" s="6"/>
      <c r="F2348" s="6"/>
      <c r="G2348" s="6"/>
      <c r="H2348" s="6"/>
      <c r="I2348" s="6"/>
      <c r="J2348" s="6"/>
      <c r="K2348" s="6"/>
      <c r="L2348" s="5"/>
    </row>
    <row r="2349" spans="5:12" ht="73.5" hidden="1" customHeight="1">
      <c r="E2349" s="6"/>
      <c r="F2349" s="6"/>
      <c r="G2349" s="6"/>
      <c r="H2349" s="6"/>
      <c r="I2349" s="6"/>
      <c r="J2349" s="6"/>
      <c r="K2349" s="6"/>
      <c r="L2349" s="5"/>
    </row>
    <row r="2350" spans="5:12" ht="73.5" hidden="1" customHeight="1">
      <c r="E2350" s="6"/>
      <c r="F2350" s="6"/>
      <c r="G2350" s="6"/>
      <c r="H2350" s="6"/>
      <c r="I2350" s="6"/>
      <c r="J2350" s="6"/>
      <c r="K2350" s="6"/>
      <c r="L2350" s="5"/>
    </row>
    <row r="2351" spans="5:12" ht="73.5" hidden="1" customHeight="1">
      <c r="E2351" s="6"/>
      <c r="F2351" s="6"/>
      <c r="G2351" s="6"/>
      <c r="H2351" s="6"/>
      <c r="I2351" s="6"/>
      <c r="J2351" s="6"/>
      <c r="K2351" s="6"/>
      <c r="L2351" s="5"/>
    </row>
    <row r="2352" spans="5:12" ht="73.5" hidden="1" customHeight="1">
      <c r="E2352" s="6"/>
      <c r="F2352" s="6"/>
      <c r="G2352" s="6"/>
      <c r="H2352" s="6"/>
      <c r="I2352" s="6"/>
      <c r="J2352" s="6"/>
      <c r="K2352" s="6"/>
      <c r="L2352" s="5"/>
    </row>
    <row r="2353" spans="5:12" ht="73.5" hidden="1" customHeight="1">
      <c r="E2353" s="6"/>
      <c r="F2353" s="6"/>
      <c r="G2353" s="6"/>
      <c r="H2353" s="6"/>
      <c r="I2353" s="6"/>
      <c r="J2353" s="6"/>
      <c r="K2353" s="6"/>
      <c r="L2353" s="5"/>
    </row>
    <row r="2354" spans="5:12" ht="73.5" hidden="1" customHeight="1">
      <c r="E2354" s="6"/>
      <c r="F2354" s="6"/>
      <c r="G2354" s="6"/>
      <c r="H2354" s="6"/>
      <c r="I2354" s="6"/>
      <c r="J2354" s="6"/>
      <c r="K2354" s="6"/>
      <c r="L2354" s="5"/>
    </row>
    <row r="2355" spans="5:12" ht="73.5" hidden="1" customHeight="1">
      <c r="E2355" s="6"/>
      <c r="F2355" s="6"/>
      <c r="G2355" s="6"/>
      <c r="H2355" s="6"/>
      <c r="I2355" s="6"/>
      <c r="J2355" s="6"/>
      <c r="K2355" s="6"/>
      <c r="L2355" s="5"/>
    </row>
    <row r="2356" spans="5:12" ht="73.5" hidden="1" customHeight="1">
      <c r="E2356" s="6"/>
      <c r="F2356" s="6"/>
      <c r="G2356" s="6"/>
      <c r="H2356" s="6"/>
      <c r="I2356" s="6"/>
      <c r="J2356" s="6"/>
      <c r="K2356" s="6"/>
      <c r="L2356" s="5"/>
    </row>
    <row r="2357" spans="5:12" ht="73.5" hidden="1" customHeight="1">
      <c r="E2357" s="6"/>
      <c r="F2357" s="6"/>
      <c r="G2357" s="6"/>
      <c r="H2357" s="6"/>
      <c r="I2357" s="6"/>
      <c r="J2357" s="6"/>
      <c r="K2357" s="6"/>
      <c r="L2357" s="5"/>
    </row>
    <row r="2358" spans="5:12" ht="73.5" hidden="1" customHeight="1">
      <c r="E2358" s="6"/>
      <c r="F2358" s="6"/>
      <c r="G2358" s="6"/>
      <c r="H2358" s="6"/>
      <c r="I2358" s="6"/>
      <c r="J2358" s="6"/>
      <c r="K2358" s="6"/>
      <c r="L2358" s="5"/>
    </row>
    <row r="2359" spans="5:12" ht="73.5" hidden="1" customHeight="1">
      <c r="E2359" s="6"/>
      <c r="F2359" s="6"/>
      <c r="G2359" s="6"/>
      <c r="H2359" s="6"/>
      <c r="I2359" s="6"/>
      <c r="J2359" s="6"/>
      <c r="K2359" s="6"/>
      <c r="L2359" s="5"/>
    </row>
    <row r="2360" spans="5:12" ht="73.5" hidden="1" customHeight="1">
      <c r="E2360" s="6"/>
      <c r="F2360" s="6"/>
      <c r="G2360" s="6"/>
      <c r="H2360" s="6"/>
      <c r="I2360" s="6"/>
      <c r="J2360" s="6"/>
      <c r="K2360" s="6"/>
      <c r="L2360" s="5"/>
    </row>
    <row r="2361" spans="5:12" ht="73.5" hidden="1" customHeight="1">
      <c r="E2361" s="6"/>
      <c r="F2361" s="6"/>
      <c r="G2361" s="6"/>
      <c r="H2361" s="6"/>
      <c r="I2361" s="6"/>
      <c r="J2361" s="6"/>
      <c r="K2361" s="6"/>
      <c r="L2361" s="5"/>
    </row>
    <row r="2362" spans="5:12" ht="73.5" hidden="1" customHeight="1">
      <c r="E2362" s="6"/>
      <c r="F2362" s="6"/>
      <c r="G2362" s="6"/>
      <c r="H2362" s="6"/>
      <c r="I2362" s="6"/>
      <c r="J2362" s="6"/>
      <c r="K2362" s="6"/>
      <c r="L2362" s="5"/>
    </row>
    <row r="2363" spans="5:12" ht="73.5" hidden="1" customHeight="1">
      <c r="E2363" s="6"/>
      <c r="F2363" s="6"/>
      <c r="G2363" s="6"/>
      <c r="H2363" s="6"/>
      <c r="I2363" s="6"/>
      <c r="J2363" s="6"/>
      <c r="K2363" s="6"/>
      <c r="L2363" s="5"/>
    </row>
    <row r="2364" spans="5:12" ht="73.5" hidden="1" customHeight="1">
      <c r="E2364" s="6"/>
      <c r="F2364" s="6"/>
      <c r="G2364" s="6"/>
      <c r="H2364" s="6"/>
      <c r="I2364" s="6"/>
      <c r="J2364" s="6"/>
      <c r="K2364" s="6"/>
      <c r="L2364" s="5"/>
    </row>
    <row r="2365" spans="5:12" ht="73.5" hidden="1" customHeight="1">
      <c r="E2365" s="6"/>
      <c r="F2365" s="6"/>
      <c r="G2365" s="6"/>
      <c r="H2365" s="6"/>
      <c r="I2365" s="6"/>
      <c r="J2365" s="6"/>
      <c r="K2365" s="6"/>
      <c r="L2365" s="5"/>
    </row>
    <row r="2366" spans="5:12" ht="73.5" hidden="1" customHeight="1">
      <c r="E2366" s="6"/>
      <c r="F2366" s="6"/>
      <c r="G2366" s="6"/>
      <c r="H2366" s="6"/>
      <c r="I2366" s="6"/>
      <c r="J2366" s="6"/>
      <c r="K2366" s="6"/>
      <c r="L2366" s="5"/>
    </row>
    <row r="2367" spans="5:12" ht="73.5" hidden="1" customHeight="1">
      <c r="E2367" s="6"/>
      <c r="F2367" s="6"/>
      <c r="G2367" s="6"/>
      <c r="H2367" s="6"/>
      <c r="I2367" s="6"/>
      <c r="J2367" s="6"/>
      <c r="K2367" s="6"/>
      <c r="L2367" s="5"/>
    </row>
    <row r="2368" spans="5:12" ht="73.5" hidden="1" customHeight="1">
      <c r="E2368" s="6"/>
      <c r="F2368" s="6"/>
      <c r="G2368" s="6"/>
      <c r="H2368" s="6"/>
      <c r="I2368" s="6"/>
      <c r="J2368" s="6"/>
      <c r="K2368" s="6"/>
      <c r="L2368" s="5"/>
    </row>
    <row r="2369" spans="5:12" ht="73.5" hidden="1" customHeight="1">
      <c r="E2369" s="6"/>
      <c r="F2369" s="6"/>
      <c r="G2369" s="6"/>
      <c r="H2369" s="6"/>
      <c r="I2369" s="6"/>
      <c r="J2369" s="6"/>
      <c r="K2369" s="6"/>
      <c r="L2369" s="5"/>
    </row>
    <row r="2370" spans="5:12" ht="73.5" hidden="1" customHeight="1">
      <c r="E2370" s="6"/>
      <c r="F2370" s="6"/>
      <c r="G2370" s="6"/>
      <c r="H2370" s="6"/>
      <c r="I2370" s="6"/>
      <c r="J2370" s="6"/>
      <c r="K2370" s="6"/>
      <c r="L2370" s="5"/>
    </row>
    <row r="2371" spans="5:12" ht="73.5" hidden="1" customHeight="1">
      <c r="E2371" s="6"/>
      <c r="F2371" s="6"/>
      <c r="G2371" s="6"/>
      <c r="H2371" s="6"/>
      <c r="I2371" s="6"/>
      <c r="J2371" s="6"/>
      <c r="K2371" s="6"/>
      <c r="L2371" s="5"/>
    </row>
    <row r="2372" spans="5:12" ht="73.5" hidden="1" customHeight="1">
      <c r="E2372" s="6"/>
      <c r="F2372" s="6"/>
      <c r="G2372" s="6"/>
      <c r="H2372" s="6"/>
      <c r="I2372" s="6"/>
      <c r="J2372" s="6"/>
      <c r="K2372" s="6"/>
      <c r="L2372" s="5"/>
    </row>
    <row r="2373" spans="5:12" ht="73.5" hidden="1" customHeight="1">
      <c r="E2373" s="6"/>
      <c r="F2373" s="6"/>
      <c r="G2373" s="6"/>
      <c r="H2373" s="6"/>
      <c r="I2373" s="6"/>
      <c r="J2373" s="6"/>
      <c r="K2373" s="6"/>
      <c r="L2373" s="5"/>
    </row>
    <row r="2374" spans="5:12" ht="73.5" hidden="1" customHeight="1">
      <c r="E2374" s="6"/>
      <c r="F2374" s="6"/>
      <c r="G2374" s="6"/>
      <c r="H2374" s="6"/>
      <c r="I2374" s="6"/>
      <c r="J2374" s="6"/>
      <c r="K2374" s="6"/>
      <c r="L2374" s="5"/>
    </row>
    <row r="2375" spans="5:12" ht="73.5" hidden="1" customHeight="1">
      <c r="E2375" s="6"/>
      <c r="F2375" s="6"/>
      <c r="G2375" s="6"/>
      <c r="H2375" s="6"/>
      <c r="I2375" s="6"/>
      <c r="J2375" s="6"/>
      <c r="K2375" s="6"/>
      <c r="L2375" s="5"/>
    </row>
    <row r="2376" spans="5:12" ht="73.5" hidden="1" customHeight="1">
      <c r="E2376" s="6"/>
      <c r="F2376" s="6"/>
      <c r="G2376" s="6"/>
      <c r="H2376" s="6"/>
      <c r="I2376" s="6"/>
      <c r="J2376" s="6"/>
      <c r="K2376" s="6"/>
      <c r="L2376" s="5"/>
    </row>
    <row r="2377" spans="5:12" ht="73.5" hidden="1" customHeight="1">
      <c r="E2377" s="6"/>
      <c r="F2377" s="6"/>
      <c r="G2377" s="6"/>
      <c r="H2377" s="6"/>
      <c r="I2377" s="6"/>
      <c r="J2377" s="6"/>
      <c r="K2377" s="6"/>
      <c r="L2377" s="5"/>
    </row>
    <row r="2378" spans="5:12" ht="73.5" hidden="1" customHeight="1">
      <c r="E2378" s="6"/>
      <c r="F2378" s="6"/>
      <c r="G2378" s="6"/>
      <c r="H2378" s="6"/>
      <c r="I2378" s="6"/>
      <c r="J2378" s="6"/>
      <c r="K2378" s="6"/>
      <c r="L2378" s="5"/>
    </row>
    <row r="2379" spans="5:12" ht="73.5" hidden="1" customHeight="1">
      <c r="E2379" s="6"/>
      <c r="F2379" s="6"/>
      <c r="G2379" s="6"/>
      <c r="H2379" s="6"/>
      <c r="I2379" s="6"/>
      <c r="J2379" s="6"/>
      <c r="K2379" s="6"/>
      <c r="L2379" s="5"/>
    </row>
    <row r="2380" spans="5:12" ht="73.5" hidden="1" customHeight="1">
      <c r="E2380" s="6"/>
      <c r="F2380" s="6"/>
      <c r="G2380" s="6"/>
      <c r="H2380" s="6"/>
      <c r="I2380" s="6"/>
      <c r="J2380" s="6"/>
      <c r="K2380" s="6"/>
      <c r="L2380" s="5"/>
    </row>
    <row r="2381" spans="5:12" ht="73.5" hidden="1" customHeight="1">
      <c r="E2381" s="6"/>
      <c r="F2381" s="6"/>
      <c r="G2381" s="6"/>
      <c r="H2381" s="6"/>
      <c r="I2381" s="6"/>
      <c r="J2381" s="6"/>
      <c r="K2381" s="6"/>
      <c r="L2381" s="5"/>
    </row>
    <row r="2382" spans="5:12" ht="73.5" hidden="1" customHeight="1">
      <c r="E2382" s="6"/>
      <c r="F2382" s="6"/>
      <c r="G2382" s="6"/>
      <c r="H2382" s="6"/>
      <c r="I2382" s="6"/>
      <c r="J2382" s="6"/>
      <c r="K2382" s="6"/>
      <c r="L2382" s="5"/>
    </row>
    <row r="2383" spans="5:12" ht="73.5" hidden="1" customHeight="1">
      <c r="E2383" s="6"/>
      <c r="F2383" s="6"/>
      <c r="G2383" s="6"/>
      <c r="H2383" s="6"/>
      <c r="I2383" s="6"/>
      <c r="J2383" s="6"/>
      <c r="K2383" s="6"/>
      <c r="L2383" s="5"/>
    </row>
    <row r="2384" spans="5:12" ht="73.5" hidden="1" customHeight="1">
      <c r="E2384" s="6"/>
      <c r="F2384" s="6"/>
      <c r="G2384" s="6"/>
      <c r="H2384" s="6"/>
      <c r="I2384" s="6"/>
      <c r="J2384" s="6"/>
      <c r="K2384" s="6"/>
      <c r="L2384" s="5"/>
    </row>
    <row r="2385" spans="5:12" ht="73.5" hidden="1" customHeight="1">
      <c r="E2385" s="6"/>
      <c r="F2385" s="6"/>
      <c r="G2385" s="6"/>
      <c r="H2385" s="6"/>
      <c r="I2385" s="6"/>
      <c r="J2385" s="6"/>
      <c r="K2385" s="6"/>
      <c r="L2385" s="5"/>
    </row>
    <row r="2386" spans="5:12" ht="73.5" hidden="1" customHeight="1">
      <c r="E2386" s="6"/>
      <c r="F2386" s="6"/>
      <c r="G2386" s="6"/>
      <c r="H2386" s="6"/>
      <c r="I2386" s="6"/>
      <c r="J2386" s="6"/>
      <c r="K2386" s="6"/>
      <c r="L2386" s="5"/>
    </row>
    <row r="2387" spans="5:12" ht="73.5" hidden="1" customHeight="1">
      <c r="E2387" s="6"/>
      <c r="F2387" s="6"/>
      <c r="G2387" s="6"/>
      <c r="H2387" s="6"/>
      <c r="I2387" s="6"/>
      <c r="J2387" s="6"/>
      <c r="K2387" s="6"/>
      <c r="L2387" s="5"/>
    </row>
    <row r="2388" spans="5:12" ht="73.5" hidden="1" customHeight="1">
      <c r="E2388" s="6"/>
      <c r="F2388" s="6"/>
      <c r="G2388" s="6"/>
      <c r="H2388" s="6"/>
      <c r="I2388" s="6"/>
      <c r="J2388" s="6"/>
      <c r="K2388" s="6"/>
      <c r="L2388" s="5"/>
    </row>
    <row r="2389" spans="5:12" ht="73.5" hidden="1" customHeight="1">
      <c r="E2389" s="6"/>
      <c r="F2389" s="6"/>
      <c r="G2389" s="6"/>
      <c r="H2389" s="6"/>
      <c r="I2389" s="6"/>
      <c r="J2389" s="6"/>
      <c r="K2389" s="6"/>
      <c r="L2389" s="5"/>
    </row>
    <row r="2390" spans="5:12" ht="73.5" hidden="1" customHeight="1">
      <c r="E2390" s="6"/>
      <c r="F2390" s="6"/>
      <c r="G2390" s="6"/>
      <c r="H2390" s="6"/>
      <c r="I2390" s="6"/>
      <c r="J2390" s="6"/>
      <c r="K2390" s="6"/>
      <c r="L2390" s="5"/>
    </row>
    <row r="2391" spans="5:12" ht="73.5" hidden="1" customHeight="1">
      <c r="E2391" s="6"/>
      <c r="F2391" s="6"/>
      <c r="G2391" s="6"/>
      <c r="H2391" s="6"/>
      <c r="I2391" s="6"/>
      <c r="J2391" s="6"/>
      <c r="K2391" s="6"/>
      <c r="L2391" s="5"/>
    </row>
    <row r="2392" spans="5:12" ht="73.5" hidden="1" customHeight="1">
      <c r="E2392" s="6"/>
      <c r="F2392" s="6"/>
      <c r="G2392" s="6"/>
      <c r="H2392" s="6"/>
      <c r="I2392" s="6"/>
      <c r="J2392" s="6"/>
      <c r="K2392" s="6"/>
      <c r="L2392" s="5"/>
    </row>
    <row r="2393" spans="5:12" ht="73.5" hidden="1" customHeight="1">
      <c r="E2393" s="6"/>
      <c r="F2393" s="6"/>
      <c r="G2393" s="6"/>
      <c r="H2393" s="6"/>
      <c r="I2393" s="6"/>
      <c r="J2393" s="6"/>
      <c r="K2393" s="6"/>
      <c r="L2393" s="5"/>
    </row>
    <row r="2394" spans="5:12" ht="73.5" hidden="1" customHeight="1">
      <c r="E2394" s="6"/>
      <c r="F2394" s="6"/>
      <c r="G2394" s="6"/>
      <c r="H2394" s="6"/>
      <c r="I2394" s="6"/>
      <c r="J2394" s="6"/>
      <c r="K2394" s="6"/>
      <c r="L2394" s="5"/>
    </row>
    <row r="2395" spans="5:12" ht="73.5" hidden="1" customHeight="1">
      <c r="E2395" s="6"/>
      <c r="F2395" s="6"/>
      <c r="G2395" s="6"/>
      <c r="H2395" s="6"/>
      <c r="I2395" s="6"/>
      <c r="J2395" s="6"/>
      <c r="K2395" s="6"/>
      <c r="L2395" s="5"/>
    </row>
    <row r="2396" spans="5:12" ht="73.5" hidden="1" customHeight="1">
      <c r="E2396" s="6"/>
      <c r="F2396" s="6"/>
      <c r="G2396" s="6"/>
      <c r="H2396" s="6"/>
      <c r="I2396" s="6"/>
      <c r="J2396" s="6"/>
      <c r="K2396" s="6"/>
      <c r="L2396" s="5"/>
    </row>
    <row r="2397" spans="5:12" ht="73.5" hidden="1" customHeight="1">
      <c r="E2397" s="6"/>
      <c r="F2397" s="6"/>
      <c r="G2397" s="6"/>
      <c r="H2397" s="6"/>
      <c r="I2397" s="6"/>
      <c r="J2397" s="6"/>
      <c r="K2397" s="6"/>
      <c r="L2397" s="5"/>
    </row>
    <row r="2398" spans="5:12" ht="73.5" hidden="1" customHeight="1">
      <c r="E2398" s="6"/>
      <c r="F2398" s="6"/>
      <c r="G2398" s="6"/>
      <c r="H2398" s="6"/>
      <c r="I2398" s="6"/>
      <c r="J2398" s="6"/>
      <c r="K2398" s="6"/>
      <c r="L2398" s="5"/>
    </row>
    <row r="2399" spans="5:12" ht="73.5" hidden="1" customHeight="1">
      <c r="E2399" s="6"/>
      <c r="F2399" s="6"/>
      <c r="G2399" s="6"/>
      <c r="H2399" s="6"/>
      <c r="I2399" s="6"/>
      <c r="J2399" s="6"/>
      <c r="K2399" s="6"/>
      <c r="L2399" s="5"/>
    </row>
    <row r="2400" spans="5:12" ht="73.5" hidden="1" customHeight="1">
      <c r="E2400" s="6"/>
      <c r="F2400" s="6"/>
      <c r="G2400" s="6"/>
      <c r="H2400" s="6"/>
      <c r="I2400" s="6"/>
      <c r="J2400" s="6"/>
      <c r="K2400" s="6"/>
      <c r="L2400" s="5"/>
    </row>
    <row r="2401" spans="5:12" ht="73.5" hidden="1" customHeight="1">
      <c r="E2401" s="6"/>
      <c r="F2401" s="6"/>
      <c r="G2401" s="6"/>
      <c r="H2401" s="6"/>
      <c r="I2401" s="6"/>
      <c r="J2401" s="6"/>
      <c r="K2401" s="6"/>
      <c r="L2401" s="5"/>
    </row>
    <row r="2402" spans="5:12" ht="73.5" hidden="1" customHeight="1">
      <c r="E2402" s="6"/>
      <c r="F2402" s="6"/>
      <c r="G2402" s="6"/>
      <c r="H2402" s="6"/>
      <c r="I2402" s="6"/>
      <c r="J2402" s="6"/>
      <c r="K2402" s="6"/>
      <c r="L2402" s="5"/>
    </row>
    <row r="2403" spans="5:12" ht="73.5" hidden="1" customHeight="1">
      <c r="E2403" s="6"/>
      <c r="F2403" s="6"/>
      <c r="G2403" s="6"/>
      <c r="H2403" s="6"/>
      <c r="I2403" s="6"/>
      <c r="J2403" s="6"/>
      <c r="K2403" s="6"/>
      <c r="L2403" s="5"/>
    </row>
    <row r="2404" spans="5:12" ht="73.5" hidden="1" customHeight="1">
      <c r="E2404" s="6"/>
      <c r="F2404" s="6"/>
      <c r="G2404" s="6"/>
      <c r="H2404" s="6"/>
      <c r="I2404" s="6"/>
      <c r="J2404" s="6"/>
      <c r="K2404" s="6"/>
      <c r="L2404" s="5"/>
    </row>
    <row r="2405" spans="5:12" ht="73.5" hidden="1" customHeight="1">
      <c r="E2405" s="6"/>
      <c r="F2405" s="6"/>
      <c r="G2405" s="6"/>
      <c r="H2405" s="6"/>
      <c r="I2405" s="6"/>
      <c r="J2405" s="6"/>
      <c r="K2405" s="6"/>
      <c r="L2405" s="5"/>
    </row>
    <row r="2406" spans="5:12" ht="73.5" hidden="1" customHeight="1">
      <c r="E2406" s="6"/>
      <c r="F2406" s="6"/>
      <c r="G2406" s="6"/>
      <c r="H2406" s="6"/>
      <c r="I2406" s="6"/>
      <c r="J2406" s="6"/>
      <c r="K2406" s="6"/>
      <c r="L2406" s="5"/>
    </row>
    <row r="2407" spans="5:12" ht="73.5" hidden="1" customHeight="1">
      <c r="E2407" s="6"/>
      <c r="F2407" s="6"/>
      <c r="G2407" s="6"/>
      <c r="H2407" s="6"/>
      <c r="I2407" s="6"/>
      <c r="J2407" s="6"/>
      <c r="K2407" s="6"/>
      <c r="L2407" s="5"/>
    </row>
    <row r="2408" spans="5:12" ht="73.5" hidden="1" customHeight="1">
      <c r="E2408" s="6"/>
      <c r="F2408" s="6"/>
      <c r="G2408" s="6"/>
      <c r="H2408" s="6"/>
      <c r="I2408" s="6"/>
      <c r="J2408" s="6"/>
      <c r="K2408" s="6"/>
      <c r="L2408" s="5"/>
    </row>
    <row r="2409" spans="5:12" ht="73.5" hidden="1" customHeight="1">
      <c r="E2409" s="6"/>
      <c r="F2409" s="6"/>
      <c r="G2409" s="6"/>
      <c r="H2409" s="6"/>
      <c r="I2409" s="6"/>
      <c r="J2409" s="6"/>
      <c r="K2409" s="6"/>
      <c r="L2409" s="5"/>
    </row>
    <row r="2410" spans="5:12" ht="73.5" hidden="1" customHeight="1">
      <c r="E2410" s="6"/>
      <c r="F2410" s="6"/>
      <c r="G2410" s="6"/>
      <c r="H2410" s="6"/>
      <c r="I2410" s="6"/>
      <c r="J2410" s="6"/>
      <c r="K2410" s="6"/>
      <c r="L2410" s="5"/>
    </row>
    <row r="2411" spans="5:12" ht="73.5" hidden="1" customHeight="1">
      <c r="E2411" s="6"/>
      <c r="F2411" s="6"/>
      <c r="G2411" s="6"/>
      <c r="H2411" s="6"/>
      <c r="I2411" s="6"/>
      <c r="J2411" s="6"/>
      <c r="K2411" s="6"/>
      <c r="L2411" s="5"/>
    </row>
    <row r="2412" spans="5:12" ht="73.5" hidden="1" customHeight="1">
      <c r="E2412" s="6"/>
      <c r="F2412" s="6"/>
      <c r="G2412" s="6"/>
      <c r="H2412" s="6"/>
      <c r="I2412" s="6"/>
      <c r="J2412" s="6"/>
      <c r="K2412" s="6"/>
      <c r="L2412" s="5"/>
    </row>
    <row r="2413" spans="5:12" ht="73.5" hidden="1" customHeight="1">
      <c r="E2413" s="6"/>
      <c r="F2413" s="6"/>
      <c r="G2413" s="6"/>
      <c r="H2413" s="6"/>
      <c r="I2413" s="6"/>
      <c r="J2413" s="6"/>
      <c r="K2413" s="6"/>
      <c r="L2413" s="5"/>
    </row>
    <row r="2414" spans="5:12" ht="73.5" hidden="1" customHeight="1">
      <c r="E2414" s="6"/>
      <c r="F2414" s="6"/>
      <c r="G2414" s="6"/>
      <c r="H2414" s="6"/>
      <c r="I2414" s="6"/>
      <c r="J2414" s="6"/>
      <c r="K2414" s="6"/>
      <c r="L2414" s="5"/>
    </row>
    <row r="2415" spans="5:12" ht="73.5" hidden="1" customHeight="1">
      <c r="E2415" s="6"/>
      <c r="F2415" s="6"/>
      <c r="G2415" s="6"/>
      <c r="H2415" s="6"/>
      <c r="I2415" s="6"/>
      <c r="J2415" s="6"/>
      <c r="K2415" s="6"/>
      <c r="L2415" s="5"/>
    </row>
    <row r="2416" spans="5:12" ht="73.5" hidden="1" customHeight="1">
      <c r="E2416" s="6"/>
      <c r="F2416" s="6"/>
      <c r="G2416" s="6"/>
      <c r="H2416" s="6"/>
      <c r="I2416" s="6"/>
      <c r="J2416" s="6"/>
      <c r="K2416" s="6"/>
      <c r="L2416" s="5"/>
    </row>
    <row r="2417" spans="5:12" ht="73.5" hidden="1" customHeight="1">
      <c r="E2417" s="6"/>
      <c r="F2417" s="6"/>
      <c r="G2417" s="6"/>
      <c r="H2417" s="6"/>
      <c r="I2417" s="6"/>
      <c r="J2417" s="6"/>
      <c r="K2417" s="6"/>
      <c r="L2417" s="5"/>
    </row>
    <row r="2418" spans="5:12" ht="73.5" hidden="1" customHeight="1">
      <c r="E2418" s="6"/>
      <c r="F2418" s="6"/>
      <c r="G2418" s="6"/>
      <c r="H2418" s="6"/>
      <c r="I2418" s="6"/>
      <c r="J2418" s="6"/>
      <c r="K2418" s="6"/>
      <c r="L2418" s="5"/>
    </row>
    <row r="2419" spans="5:12" ht="73.5" hidden="1" customHeight="1">
      <c r="E2419" s="6"/>
      <c r="F2419" s="6"/>
      <c r="G2419" s="6"/>
      <c r="H2419" s="6"/>
      <c r="I2419" s="6"/>
      <c r="J2419" s="6"/>
      <c r="K2419" s="6"/>
      <c r="L2419" s="5"/>
    </row>
    <row r="2420" spans="5:12" ht="73.5" hidden="1" customHeight="1">
      <c r="E2420" s="6"/>
      <c r="F2420" s="6"/>
      <c r="G2420" s="6"/>
      <c r="H2420" s="6"/>
      <c r="I2420" s="6"/>
      <c r="J2420" s="6"/>
      <c r="K2420" s="6"/>
      <c r="L2420" s="5"/>
    </row>
    <row r="2421" spans="5:12" ht="73.5" hidden="1" customHeight="1">
      <c r="E2421" s="6"/>
      <c r="F2421" s="6"/>
      <c r="G2421" s="6"/>
      <c r="H2421" s="6"/>
      <c r="I2421" s="6"/>
      <c r="J2421" s="6"/>
      <c r="K2421" s="6"/>
      <c r="L2421" s="5"/>
    </row>
    <row r="2422" spans="5:12" ht="73.5" hidden="1" customHeight="1">
      <c r="E2422" s="6"/>
      <c r="F2422" s="6"/>
      <c r="G2422" s="6"/>
      <c r="H2422" s="6"/>
      <c r="I2422" s="6"/>
      <c r="J2422" s="6"/>
      <c r="K2422" s="6"/>
      <c r="L2422" s="5"/>
    </row>
    <row r="2423" spans="5:12" ht="73.5" hidden="1" customHeight="1">
      <c r="E2423" s="6"/>
      <c r="F2423" s="6"/>
      <c r="G2423" s="6"/>
      <c r="H2423" s="6"/>
      <c r="I2423" s="6"/>
      <c r="J2423" s="6"/>
      <c r="K2423" s="6"/>
      <c r="L2423" s="5"/>
    </row>
    <row r="2424" spans="5:12" ht="73.5" hidden="1" customHeight="1">
      <c r="E2424" s="6"/>
      <c r="F2424" s="6"/>
      <c r="G2424" s="6"/>
      <c r="H2424" s="6"/>
      <c r="I2424" s="6"/>
      <c r="J2424" s="6"/>
      <c r="K2424" s="6"/>
      <c r="L2424" s="5"/>
    </row>
    <row r="2425" spans="5:12" ht="73.5" hidden="1" customHeight="1">
      <c r="E2425" s="6"/>
      <c r="F2425" s="6"/>
      <c r="G2425" s="6"/>
      <c r="H2425" s="6"/>
      <c r="I2425" s="6"/>
      <c r="J2425" s="6"/>
      <c r="K2425" s="6"/>
      <c r="L2425" s="5"/>
    </row>
    <row r="2426" spans="5:12" ht="73.5" hidden="1" customHeight="1">
      <c r="E2426" s="6"/>
      <c r="F2426" s="6"/>
      <c r="G2426" s="6"/>
      <c r="H2426" s="6"/>
      <c r="I2426" s="6"/>
      <c r="J2426" s="6"/>
      <c r="K2426" s="6"/>
      <c r="L2426" s="5"/>
    </row>
    <row r="2427" spans="5:12" ht="73.5" hidden="1" customHeight="1">
      <c r="E2427" s="6"/>
      <c r="F2427" s="6"/>
      <c r="G2427" s="6"/>
      <c r="H2427" s="6"/>
      <c r="I2427" s="6"/>
      <c r="J2427" s="6"/>
      <c r="K2427" s="6"/>
      <c r="L2427" s="5"/>
    </row>
    <row r="2428" spans="5:12" ht="73.5" hidden="1" customHeight="1">
      <c r="E2428" s="6"/>
      <c r="F2428" s="6"/>
      <c r="G2428" s="6"/>
      <c r="H2428" s="6"/>
      <c r="I2428" s="6"/>
      <c r="J2428" s="6"/>
      <c r="K2428" s="6"/>
      <c r="L2428" s="5"/>
    </row>
    <row r="2429" spans="5:12" ht="73.5" hidden="1" customHeight="1">
      <c r="E2429" s="6"/>
      <c r="F2429" s="6"/>
      <c r="G2429" s="6"/>
      <c r="H2429" s="6"/>
      <c r="I2429" s="6"/>
      <c r="J2429" s="6"/>
      <c r="K2429" s="6"/>
      <c r="L2429" s="5"/>
    </row>
    <row r="2430" spans="5:12" ht="73.5" hidden="1" customHeight="1">
      <c r="E2430" s="6"/>
      <c r="F2430" s="6"/>
      <c r="G2430" s="6"/>
      <c r="H2430" s="6"/>
      <c r="I2430" s="6"/>
      <c r="J2430" s="6"/>
      <c r="K2430" s="6"/>
      <c r="L2430" s="5"/>
    </row>
    <row r="2431" spans="5:12" ht="73.5" hidden="1" customHeight="1">
      <c r="E2431" s="6"/>
      <c r="F2431" s="6"/>
      <c r="G2431" s="6"/>
      <c r="H2431" s="6"/>
      <c r="I2431" s="6"/>
      <c r="J2431" s="6"/>
      <c r="K2431" s="6"/>
      <c r="L2431" s="5"/>
    </row>
    <row r="2432" spans="5:12" ht="73.5" hidden="1" customHeight="1">
      <c r="E2432" s="6"/>
      <c r="F2432" s="6"/>
      <c r="G2432" s="6"/>
      <c r="H2432" s="6"/>
      <c r="I2432" s="6"/>
      <c r="J2432" s="6"/>
      <c r="K2432" s="6"/>
      <c r="L2432" s="5"/>
    </row>
    <row r="2433" spans="5:12" ht="73.5" hidden="1" customHeight="1">
      <c r="E2433" s="6"/>
      <c r="F2433" s="6"/>
      <c r="G2433" s="6"/>
      <c r="H2433" s="6"/>
      <c r="I2433" s="6"/>
      <c r="J2433" s="6"/>
      <c r="K2433" s="6"/>
      <c r="L2433" s="5"/>
    </row>
    <row r="2434" spans="5:12" ht="73.5" hidden="1" customHeight="1">
      <c r="E2434" s="6"/>
      <c r="F2434" s="6"/>
      <c r="G2434" s="6"/>
      <c r="H2434" s="6"/>
      <c r="I2434" s="6"/>
      <c r="J2434" s="6"/>
      <c r="K2434" s="6"/>
      <c r="L2434" s="5"/>
    </row>
    <row r="2435" spans="5:12" ht="73.5" hidden="1" customHeight="1">
      <c r="E2435" s="6"/>
      <c r="F2435" s="6"/>
      <c r="G2435" s="6"/>
      <c r="H2435" s="6"/>
      <c r="I2435" s="6"/>
      <c r="J2435" s="6"/>
      <c r="K2435" s="6"/>
      <c r="L2435" s="5"/>
    </row>
    <row r="2436" spans="5:12" ht="73.5" hidden="1" customHeight="1">
      <c r="E2436" s="6"/>
      <c r="F2436" s="6"/>
      <c r="G2436" s="6"/>
      <c r="H2436" s="6"/>
      <c r="I2436" s="6"/>
      <c r="J2436" s="6"/>
      <c r="K2436" s="6"/>
      <c r="L2436" s="5"/>
    </row>
    <row r="2437" spans="5:12" ht="73.5" hidden="1" customHeight="1">
      <c r="E2437" s="6"/>
      <c r="F2437" s="6"/>
      <c r="G2437" s="6"/>
      <c r="H2437" s="6"/>
      <c r="I2437" s="6"/>
      <c r="J2437" s="6"/>
      <c r="K2437" s="6"/>
      <c r="L2437" s="5"/>
    </row>
    <row r="2438" spans="5:12" ht="73.5" hidden="1" customHeight="1">
      <c r="E2438" s="6"/>
      <c r="F2438" s="6"/>
      <c r="G2438" s="6"/>
      <c r="H2438" s="6"/>
      <c r="I2438" s="6"/>
      <c r="J2438" s="6"/>
      <c r="K2438" s="6"/>
      <c r="L2438" s="5"/>
    </row>
    <row r="2439" spans="5:12" ht="73.5" hidden="1" customHeight="1">
      <c r="E2439" s="6"/>
      <c r="F2439" s="6"/>
      <c r="G2439" s="6"/>
      <c r="H2439" s="6"/>
      <c r="I2439" s="6"/>
      <c r="J2439" s="6"/>
      <c r="K2439" s="6"/>
      <c r="L2439" s="5"/>
    </row>
    <row r="2440" spans="5:12" ht="73.5" hidden="1" customHeight="1">
      <c r="E2440" s="6"/>
      <c r="F2440" s="6"/>
      <c r="G2440" s="6"/>
      <c r="H2440" s="6"/>
      <c r="I2440" s="6"/>
      <c r="J2440" s="6"/>
      <c r="K2440" s="6"/>
      <c r="L2440" s="5"/>
    </row>
    <row r="2441" spans="5:12" ht="73.5" hidden="1" customHeight="1">
      <c r="E2441" s="6"/>
      <c r="F2441" s="6"/>
      <c r="G2441" s="6"/>
      <c r="H2441" s="6"/>
      <c r="I2441" s="6"/>
      <c r="J2441" s="6"/>
      <c r="K2441" s="6"/>
      <c r="L2441" s="5"/>
    </row>
    <row r="2442" spans="5:12" ht="73.5" hidden="1" customHeight="1">
      <c r="E2442" s="6"/>
      <c r="F2442" s="6"/>
      <c r="G2442" s="6"/>
      <c r="H2442" s="6"/>
      <c r="I2442" s="6"/>
      <c r="J2442" s="6"/>
      <c r="K2442" s="6"/>
      <c r="L2442" s="5"/>
    </row>
    <row r="2443" spans="5:12" ht="73.5" hidden="1" customHeight="1">
      <c r="E2443" s="6"/>
      <c r="F2443" s="6"/>
      <c r="G2443" s="6"/>
      <c r="H2443" s="6"/>
      <c r="I2443" s="6"/>
      <c r="J2443" s="6"/>
      <c r="K2443" s="6"/>
      <c r="L2443" s="5"/>
    </row>
    <row r="2444" spans="5:12" ht="73.5" hidden="1" customHeight="1">
      <c r="E2444" s="6"/>
      <c r="F2444" s="6"/>
      <c r="G2444" s="6"/>
      <c r="H2444" s="6"/>
      <c r="I2444" s="6"/>
      <c r="J2444" s="6"/>
      <c r="K2444" s="6"/>
      <c r="L2444" s="5"/>
    </row>
    <row r="2445" spans="5:12" ht="73.5" hidden="1" customHeight="1">
      <c r="E2445" s="6"/>
      <c r="F2445" s="6"/>
      <c r="G2445" s="6"/>
      <c r="H2445" s="6"/>
      <c r="I2445" s="6"/>
      <c r="J2445" s="6"/>
      <c r="K2445" s="6"/>
      <c r="L2445" s="5"/>
    </row>
    <row r="2446" spans="5:12" ht="73.5" hidden="1" customHeight="1">
      <c r="E2446" s="6"/>
      <c r="F2446" s="6"/>
      <c r="G2446" s="6"/>
      <c r="H2446" s="6"/>
      <c r="I2446" s="6"/>
      <c r="J2446" s="6"/>
      <c r="K2446" s="6"/>
      <c r="L2446" s="5"/>
    </row>
    <row r="2447" spans="5:12" ht="73.5" hidden="1" customHeight="1">
      <c r="E2447" s="6"/>
      <c r="F2447" s="6"/>
      <c r="G2447" s="6"/>
      <c r="H2447" s="6"/>
      <c r="I2447" s="6"/>
      <c r="J2447" s="6"/>
      <c r="K2447" s="6"/>
      <c r="L2447" s="5"/>
    </row>
    <row r="2448" spans="5:12" ht="73.5" hidden="1" customHeight="1">
      <c r="E2448" s="6"/>
      <c r="F2448" s="6"/>
      <c r="G2448" s="6"/>
      <c r="H2448" s="6"/>
      <c r="I2448" s="6"/>
      <c r="J2448" s="6"/>
      <c r="K2448" s="6"/>
      <c r="L2448" s="5"/>
    </row>
    <row r="2449" spans="5:12" ht="73.5" hidden="1" customHeight="1">
      <c r="E2449" s="6"/>
      <c r="F2449" s="6"/>
      <c r="G2449" s="6"/>
      <c r="H2449" s="6"/>
      <c r="I2449" s="6"/>
      <c r="J2449" s="6"/>
      <c r="K2449" s="6"/>
      <c r="L2449" s="5"/>
    </row>
    <row r="2450" spans="5:12" ht="73.5" hidden="1" customHeight="1">
      <c r="E2450" s="6"/>
      <c r="F2450" s="6"/>
      <c r="G2450" s="6"/>
      <c r="H2450" s="6"/>
      <c r="I2450" s="6"/>
      <c r="J2450" s="6"/>
      <c r="K2450" s="6"/>
      <c r="L2450" s="5"/>
    </row>
    <row r="2451" spans="5:12" ht="73.5" hidden="1" customHeight="1">
      <c r="E2451" s="6"/>
      <c r="F2451" s="6"/>
      <c r="G2451" s="6"/>
      <c r="H2451" s="6"/>
      <c r="I2451" s="6"/>
      <c r="J2451" s="6"/>
      <c r="K2451" s="6"/>
      <c r="L2451" s="5"/>
    </row>
    <row r="2452" spans="5:12" ht="73.5" hidden="1" customHeight="1">
      <c r="E2452" s="6"/>
      <c r="F2452" s="6"/>
      <c r="G2452" s="6"/>
      <c r="H2452" s="6"/>
      <c r="I2452" s="6"/>
      <c r="J2452" s="6"/>
      <c r="K2452" s="6"/>
      <c r="L2452" s="5"/>
    </row>
    <row r="2453" spans="5:12" ht="73.5" hidden="1" customHeight="1">
      <c r="E2453" s="6"/>
      <c r="F2453" s="6"/>
      <c r="G2453" s="6"/>
      <c r="H2453" s="6"/>
      <c r="I2453" s="6"/>
      <c r="J2453" s="6"/>
      <c r="K2453" s="6"/>
      <c r="L2453" s="5"/>
    </row>
    <row r="2454" spans="5:12" ht="73.5" hidden="1" customHeight="1">
      <c r="E2454" s="6"/>
      <c r="F2454" s="6"/>
      <c r="G2454" s="6"/>
      <c r="H2454" s="6"/>
      <c r="I2454" s="6"/>
      <c r="J2454" s="6"/>
      <c r="K2454" s="6"/>
      <c r="L2454" s="5"/>
    </row>
    <row r="2455" spans="5:12" ht="73.5" hidden="1" customHeight="1">
      <c r="E2455" s="6"/>
      <c r="F2455" s="6"/>
      <c r="G2455" s="6"/>
      <c r="H2455" s="6"/>
      <c r="I2455" s="6"/>
      <c r="J2455" s="6"/>
      <c r="K2455" s="6"/>
      <c r="L2455" s="5"/>
    </row>
    <row r="2456" spans="5:12" ht="73.5" hidden="1" customHeight="1">
      <c r="E2456" s="6"/>
      <c r="F2456" s="6"/>
      <c r="G2456" s="6"/>
      <c r="H2456" s="6"/>
      <c r="I2456" s="6"/>
      <c r="J2456" s="6"/>
      <c r="K2456" s="6"/>
      <c r="L2456" s="5"/>
    </row>
    <row r="2457" spans="5:12" ht="73.5" hidden="1" customHeight="1">
      <c r="E2457" s="6"/>
      <c r="F2457" s="6"/>
      <c r="G2457" s="6"/>
      <c r="H2457" s="6"/>
      <c r="I2457" s="6"/>
      <c r="J2457" s="6"/>
      <c r="K2457" s="6"/>
      <c r="L2457" s="5"/>
    </row>
    <row r="2458" spans="5:12" ht="73.5" hidden="1" customHeight="1">
      <c r="E2458" s="6"/>
      <c r="F2458" s="6"/>
      <c r="G2458" s="6"/>
      <c r="H2458" s="6"/>
      <c r="I2458" s="6"/>
      <c r="J2458" s="6"/>
      <c r="K2458" s="6"/>
      <c r="L2458" s="5"/>
    </row>
    <row r="2459" spans="5:12" ht="73.5" hidden="1" customHeight="1">
      <c r="E2459" s="6"/>
      <c r="F2459" s="6"/>
      <c r="G2459" s="6"/>
      <c r="H2459" s="6"/>
      <c r="I2459" s="6"/>
      <c r="J2459" s="6"/>
      <c r="K2459" s="6"/>
      <c r="L2459" s="5"/>
    </row>
    <row r="2460" spans="5:12" ht="73.5" hidden="1" customHeight="1">
      <c r="E2460" s="6"/>
      <c r="F2460" s="6"/>
      <c r="G2460" s="6"/>
      <c r="H2460" s="6"/>
      <c r="I2460" s="6"/>
      <c r="J2460" s="6"/>
      <c r="K2460" s="6"/>
      <c r="L2460" s="5"/>
    </row>
    <row r="2461" spans="5:12" ht="73.5" hidden="1" customHeight="1">
      <c r="E2461" s="6"/>
      <c r="F2461" s="6"/>
      <c r="G2461" s="6"/>
      <c r="H2461" s="6"/>
      <c r="I2461" s="6"/>
      <c r="J2461" s="6"/>
      <c r="K2461" s="6"/>
      <c r="L2461" s="5"/>
    </row>
    <row r="2462" spans="5:12" ht="73.5" hidden="1" customHeight="1">
      <c r="E2462" s="6"/>
      <c r="F2462" s="6"/>
      <c r="G2462" s="6"/>
      <c r="H2462" s="6"/>
      <c r="I2462" s="6"/>
      <c r="J2462" s="6"/>
      <c r="K2462" s="6"/>
      <c r="L2462" s="5"/>
    </row>
    <row r="2463" spans="5:12" ht="73.5" hidden="1" customHeight="1">
      <c r="E2463" s="6"/>
      <c r="F2463" s="6"/>
      <c r="G2463" s="6"/>
      <c r="H2463" s="6"/>
      <c r="I2463" s="6"/>
      <c r="J2463" s="6"/>
      <c r="K2463" s="6"/>
      <c r="L2463" s="5"/>
    </row>
    <row r="2464" spans="5:12" ht="73.5" hidden="1" customHeight="1">
      <c r="E2464" s="6"/>
      <c r="F2464" s="6"/>
      <c r="G2464" s="6"/>
      <c r="H2464" s="6"/>
      <c r="I2464" s="6"/>
      <c r="J2464" s="6"/>
      <c r="K2464" s="6"/>
      <c r="L2464" s="5"/>
    </row>
    <row r="2465" spans="5:12" ht="73.5" hidden="1" customHeight="1">
      <c r="E2465" s="6"/>
      <c r="F2465" s="6"/>
      <c r="G2465" s="6"/>
      <c r="H2465" s="6"/>
      <c r="I2465" s="6"/>
      <c r="J2465" s="6"/>
      <c r="K2465" s="6"/>
      <c r="L2465" s="5"/>
    </row>
    <row r="2466" spans="5:12" ht="73.5" hidden="1" customHeight="1">
      <c r="E2466" s="6"/>
      <c r="F2466" s="6"/>
      <c r="G2466" s="6"/>
      <c r="H2466" s="6"/>
      <c r="I2466" s="6"/>
      <c r="J2466" s="6"/>
      <c r="K2466" s="6"/>
      <c r="L2466" s="5"/>
    </row>
    <row r="2467" spans="5:12" ht="73.5" hidden="1" customHeight="1">
      <c r="E2467" s="6"/>
      <c r="F2467" s="6"/>
      <c r="G2467" s="6"/>
      <c r="H2467" s="6"/>
      <c r="I2467" s="6"/>
      <c r="J2467" s="6"/>
      <c r="K2467" s="6"/>
      <c r="L2467" s="5"/>
    </row>
    <row r="2468" spans="5:12" ht="73.5" hidden="1" customHeight="1">
      <c r="E2468" s="6"/>
      <c r="F2468" s="6"/>
      <c r="G2468" s="6"/>
      <c r="H2468" s="6"/>
      <c r="I2468" s="6"/>
      <c r="J2468" s="6"/>
      <c r="K2468" s="6"/>
      <c r="L2468" s="5"/>
    </row>
    <row r="2469" spans="5:12" ht="73.5" hidden="1" customHeight="1">
      <c r="E2469" s="6"/>
      <c r="F2469" s="6"/>
      <c r="G2469" s="6"/>
      <c r="H2469" s="6"/>
      <c r="I2469" s="6"/>
      <c r="J2469" s="6"/>
      <c r="K2469" s="6"/>
      <c r="L2469" s="5"/>
    </row>
    <row r="2470" spans="5:12" ht="73.5" hidden="1" customHeight="1">
      <c r="E2470" s="6"/>
      <c r="F2470" s="6"/>
      <c r="G2470" s="6"/>
      <c r="H2470" s="6"/>
      <c r="I2470" s="6"/>
      <c r="J2470" s="6"/>
      <c r="K2470" s="6"/>
      <c r="L2470" s="5"/>
    </row>
    <row r="2471" spans="5:12" ht="73.5" hidden="1" customHeight="1">
      <c r="E2471" s="6"/>
      <c r="F2471" s="6"/>
      <c r="G2471" s="6"/>
      <c r="H2471" s="6"/>
      <c r="I2471" s="6"/>
      <c r="J2471" s="6"/>
      <c r="K2471" s="6"/>
      <c r="L2471" s="5"/>
    </row>
    <row r="2472" spans="5:12" ht="73.5" hidden="1" customHeight="1">
      <c r="E2472" s="6"/>
      <c r="F2472" s="6"/>
      <c r="G2472" s="6"/>
      <c r="H2472" s="6"/>
      <c r="I2472" s="6"/>
      <c r="J2472" s="6"/>
      <c r="K2472" s="6"/>
      <c r="L2472" s="5"/>
    </row>
    <row r="2473" spans="5:12" ht="73.5" hidden="1" customHeight="1">
      <c r="E2473" s="6"/>
      <c r="F2473" s="6"/>
      <c r="G2473" s="6"/>
      <c r="H2473" s="6"/>
      <c r="I2473" s="6"/>
      <c r="J2473" s="6"/>
      <c r="K2473" s="6"/>
      <c r="L2473" s="5"/>
    </row>
    <row r="2474" spans="5:12" ht="73.5" hidden="1" customHeight="1">
      <c r="E2474" s="6"/>
      <c r="F2474" s="6"/>
      <c r="G2474" s="6"/>
      <c r="H2474" s="6"/>
      <c r="I2474" s="6"/>
      <c r="J2474" s="6"/>
      <c r="K2474" s="6"/>
      <c r="L2474" s="5"/>
    </row>
    <row r="2475" spans="5:12" ht="73.5" hidden="1" customHeight="1">
      <c r="E2475" s="6"/>
      <c r="F2475" s="6"/>
      <c r="G2475" s="6"/>
      <c r="H2475" s="6"/>
      <c r="I2475" s="6"/>
      <c r="J2475" s="6"/>
      <c r="K2475" s="6"/>
      <c r="L2475" s="5"/>
    </row>
    <row r="2476" spans="5:12" ht="73.5" hidden="1" customHeight="1">
      <c r="E2476" s="6"/>
      <c r="F2476" s="6"/>
      <c r="G2476" s="6"/>
      <c r="H2476" s="6"/>
      <c r="I2476" s="6"/>
      <c r="J2476" s="6"/>
      <c r="K2476" s="6"/>
      <c r="L2476" s="5"/>
    </row>
    <row r="2477" spans="5:12" ht="73.5" hidden="1" customHeight="1">
      <c r="E2477" s="6"/>
      <c r="F2477" s="6"/>
      <c r="G2477" s="6"/>
      <c r="H2477" s="6"/>
      <c r="I2477" s="6"/>
      <c r="J2477" s="6"/>
      <c r="K2477" s="6"/>
      <c r="L2477" s="5"/>
    </row>
    <row r="2478" spans="5:12" ht="73.5" hidden="1" customHeight="1">
      <c r="E2478" s="6"/>
      <c r="F2478" s="6"/>
      <c r="G2478" s="6"/>
      <c r="H2478" s="6"/>
      <c r="I2478" s="6"/>
      <c r="J2478" s="6"/>
      <c r="K2478" s="6"/>
      <c r="L2478" s="5"/>
    </row>
    <row r="2479" spans="5:12" ht="73.5" hidden="1" customHeight="1">
      <c r="E2479" s="6"/>
      <c r="F2479" s="6"/>
      <c r="G2479" s="6"/>
      <c r="H2479" s="6"/>
      <c r="I2479" s="6"/>
      <c r="J2479" s="6"/>
      <c r="K2479" s="6"/>
      <c r="L2479" s="5"/>
    </row>
    <row r="2480" spans="5:12" ht="73.5" hidden="1" customHeight="1">
      <c r="E2480" s="6"/>
      <c r="F2480" s="6"/>
      <c r="G2480" s="6"/>
      <c r="H2480" s="6"/>
      <c r="I2480" s="6"/>
      <c r="J2480" s="6"/>
      <c r="K2480" s="6"/>
      <c r="L2480" s="5"/>
    </row>
    <row r="2481" spans="5:12" ht="73.5" hidden="1" customHeight="1">
      <c r="E2481" s="6"/>
      <c r="F2481" s="6"/>
      <c r="G2481" s="6"/>
      <c r="H2481" s="6"/>
      <c r="I2481" s="6"/>
      <c r="J2481" s="6"/>
      <c r="K2481" s="6"/>
      <c r="L2481" s="5"/>
    </row>
    <row r="2482" spans="5:12" ht="73.5" hidden="1" customHeight="1">
      <c r="E2482" s="6"/>
      <c r="F2482" s="6"/>
      <c r="G2482" s="6"/>
      <c r="H2482" s="6"/>
      <c r="I2482" s="6"/>
      <c r="J2482" s="6"/>
      <c r="K2482" s="6"/>
      <c r="L2482" s="5"/>
    </row>
    <row r="2483" spans="5:12" ht="73.5" hidden="1" customHeight="1">
      <c r="E2483" s="6"/>
      <c r="F2483" s="6"/>
      <c r="G2483" s="6"/>
      <c r="H2483" s="6"/>
      <c r="I2483" s="6"/>
      <c r="J2483" s="6"/>
      <c r="K2483" s="6"/>
      <c r="L2483" s="5"/>
    </row>
    <row r="2484" spans="5:12" ht="73.5" hidden="1" customHeight="1">
      <c r="E2484" s="6"/>
      <c r="F2484" s="6"/>
      <c r="G2484" s="6"/>
      <c r="H2484" s="6"/>
      <c r="I2484" s="6"/>
      <c r="J2484" s="6"/>
      <c r="K2484" s="6"/>
      <c r="L2484" s="5"/>
    </row>
    <row r="2485" spans="5:12" ht="73.5" hidden="1" customHeight="1">
      <c r="E2485" s="6"/>
      <c r="F2485" s="6"/>
      <c r="G2485" s="6"/>
      <c r="H2485" s="6"/>
      <c r="I2485" s="6"/>
      <c r="J2485" s="6"/>
      <c r="K2485" s="6"/>
      <c r="L2485" s="5"/>
    </row>
    <row r="2486" spans="5:12" ht="73.5" hidden="1" customHeight="1">
      <c r="E2486" s="6"/>
      <c r="F2486" s="6"/>
      <c r="G2486" s="6"/>
      <c r="H2486" s="6"/>
      <c r="I2486" s="6"/>
      <c r="J2486" s="6"/>
      <c r="K2486" s="6"/>
      <c r="L2486" s="5"/>
    </row>
    <row r="2487" spans="5:12" ht="73.5" hidden="1" customHeight="1">
      <c r="E2487" s="6"/>
      <c r="F2487" s="6"/>
      <c r="G2487" s="6"/>
      <c r="H2487" s="6"/>
      <c r="I2487" s="6"/>
      <c r="J2487" s="6"/>
      <c r="K2487" s="6"/>
      <c r="L2487" s="5"/>
    </row>
    <row r="2488" spans="5:12" ht="73.5" hidden="1" customHeight="1">
      <c r="E2488" s="6"/>
      <c r="F2488" s="6"/>
      <c r="G2488" s="6"/>
      <c r="H2488" s="6"/>
      <c r="I2488" s="6"/>
      <c r="J2488" s="6"/>
      <c r="K2488" s="6"/>
      <c r="L2488" s="5"/>
    </row>
    <row r="2489" spans="5:12" ht="73.5" hidden="1" customHeight="1">
      <c r="E2489" s="6"/>
      <c r="F2489" s="6"/>
      <c r="G2489" s="6"/>
      <c r="H2489" s="6"/>
      <c r="I2489" s="6"/>
      <c r="J2489" s="6"/>
      <c r="K2489" s="6"/>
      <c r="L2489" s="5"/>
    </row>
    <row r="2490" spans="5:12" ht="73.5" hidden="1" customHeight="1">
      <c r="E2490" s="6"/>
      <c r="F2490" s="6"/>
      <c r="G2490" s="6"/>
      <c r="H2490" s="6"/>
      <c r="I2490" s="6"/>
      <c r="J2490" s="6"/>
      <c r="K2490" s="6"/>
      <c r="L2490" s="5"/>
    </row>
    <row r="2491" spans="5:12" ht="73.5" hidden="1" customHeight="1">
      <c r="E2491" s="6"/>
      <c r="F2491" s="6"/>
      <c r="G2491" s="6"/>
      <c r="H2491" s="6"/>
      <c r="I2491" s="6"/>
      <c r="J2491" s="6"/>
      <c r="K2491" s="6"/>
      <c r="L2491" s="5"/>
    </row>
    <row r="2492" spans="5:12" ht="73.5" hidden="1" customHeight="1">
      <c r="E2492" s="6"/>
      <c r="F2492" s="6"/>
      <c r="G2492" s="6"/>
      <c r="H2492" s="6"/>
      <c r="I2492" s="6"/>
      <c r="J2492" s="6"/>
      <c r="K2492" s="6"/>
      <c r="L2492" s="5"/>
    </row>
    <row r="2493" spans="5:12" ht="73.5" hidden="1" customHeight="1">
      <c r="E2493" s="6"/>
      <c r="F2493" s="6"/>
      <c r="G2493" s="6"/>
      <c r="H2493" s="6"/>
      <c r="I2493" s="6"/>
      <c r="J2493" s="6"/>
      <c r="K2493" s="6"/>
      <c r="L2493" s="5"/>
    </row>
    <row r="2494" spans="5:12" ht="73.5" hidden="1" customHeight="1">
      <c r="E2494" s="6"/>
      <c r="F2494" s="6"/>
      <c r="G2494" s="6"/>
      <c r="H2494" s="6"/>
      <c r="I2494" s="6"/>
      <c r="J2494" s="6"/>
      <c r="K2494" s="6"/>
      <c r="L2494" s="5"/>
    </row>
    <row r="2495" spans="5:12" ht="73.5" hidden="1" customHeight="1">
      <c r="E2495" s="6"/>
      <c r="F2495" s="6"/>
      <c r="G2495" s="6"/>
      <c r="H2495" s="6"/>
      <c r="I2495" s="6"/>
      <c r="J2495" s="6"/>
      <c r="K2495" s="6"/>
      <c r="L2495" s="5"/>
    </row>
    <row r="2496" spans="5:12" ht="73.5" hidden="1" customHeight="1">
      <c r="E2496" s="6"/>
      <c r="F2496" s="6"/>
      <c r="G2496" s="6"/>
      <c r="H2496" s="6"/>
      <c r="I2496" s="6"/>
      <c r="J2496" s="6"/>
      <c r="K2496" s="6"/>
      <c r="L2496" s="5"/>
    </row>
    <row r="2497" spans="5:12" ht="73.5" hidden="1" customHeight="1">
      <c r="E2497" s="6"/>
      <c r="F2497" s="6"/>
      <c r="G2497" s="6"/>
      <c r="H2497" s="6"/>
      <c r="I2497" s="6"/>
      <c r="J2497" s="6"/>
      <c r="K2497" s="6"/>
      <c r="L2497" s="5"/>
    </row>
    <row r="2498" spans="5:12" ht="73.5" hidden="1" customHeight="1">
      <c r="E2498" s="6"/>
      <c r="F2498" s="6"/>
      <c r="G2498" s="6"/>
      <c r="H2498" s="6"/>
      <c r="I2498" s="6"/>
      <c r="J2498" s="6"/>
      <c r="K2498" s="6"/>
      <c r="L2498" s="5"/>
    </row>
    <row r="2499" spans="5:12" ht="73.5" hidden="1" customHeight="1">
      <c r="E2499" s="6"/>
      <c r="F2499" s="6"/>
      <c r="G2499" s="6"/>
      <c r="H2499" s="6"/>
      <c r="I2499" s="6"/>
      <c r="J2499" s="6"/>
      <c r="K2499" s="6"/>
      <c r="L2499" s="5"/>
    </row>
    <row r="2500" spans="5:12" ht="73.5" hidden="1" customHeight="1">
      <c r="E2500" s="6"/>
      <c r="F2500" s="6"/>
      <c r="G2500" s="6"/>
      <c r="H2500" s="6"/>
      <c r="I2500" s="6"/>
      <c r="J2500" s="6"/>
      <c r="K2500" s="6"/>
      <c r="L2500" s="5"/>
    </row>
    <row r="2501" spans="5:12" ht="73.5" hidden="1" customHeight="1">
      <c r="E2501" s="6"/>
      <c r="F2501" s="6"/>
      <c r="G2501" s="6"/>
      <c r="H2501" s="6"/>
      <c r="I2501" s="6"/>
      <c r="J2501" s="6"/>
      <c r="K2501" s="6"/>
      <c r="L2501" s="5"/>
    </row>
    <row r="2502" spans="5:12" ht="73.5" hidden="1" customHeight="1">
      <c r="E2502" s="6"/>
      <c r="F2502" s="6"/>
      <c r="G2502" s="6"/>
      <c r="H2502" s="6"/>
      <c r="I2502" s="6"/>
      <c r="J2502" s="6"/>
      <c r="K2502" s="6"/>
      <c r="L2502" s="5"/>
    </row>
    <row r="2503" spans="5:12" ht="73.5" hidden="1" customHeight="1">
      <c r="E2503" s="6"/>
      <c r="F2503" s="6"/>
      <c r="G2503" s="6"/>
      <c r="H2503" s="6"/>
      <c r="I2503" s="6"/>
      <c r="J2503" s="6"/>
      <c r="K2503" s="6"/>
      <c r="L2503" s="5"/>
    </row>
    <row r="2504" spans="5:12" ht="73.5" hidden="1" customHeight="1">
      <c r="E2504" s="6"/>
      <c r="F2504" s="6"/>
      <c r="G2504" s="6"/>
      <c r="H2504" s="6"/>
      <c r="I2504" s="6"/>
      <c r="J2504" s="6"/>
      <c r="K2504" s="6"/>
      <c r="L2504" s="5"/>
    </row>
    <row r="2505" spans="5:12" ht="73.5" hidden="1" customHeight="1">
      <c r="E2505" s="6"/>
      <c r="F2505" s="6"/>
      <c r="G2505" s="6"/>
      <c r="H2505" s="6"/>
      <c r="I2505" s="6"/>
      <c r="J2505" s="6"/>
      <c r="K2505" s="6"/>
      <c r="L2505" s="5"/>
    </row>
    <row r="2506" spans="5:12" ht="73.5" hidden="1" customHeight="1">
      <c r="E2506" s="6"/>
      <c r="F2506" s="6"/>
      <c r="G2506" s="6"/>
      <c r="H2506" s="6"/>
      <c r="I2506" s="6"/>
      <c r="J2506" s="6"/>
      <c r="K2506" s="6"/>
      <c r="L2506" s="5"/>
    </row>
    <row r="2507" spans="5:12" ht="73.5" hidden="1" customHeight="1">
      <c r="E2507" s="6"/>
      <c r="F2507" s="6"/>
      <c r="G2507" s="6"/>
      <c r="H2507" s="6"/>
      <c r="I2507" s="6"/>
      <c r="J2507" s="6"/>
      <c r="K2507" s="6"/>
      <c r="L2507" s="5"/>
    </row>
    <row r="2508" spans="5:12" ht="73.5" hidden="1" customHeight="1">
      <c r="E2508" s="6"/>
      <c r="F2508" s="6"/>
      <c r="G2508" s="6"/>
      <c r="H2508" s="6"/>
      <c r="I2508" s="6"/>
      <c r="J2508" s="6"/>
      <c r="K2508" s="6"/>
      <c r="L2508" s="5"/>
    </row>
    <row r="2509" spans="5:12" ht="73.5" hidden="1" customHeight="1">
      <c r="E2509" s="6"/>
      <c r="F2509" s="6"/>
      <c r="G2509" s="6"/>
      <c r="H2509" s="6"/>
      <c r="I2509" s="6"/>
      <c r="J2509" s="6"/>
      <c r="K2509" s="6"/>
      <c r="L2509" s="5"/>
    </row>
    <row r="2510" spans="5:12" ht="73.5" hidden="1" customHeight="1">
      <c r="E2510" s="6"/>
      <c r="F2510" s="6"/>
      <c r="G2510" s="6"/>
      <c r="H2510" s="6"/>
      <c r="I2510" s="6"/>
      <c r="J2510" s="6"/>
      <c r="K2510" s="6"/>
      <c r="L2510" s="5"/>
    </row>
    <row r="2511" spans="5:12" ht="73.5" hidden="1" customHeight="1">
      <c r="E2511" s="6"/>
      <c r="F2511" s="6"/>
      <c r="G2511" s="6"/>
      <c r="H2511" s="6"/>
      <c r="I2511" s="6"/>
      <c r="J2511" s="6"/>
      <c r="K2511" s="6"/>
      <c r="L2511" s="5"/>
    </row>
    <row r="2512" spans="5:12" ht="73.5" hidden="1" customHeight="1">
      <c r="E2512" s="6"/>
      <c r="F2512" s="6"/>
      <c r="G2512" s="6"/>
      <c r="H2512" s="6"/>
      <c r="I2512" s="6"/>
      <c r="J2512" s="6"/>
      <c r="K2512" s="6"/>
      <c r="L2512" s="5"/>
    </row>
    <row r="2513" spans="5:12" ht="73.5" hidden="1" customHeight="1">
      <c r="E2513" s="6"/>
      <c r="F2513" s="6"/>
      <c r="G2513" s="6"/>
      <c r="H2513" s="6"/>
      <c r="I2513" s="6"/>
      <c r="J2513" s="6"/>
      <c r="K2513" s="6"/>
      <c r="L2513" s="5"/>
    </row>
    <row r="2514" spans="5:12" ht="73.5" hidden="1" customHeight="1">
      <c r="E2514" s="6"/>
      <c r="F2514" s="6"/>
      <c r="G2514" s="6"/>
      <c r="H2514" s="6"/>
      <c r="I2514" s="6"/>
      <c r="J2514" s="6"/>
      <c r="K2514" s="6"/>
      <c r="L2514" s="5"/>
    </row>
    <row r="2515" spans="5:12" ht="73.5" hidden="1" customHeight="1">
      <c r="E2515" s="6"/>
      <c r="F2515" s="6"/>
      <c r="G2515" s="6"/>
      <c r="H2515" s="6"/>
      <c r="I2515" s="6"/>
      <c r="J2515" s="6"/>
      <c r="K2515" s="6"/>
      <c r="L2515" s="5"/>
    </row>
    <row r="2516" spans="5:12" ht="73.5" hidden="1" customHeight="1">
      <c r="E2516" s="6"/>
      <c r="F2516" s="6"/>
      <c r="G2516" s="6"/>
      <c r="H2516" s="6"/>
      <c r="I2516" s="6"/>
      <c r="J2516" s="6"/>
      <c r="K2516" s="6"/>
      <c r="L2516" s="5"/>
    </row>
    <row r="2517" spans="5:12" ht="73.5" hidden="1" customHeight="1">
      <c r="E2517" s="6"/>
      <c r="F2517" s="6"/>
      <c r="G2517" s="6"/>
      <c r="H2517" s="6"/>
      <c r="I2517" s="6"/>
      <c r="J2517" s="6"/>
      <c r="K2517" s="6"/>
      <c r="L2517" s="5"/>
    </row>
    <row r="2518" spans="5:12" ht="73.5" hidden="1" customHeight="1">
      <c r="E2518" s="6"/>
      <c r="F2518" s="6"/>
      <c r="G2518" s="6"/>
      <c r="H2518" s="6"/>
      <c r="I2518" s="6"/>
      <c r="J2518" s="6"/>
      <c r="K2518" s="6"/>
      <c r="L2518" s="5"/>
    </row>
    <row r="2519" spans="5:12" ht="73.5" hidden="1" customHeight="1">
      <c r="E2519" s="6"/>
      <c r="F2519" s="6"/>
      <c r="G2519" s="6"/>
      <c r="H2519" s="6"/>
      <c r="I2519" s="6"/>
      <c r="J2519" s="6"/>
      <c r="K2519" s="6"/>
      <c r="L2519" s="5"/>
    </row>
    <row r="2520" spans="5:12" ht="73.5" hidden="1" customHeight="1">
      <c r="E2520" s="6"/>
      <c r="F2520" s="6"/>
      <c r="G2520" s="6"/>
      <c r="H2520" s="6"/>
      <c r="I2520" s="6"/>
      <c r="J2520" s="6"/>
      <c r="K2520" s="6"/>
      <c r="L2520" s="5"/>
    </row>
    <row r="2521" spans="5:12" ht="73.5" hidden="1" customHeight="1">
      <c r="E2521" s="6"/>
      <c r="F2521" s="6"/>
      <c r="G2521" s="6"/>
      <c r="H2521" s="6"/>
      <c r="I2521" s="6"/>
      <c r="J2521" s="6"/>
      <c r="K2521" s="6"/>
      <c r="L2521" s="5"/>
    </row>
    <row r="2522" spans="5:12" ht="73.5" hidden="1" customHeight="1">
      <c r="E2522" s="6"/>
      <c r="F2522" s="6"/>
      <c r="G2522" s="6"/>
      <c r="H2522" s="6"/>
      <c r="I2522" s="6"/>
      <c r="J2522" s="6"/>
      <c r="K2522" s="6"/>
      <c r="L2522" s="5"/>
    </row>
    <row r="2523" spans="5:12" ht="73.5" hidden="1" customHeight="1">
      <c r="E2523" s="6"/>
      <c r="F2523" s="6"/>
      <c r="G2523" s="6"/>
      <c r="H2523" s="6"/>
      <c r="I2523" s="6"/>
      <c r="J2523" s="6"/>
      <c r="K2523" s="6"/>
      <c r="L2523" s="5"/>
    </row>
    <row r="2524" spans="5:12" ht="73.5" hidden="1" customHeight="1">
      <c r="E2524" s="6"/>
      <c r="F2524" s="6"/>
      <c r="G2524" s="6"/>
      <c r="H2524" s="6"/>
      <c r="I2524" s="6"/>
      <c r="J2524" s="6"/>
      <c r="K2524" s="6"/>
      <c r="L2524" s="5"/>
    </row>
    <row r="2525" spans="5:12" ht="73.5" hidden="1" customHeight="1">
      <c r="E2525" s="6"/>
      <c r="F2525" s="6"/>
      <c r="G2525" s="6"/>
      <c r="H2525" s="6"/>
      <c r="I2525" s="6"/>
      <c r="J2525" s="6"/>
      <c r="K2525" s="6"/>
      <c r="L2525" s="5"/>
    </row>
    <row r="2526" spans="5:12" ht="73.5" hidden="1" customHeight="1">
      <c r="E2526" s="6"/>
      <c r="F2526" s="6"/>
      <c r="G2526" s="6"/>
      <c r="H2526" s="6"/>
      <c r="I2526" s="6"/>
      <c r="J2526" s="6"/>
      <c r="K2526" s="6"/>
      <c r="L2526" s="5"/>
    </row>
    <row r="2527" spans="5:12" ht="73.5" hidden="1" customHeight="1">
      <c r="E2527" s="6"/>
      <c r="F2527" s="6"/>
      <c r="G2527" s="6"/>
      <c r="H2527" s="6"/>
      <c r="I2527" s="6"/>
      <c r="J2527" s="6"/>
      <c r="K2527" s="6"/>
      <c r="L2527" s="5"/>
    </row>
    <row r="2528" spans="5:12" ht="73.5" hidden="1" customHeight="1">
      <c r="E2528" s="6"/>
      <c r="F2528" s="6"/>
      <c r="G2528" s="6"/>
      <c r="H2528" s="6"/>
      <c r="I2528" s="6"/>
      <c r="J2528" s="6"/>
      <c r="K2528" s="6"/>
      <c r="L2528" s="5"/>
    </row>
    <row r="2529" spans="5:12" ht="73.5" hidden="1" customHeight="1">
      <c r="E2529" s="6"/>
      <c r="F2529" s="6"/>
      <c r="G2529" s="6"/>
      <c r="H2529" s="6"/>
      <c r="I2529" s="6"/>
      <c r="J2529" s="6"/>
      <c r="K2529" s="6"/>
      <c r="L2529" s="5"/>
    </row>
    <row r="2530" spans="5:12" ht="73.5" hidden="1" customHeight="1">
      <c r="E2530" s="6"/>
      <c r="F2530" s="6"/>
      <c r="G2530" s="6"/>
      <c r="H2530" s="6"/>
      <c r="I2530" s="6"/>
      <c r="J2530" s="6"/>
      <c r="K2530" s="6"/>
      <c r="L2530" s="5"/>
    </row>
    <row r="2531" spans="5:12" ht="73.5" hidden="1" customHeight="1">
      <c r="E2531" s="6"/>
      <c r="F2531" s="6"/>
      <c r="G2531" s="6"/>
      <c r="H2531" s="6"/>
      <c r="I2531" s="6"/>
      <c r="J2531" s="6"/>
      <c r="K2531" s="6"/>
      <c r="L2531" s="5"/>
    </row>
    <row r="2532" spans="5:12" ht="73.5" hidden="1" customHeight="1">
      <c r="E2532" s="6"/>
      <c r="F2532" s="6"/>
      <c r="G2532" s="6"/>
      <c r="H2532" s="6"/>
      <c r="I2532" s="6"/>
      <c r="J2532" s="6"/>
      <c r="K2532" s="6"/>
      <c r="L2532" s="5"/>
    </row>
    <row r="2533" spans="5:12" ht="73.5" hidden="1" customHeight="1">
      <c r="E2533" s="6"/>
      <c r="F2533" s="6"/>
      <c r="G2533" s="6"/>
      <c r="H2533" s="6"/>
      <c r="I2533" s="6"/>
      <c r="J2533" s="6"/>
      <c r="K2533" s="6"/>
      <c r="L2533" s="5"/>
    </row>
    <row r="2534" spans="5:12" ht="73.5" hidden="1" customHeight="1">
      <c r="E2534" s="6"/>
      <c r="F2534" s="6"/>
      <c r="G2534" s="6"/>
      <c r="H2534" s="6"/>
      <c r="I2534" s="6"/>
      <c r="J2534" s="6"/>
      <c r="K2534" s="6"/>
      <c r="L2534" s="5"/>
    </row>
    <row r="2535" spans="5:12" ht="73.5" hidden="1" customHeight="1">
      <c r="E2535" s="6"/>
      <c r="F2535" s="6"/>
      <c r="G2535" s="6"/>
      <c r="H2535" s="6"/>
      <c r="I2535" s="6"/>
      <c r="J2535" s="6"/>
      <c r="K2535" s="6"/>
      <c r="L2535" s="5"/>
    </row>
    <row r="2536" spans="5:12" ht="73.5" hidden="1" customHeight="1">
      <c r="E2536" s="6"/>
      <c r="F2536" s="6"/>
      <c r="G2536" s="6"/>
      <c r="H2536" s="6"/>
      <c r="I2536" s="6"/>
      <c r="J2536" s="6"/>
      <c r="K2536" s="6"/>
      <c r="L2536" s="5"/>
    </row>
    <row r="2537" spans="5:12" ht="73.5" hidden="1" customHeight="1">
      <c r="E2537" s="6"/>
      <c r="F2537" s="6"/>
      <c r="G2537" s="6"/>
      <c r="H2537" s="6"/>
      <c r="I2537" s="6"/>
      <c r="J2537" s="6"/>
      <c r="K2537" s="6"/>
      <c r="L2537" s="5"/>
    </row>
    <row r="2538" spans="5:12" ht="73.5" hidden="1" customHeight="1">
      <c r="E2538" s="6"/>
      <c r="F2538" s="6"/>
      <c r="G2538" s="6"/>
      <c r="H2538" s="6"/>
      <c r="I2538" s="6"/>
      <c r="J2538" s="6"/>
      <c r="K2538" s="6"/>
      <c r="L2538" s="5"/>
    </row>
    <row r="2539" spans="5:12" ht="73.5" hidden="1" customHeight="1">
      <c r="E2539" s="6"/>
      <c r="F2539" s="6"/>
      <c r="G2539" s="6"/>
      <c r="H2539" s="6"/>
      <c r="I2539" s="6"/>
      <c r="J2539" s="6"/>
      <c r="K2539" s="6"/>
      <c r="L2539" s="5"/>
    </row>
    <row r="2540" spans="5:12" ht="73.5" hidden="1" customHeight="1">
      <c r="E2540" s="6"/>
      <c r="F2540" s="6"/>
      <c r="G2540" s="6"/>
      <c r="H2540" s="6"/>
      <c r="I2540" s="6"/>
      <c r="J2540" s="6"/>
      <c r="K2540" s="6"/>
      <c r="L2540" s="5"/>
    </row>
    <row r="2541" spans="5:12" ht="73.5" hidden="1" customHeight="1">
      <c r="E2541" s="6"/>
      <c r="F2541" s="6"/>
      <c r="G2541" s="6"/>
      <c r="H2541" s="6"/>
      <c r="I2541" s="6"/>
      <c r="J2541" s="6"/>
      <c r="K2541" s="6"/>
      <c r="L2541" s="5"/>
    </row>
    <row r="2542" spans="5:12" ht="73.5" hidden="1" customHeight="1">
      <c r="E2542" s="6"/>
      <c r="F2542" s="6"/>
      <c r="G2542" s="6"/>
      <c r="H2542" s="6"/>
      <c r="I2542" s="6"/>
      <c r="J2542" s="6"/>
      <c r="K2542" s="6"/>
      <c r="L2542" s="5"/>
    </row>
    <row r="2543" spans="5:12" ht="73.5" hidden="1" customHeight="1">
      <c r="E2543" s="6"/>
      <c r="F2543" s="6"/>
      <c r="G2543" s="6"/>
      <c r="H2543" s="6"/>
      <c r="I2543" s="6"/>
      <c r="J2543" s="6"/>
      <c r="K2543" s="6"/>
      <c r="L2543" s="5"/>
    </row>
    <row r="2544" spans="5:12" ht="73.5" hidden="1" customHeight="1">
      <c r="E2544" s="6"/>
      <c r="F2544" s="6"/>
      <c r="G2544" s="6"/>
      <c r="H2544" s="6"/>
      <c r="I2544" s="6"/>
      <c r="J2544" s="6"/>
      <c r="K2544" s="6"/>
      <c r="L2544" s="5"/>
    </row>
    <row r="2545" spans="5:12" ht="73.5" hidden="1" customHeight="1">
      <c r="E2545" s="6"/>
      <c r="F2545" s="6"/>
      <c r="G2545" s="6"/>
      <c r="H2545" s="6"/>
      <c r="I2545" s="6"/>
      <c r="J2545" s="6"/>
      <c r="K2545" s="6"/>
      <c r="L2545" s="5"/>
    </row>
    <row r="2546" spans="5:12" ht="73.5" hidden="1" customHeight="1">
      <c r="E2546" s="6"/>
      <c r="F2546" s="6"/>
      <c r="G2546" s="6"/>
      <c r="H2546" s="6"/>
      <c r="I2546" s="6"/>
      <c r="J2546" s="6"/>
      <c r="K2546" s="6"/>
      <c r="L2546" s="5"/>
    </row>
    <row r="2547" spans="5:12" ht="73.5" hidden="1" customHeight="1">
      <c r="E2547" s="6"/>
      <c r="F2547" s="6"/>
      <c r="G2547" s="6"/>
      <c r="H2547" s="6"/>
      <c r="I2547" s="6"/>
      <c r="J2547" s="6"/>
      <c r="K2547" s="6"/>
      <c r="L2547" s="5"/>
    </row>
    <row r="2548" spans="5:12" ht="73.5" hidden="1" customHeight="1">
      <c r="E2548" s="6"/>
      <c r="F2548" s="6"/>
      <c r="G2548" s="6"/>
      <c r="H2548" s="6"/>
      <c r="I2548" s="6"/>
      <c r="J2548" s="6"/>
      <c r="K2548" s="6"/>
      <c r="L2548" s="5"/>
    </row>
    <row r="2549" spans="5:12" ht="73.5" hidden="1" customHeight="1">
      <c r="E2549" s="6"/>
      <c r="F2549" s="6"/>
      <c r="G2549" s="6"/>
      <c r="H2549" s="6"/>
      <c r="I2549" s="6"/>
      <c r="J2549" s="6"/>
      <c r="K2549" s="6"/>
      <c r="L2549" s="5"/>
    </row>
    <row r="2550" spans="5:12" ht="73.5" hidden="1" customHeight="1">
      <c r="E2550" s="6"/>
      <c r="F2550" s="6"/>
      <c r="G2550" s="6"/>
      <c r="H2550" s="6"/>
      <c r="I2550" s="6"/>
      <c r="J2550" s="6"/>
      <c r="K2550" s="6"/>
      <c r="L2550" s="5"/>
    </row>
    <row r="2551" spans="5:12" ht="73.5" hidden="1" customHeight="1">
      <c r="E2551" s="6"/>
      <c r="F2551" s="6"/>
      <c r="G2551" s="6"/>
      <c r="H2551" s="6"/>
      <c r="I2551" s="6"/>
      <c r="J2551" s="6"/>
      <c r="K2551" s="6"/>
      <c r="L2551" s="5"/>
    </row>
    <row r="2552" spans="5:12" ht="73.5" hidden="1" customHeight="1">
      <c r="E2552" s="6"/>
      <c r="F2552" s="6"/>
      <c r="G2552" s="6"/>
      <c r="H2552" s="6"/>
      <c r="I2552" s="6"/>
      <c r="J2552" s="6"/>
      <c r="K2552" s="6"/>
      <c r="L2552" s="5"/>
    </row>
    <row r="2553" spans="5:12" ht="73.5" hidden="1" customHeight="1">
      <c r="E2553" s="6"/>
      <c r="F2553" s="6"/>
      <c r="G2553" s="6"/>
      <c r="H2553" s="6"/>
      <c r="I2553" s="6"/>
      <c r="J2553" s="6"/>
      <c r="K2553" s="6"/>
      <c r="L2553" s="5"/>
    </row>
    <row r="2554" spans="5:12" ht="73.5" hidden="1" customHeight="1">
      <c r="E2554" s="6"/>
      <c r="F2554" s="6"/>
      <c r="G2554" s="6"/>
      <c r="H2554" s="6"/>
      <c r="I2554" s="6"/>
      <c r="J2554" s="6"/>
      <c r="K2554" s="6"/>
      <c r="L2554" s="5"/>
    </row>
    <row r="2555" spans="5:12" ht="73.5" hidden="1" customHeight="1">
      <c r="E2555" s="6"/>
      <c r="F2555" s="6"/>
      <c r="G2555" s="6"/>
      <c r="H2555" s="6"/>
      <c r="I2555" s="6"/>
      <c r="J2555" s="6"/>
      <c r="K2555" s="6"/>
      <c r="L2555" s="5"/>
    </row>
    <row r="2556" spans="5:12" ht="73.5" hidden="1" customHeight="1">
      <c r="E2556" s="6"/>
      <c r="F2556" s="6"/>
      <c r="G2556" s="6"/>
      <c r="H2556" s="6"/>
      <c r="I2556" s="6"/>
      <c r="J2556" s="6"/>
      <c r="K2556" s="6"/>
      <c r="L2556" s="5"/>
    </row>
    <row r="2557" spans="5:12" ht="73.5" hidden="1" customHeight="1">
      <c r="E2557" s="6"/>
      <c r="F2557" s="6"/>
      <c r="G2557" s="6"/>
      <c r="H2557" s="6"/>
      <c r="I2557" s="6"/>
      <c r="J2557" s="6"/>
      <c r="K2557" s="6"/>
      <c r="L2557" s="5"/>
    </row>
    <row r="2558" spans="5:12" ht="73.5" hidden="1" customHeight="1">
      <c r="E2558" s="6"/>
      <c r="F2558" s="6"/>
      <c r="G2558" s="6"/>
      <c r="H2558" s="6"/>
      <c r="I2558" s="6"/>
      <c r="J2558" s="6"/>
      <c r="K2558" s="6"/>
      <c r="L2558" s="5"/>
    </row>
    <row r="2559" spans="5:12" ht="73.5" hidden="1" customHeight="1">
      <c r="E2559" s="6"/>
      <c r="F2559" s="6"/>
      <c r="G2559" s="6"/>
      <c r="H2559" s="6"/>
      <c r="I2559" s="6"/>
      <c r="J2559" s="6"/>
      <c r="K2559" s="6"/>
      <c r="L2559" s="5"/>
    </row>
    <row r="2560" spans="5:12" ht="73.5" hidden="1" customHeight="1">
      <c r="E2560" s="6"/>
      <c r="F2560" s="6"/>
      <c r="G2560" s="6"/>
      <c r="H2560" s="6"/>
      <c r="I2560" s="6"/>
      <c r="J2560" s="6"/>
      <c r="K2560" s="6"/>
      <c r="L2560" s="5"/>
    </row>
    <row r="2561" spans="5:12" ht="73.5" hidden="1" customHeight="1">
      <c r="E2561" s="6"/>
      <c r="F2561" s="6"/>
      <c r="G2561" s="6"/>
      <c r="H2561" s="6"/>
      <c r="I2561" s="6"/>
      <c r="J2561" s="6"/>
      <c r="K2561" s="6"/>
      <c r="L2561" s="5"/>
    </row>
    <row r="2562" spans="5:12" ht="73.5" hidden="1" customHeight="1">
      <c r="E2562" s="6"/>
      <c r="F2562" s="6"/>
      <c r="G2562" s="6"/>
      <c r="H2562" s="6"/>
      <c r="I2562" s="6"/>
      <c r="J2562" s="6"/>
      <c r="K2562" s="6"/>
      <c r="L2562" s="5"/>
    </row>
    <row r="2563" spans="5:12" ht="73.5" hidden="1" customHeight="1">
      <c r="E2563" s="6"/>
      <c r="F2563" s="6"/>
      <c r="G2563" s="6"/>
      <c r="H2563" s="6"/>
      <c r="I2563" s="6"/>
      <c r="J2563" s="6"/>
      <c r="K2563" s="6"/>
      <c r="L2563" s="5"/>
    </row>
    <row r="2564" spans="5:12" ht="73.5" hidden="1" customHeight="1">
      <c r="E2564" s="6"/>
      <c r="F2564" s="6"/>
      <c r="G2564" s="6"/>
      <c r="H2564" s="6"/>
      <c r="I2564" s="6"/>
      <c r="J2564" s="6"/>
      <c r="K2564" s="6"/>
      <c r="L2564" s="5"/>
    </row>
    <row r="2565" spans="5:12" ht="73.5" hidden="1" customHeight="1">
      <c r="E2565" s="6"/>
      <c r="F2565" s="6"/>
      <c r="G2565" s="6"/>
      <c r="H2565" s="6"/>
      <c r="I2565" s="6"/>
      <c r="J2565" s="6"/>
      <c r="K2565" s="6"/>
      <c r="L2565" s="5"/>
    </row>
    <row r="2566" spans="5:12" ht="73.5" hidden="1" customHeight="1">
      <c r="E2566" s="6"/>
      <c r="F2566" s="6"/>
      <c r="G2566" s="6"/>
      <c r="H2566" s="6"/>
      <c r="I2566" s="6"/>
      <c r="J2566" s="6"/>
      <c r="K2566" s="6"/>
      <c r="L2566" s="5"/>
    </row>
    <row r="2567" spans="5:12" ht="73.5" hidden="1" customHeight="1">
      <c r="E2567" s="6"/>
      <c r="F2567" s="6"/>
      <c r="G2567" s="6"/>
      <c r="H2567" s="6"/>
      <c r="I2567" s="6"/>
      <c r="J2567" s="6"/>
      <c r="K2567" s="6"/>
      <c r="L2567" s="5"/>
    </row>
    <row r="2568" spans="5:12" ht="73.5" hidden="1" customHeight="1">
      <c r="E2568" s="6"/>
      <c r="F2568" s="6"/>
      <c r="G2568" s="6"/>
      <c r="H2568" s="6"/>
      <c r="I2568" s="6"/>
      <c r="J2568" s="6"/>
      <c r="K2568" s="6"/>
      <c r="L2568" s="5"/>
    </row>
    <row r="2569" spans="5:12" ht="73.5" hidden="1" customHeight="1">
      <c r="E2569" s="6"/>
      <c r="F2569" s="6"/>
      <c r="G2569" s="6"/>
      <c r="H2569" s="6"/>
      <c r="I2569" s="6"/>
      <c r="J2569" s="6"/>
      <c r="K2569" s="6"/>
      <c r="L2569" s="5"/>
    </row>
    <row r="2570" spans="5:12" ht="73.5" hidden="1" customHeight="1">
      <c r="E2570" s="6"/>
      <c r="F2570" s="6"/>
      <c r="G2570" s="6"/>
      <c r="H2570" s="6"/>
      <c r="I2570" s="6"/>
      <c r="J2570" s="6"/>
      <c r="K2570" s="6"/>
      <c r="L2570" s="5"/>
    </row>
    <row r="2571" spans="5:12" ht="73.5" hidden="1" customHeight="1">
      <c r="E2571" s="6"/>
      <c r="F2571" s="6"/>
      <c r="G2571" s="6"/>
      <c r="H2571" s="6"/>
      <c r="I2571" s="6"/>
      <c r="J2571" s="6"/>
      <c r="K2571" s="6"/>
      <c r="L2571" s="5"/>
    </row>
    <row r="2572" spans="5:12" ht="73.5" hidden="1" customHeight="1">
      <c r="E2572" s="6"/>
      <c r="F2572" s="6"/>
      <c r="G2572" s="6"/>
      <c r="H2572" s="6"/>
      <c r="I2572" s="6"/>
      <c r="J2572" s="6"/>
      <c r="K2572" s="6"/>
      <c r="L2572" s="5"/>
    </row>
    <row r="2573" spans="5:12" ht="73.5" hidden="1" customHeight="1">
      <c r="E2573" s="6"/>
      <c r="F2573" s="6"/>
      <c r="G2573" s="6"/>
      <c r="H2573" s="6"/>
      <c r="I2573" s="6"/>
      <c r="J2573" s="6"/>
      <c r="K2573" s="6"/>
      <c r="L2573" s="5"/>
    </row>
    <row r="2574" spans="5:12" ht="73.5" hidden="1" customHeight="1">
      <c r="E2574" s="6"/>
      <c r="F2574" s="6"/>
      <c r="G2574" s="6"/>
      <c r="H2574" s="6"/>
      <c r="I2574" s="6"/>
      <c r="J2574" s="6"/>
      <c r="K2574" s="6"/>
      <c r="L2574" s="5"/>
    </row>
    <row r="2575" spans="5:12" ht="73.5" hidden="1" customHeight="1">
      <c r="E2575" s="6"/>
      <c r="F2575" s="6"/>
      <c r="G2575" s="6"/>
      <c r="H2575" s="6"/>
      <c r="I2575" s="6"/>
      <c r="J2575" s="6"/>
      <c r="K2575" s="6"/>
      <c r="L2575" s="5"/>
    </row>
    <row r="2576" spans="5:12" ht="73.5" hidden="1" customHeight="1">
      <c r="E2576" s="6"/>
      <c r="F2576" s="6"/>
      <c r="G2576" s="6"/>
      <c r="H2576" s="6"/>
      <c r="I2576" s="6"/>
      <c r="J2576" s="6"/>
      <c r="K2576" s="6"/>
      <c r="L2576" s="5"/>
    </row>
    <row r="2577" spans="5:12" ht="73.5" hidden="1" customHeight="1">
      <c r="E2577" s="6"/>
      <c r="F2577" s="6"/>
      <c r="G2577" s="6"/>
      <c r="H2577" s="6"/>
      <c r="I2577" s="6"/>
      <c r="J2577" s="6"/>
      <c r="K2577" s="6"/>
      <c r="L2577" s="5"/>
    </row>
    <row r="2578" spans="5:12" ht="73.5" hidden="1" customHeight="1">
      <c r="E2578" s="6"/>
      <c r="F2578" s="6"/>
      <c r="G2578" s="6"/>
      <c r="H2578" s="6"/>
      <c r="I2578" s="6"/>
      <c r="J2578" s="6"/>
      <c r="K2578" s="6"/>
      <c r="L2578" s="5"/>
    </row>
    <row r="2579" spans="5:12" ht="73.5" hidden="1" customHeight="1">
      <c r="E2579" s="6"/>
      <c r="F2579" s="6"/>
      <c r="G2579" s="6"/>
      <c r="H2579" s="6"/>
      <c r="I2579" s="6"/>
      <c r="J2579" s="6"/>
      <c r="K2579" s="6"/>
      <c r="L2579" s="5"/>
    </row>
    <row r="2580" spans="5:12" ht="73.5" hidden="1" customHeight="1">
      <c r="E2580" s="6"/>
      <c r="F2580" s="6"/>
      <c r="G2580" s="6"/>
      <c r="H2580" s="6"/>
      <c r="I2580" s="6"/>
      <c r="J2580" s="6"/>
      <c r="K2580" s="6"/>
      <c r="L2580" s="5"/>
    </row>
    <row r="2581" spans="5:12" ht="73.5" hidden="1" customHeight="1">
      <c r="E2581" s="6"/>
      <c r="F2581" s="6"/>
      <c r="G2581" s="6"/>
      <c r="H2581" s="6"/>
      <c r="I2581" s="6"/>
      <c r="J2581" s="6"/>
      <c r="K2581" s="6"/>
      <c r="L2581" s="5"/>
    </row>
    <row r="2582" spans="5:12" ht="73.5" hidden="1" customHeight="1">
      <c r="E2582" s="6"/>
      <c r="F2582" s="6"/>
      <c r="G2582" s="6"/>
      <c r="H2582" s="6"/>
      <c r="I2582" s="6"/>
      <c r="J2582" s="6"/>
      <c r="K2582" s="6"/>
      <c r="L2582" s="5"/>
    </row>
    <row r="2583" spans="5:12" ht="73.5" hidden="1" customHeight="1">
      <c r="E2583" s="6"/>
      <c r="F2583" s="6"/>
      <c r="G2583" s="6"/>
      <c r="H2583" s="6"/>
      <c r="I2583" s="6"/>
      <c r="J2583" s="6"/>
      <c r="K2583" s="6"/>
      <c r="L2583" s="5"/>
    </row>
    <row r="2584" spans="5:12" ht="73.5" hidden="1" customHeight="1">
      <c r="E2584" s="6"/>
      <c r="F2584" s="6"/>
      <c r="G2584" s="6"/>
      <c r="H2584" s="6"/>
      <c r="I2584" s="6"/>
      <c r="J2584" s="6"/>
      <c r="K2584" s="6"/>
      <c r="L2584" s="5"/>
    </row>
    <row r="2585" spans="5:12" ht="73.5" hidden="1" customHeight="1">
      <c r="E2585" s="6"/>
      <c r="F2585" s="6"/>
      <c r="G2585" s="6"/>
      <c r="H2585" s="6"/>
      <c r="I2585" s="6"/>
      <c r="J2585" s="6"/>
      <c r="K2585" s="6"/>
      <c r="L2585" s="5"/>
    </row>
    <row r="2586" spans="5:12" ht="73.5" hidden="1" customHeight="1">
      <c r="E2586" s="6"/>
      <c r="F2586" s="6"/>
      <c r="G2586" s="6"/>
      <c r="H2586" s="6"/>
      <c r="I2586" s="6"/>
      <c r="J2586" s="6"/>
      <c r="K2586" s="6"/>
      <c r="L2586" s="5"/>
    </row>
    <row r="2587" spans="5:12" ht="73.5" hidden="1" customHeight="1">
      <c r="E2587" s="6"/>
      <c r="F2587" s="6"/>
      <c r="G2587" s="6"/>
      <c r="H2587" s="6"/>
      <c r="I2587" s="6"/>
      <c r="J2587" s="6"/>
      <c r="K2587" s="6"/>
      <c r="L2587" s="5"/>
    </row>
    <row r="2588" spans="5:12" ht="73.5" hidden="1" customHeight="1">
      <c r="E2588" s="6"/>
      <c r="F2588" s="6"/>
      <c r="G2588" s="6"/>
      <c r="H2588" s="6"/>
      <c r="I2588" s="6"/>
      <c r="J2588" s="6"/>
      <c r="K2588" s="6"/>
      <c r="L2588" s="5"/>
    </row>
    <row r="2589" spans="5:12" ht="73.5" hidden="1" customHeight="1">
      <c r="E2589" s="6"/>
      <c r="F2589" s="6"/>
      <c r="G2589" s="6"/>
      <c r="H2589" s="6"/>
      <c r="I2589" s="6"/>
      <c r="J2589" s="6"/>
      <c r="K2589" s="6"/>
      <c r="L2589" s="5"/>
    </row>
    <row r="2590" spans="5:12" ht="73.5" hidden="1" customHeight="1">
      <c r="E2590" s="6"/>
      <c r="F2590" s="6"/>
      <c r="G2590" s="6"/>
      <c r="H2590" s="6"/>
      <c r="I2590" s="6"/>
      <c r="J2590" s="6"/>
      <c r="K2590" s="6"/>
      <c r="L2590" s="5"/>
    </row>
    <row r="2591" spans="5:12" ht="73.5" hidden="1" customHeight="1">
      <c r="E2591" s="6"/>
      <c r="F2591" s="6"/>
      <c r="G2591" s="6"/>
      <c r="H2591" s="6"/>
      <c r="I2591" s="6"/>
      <c r="J2591" s="6"/>
      <c r="K2591" s="6"/>
      <c r="L2591" s="5"/>
    </row>
    <row r="2592" spans="5:12" ht="73.5" hidden="1" customHeight="1">
      <c r="E2592" s="6"/>
      <c r="F2592" s="6"/>
      <c r="G2592" s="6"/>
      <c r="H2592" s="6"/>
      <c r="I2592" s="6"/>
      <c r="J2592" s="6"/>
      <c r="K2592" s="6"/>
      <c r="L2592" s="5"/>
    </row>
    <row r="2593" spans="5:12" ht="73.5" hidden="1" customHeight="1">
      <c r="E2593" s="6"/>
      <c r="F2593" s="6"/>
      <c r="G2593" s="6"/>
      <c r="H2593" s="6"/>
      <c r="I2593" s="6"/>
      <c r="J2593" s="6"/>
      <c r="K2593" s="6"/>
      <c r="L2593" s="5"/>
    </row>
    <row r="2594" spans="5:12" ht="73.5" hidden="1" customHeight="1">
      <c r="E2594" s="6"/>
      <c r="F2594" s="6"/>
      <c r="G2594" s="6"/>
      <c r="H2594" s="6"/>
      <c r="I2594" s="6"/>
      <c r="J2594" s="6"/>
      <c r="K2594" s="6"/>
      <c r="L2594" s="5"/>
    </row>
    <row r="2595" spans="5:12" ht="73.5" hidden="1" customHeight="1">
      <c r="E2595" s="6"/>
      <c r="F2595" s="6"/>
      <c r="G2595" s="6"/>
      <c r="H2595" s="6"/>
      <c r="I2595" s="6"/>
      <c r="J2595" s="6"/>
      <c r="K2595" s="6"/>
      <c r="L2595" s="5"/>
    </row>
    <row r="2596" spans="5:12" ht="73.5" hidden="1" customHeight="1">
      <c r="E2596" s="6"/>
      <c r="F2596" s="6"/>
      <c r="G2596" s="6"/>
      <c r="H2596" s="6"/>
      <c r="I2596" s="6"/>
      <c r="J2596" s="6"/>
      <c r="K2596" s="6"/>
      <c r="L2596" s="5"/>
    </row>
    <row r="2597" spans="5:12" ht="73.5" hidden="1" customHeight="1">
      <c r="E2597" s="6"/>
      <c r="F2597" s="6"/>
      <c r="G2597" s="6"/>
      <c r="H2597" s="6"/>
      <c r="I2597" s="6"/>
      <c r="J2597" s="6"/>
      <c r="K2597" s="6"/>
      <c r="L2597" s="5"/>
    </row>
    <row r="2598" spans="5:12" ht="73.5" hidden="1" customHeight="1">
      <c r="E2598" s="6"/>
      <c r="F2598" s="6"/>
      <c r="G2598" s="6"/>
      <c r="H2598" s="6"/>
      <c r="I2598" s="6"/>
      <c r="J2598" s="6"/>
      <c r="K2598" s="6"/>
      <c r="L2598" s="5"/>
    </row>
    <row r="2599" spans="5:12" ht="73.5" hidden="1" customHeight="1">
      <c r="E2599" s="6"/>
      <c r="F2599" s="6"/>
      <c r="G2599" s="6"/>
      <c r="H2599" s="6"/>
      <c r="I2599" s="6"/>
      <c r="J2599" s="6"/>
      <c r="K2599" s="6"/>
      <c r="L2599" s="5"/>
    </row>
    <row r="2600" spans="5:12" ht="73.5" hidden="1" customHeight="1">
      <c r="E2600" s="6"/>
      <c r="F2600" s="6"/>
      <c r="G2600" s="6"/>
      <c r="H2600" s="6"/>
      <c r="I2600" s="6"/>
      <c r="J2600" s="6"/>
      <c r="K2600" s="6"/>
      <c r="L2600" s="5"/>
    </row>
    <row r="2601" spans="5:12" ht="73.5" hidden="1" customHeight="1">
      <c r="E2601" s="6"/>
      <c r="F2601" s="6"/>
      <c r="G2601" s="6"/>
      <c r="H2601" s="6"/>
      <c r="I2601" s="6"/>
      <c r="J2601" s="6"/>
      <c r="K2601" s="6"/>
      <c r="L2601" s="5"/>
    </row>
    <row r="2602" spans="5:12" ht="73.5" hidden="1" customHeight="1">
      <c r="E2602" s="6"/>
      <c r="F2602" s="6"/>
      <c r="G2602" s="6"/>
      <c r="H2602" s="6"/>
      <c r="I2602" s="6"/>
      <c r="J2602" s="6"/>
      <c r="K2602" s="6"/>
      <c r="L2602" s="5"/>
    </row>
    <row r="2603" spans="5:12" ht="73.5" hidden="1" customHeight="1">
      <c r="E2603" s="6"/>
      <c r="F2603" s="6"/>
      <c r="G2603" s="6"/>
      <c r="H2603" s="6"/>
      <c r="I2603" s="6"/>
      <c r="J2603" s="6"/>
      <c r="K2603" s="6"/>
      <c r="L2603" s="5"/>
    </row>
    <row r="2604" spans="5:12" ht="73.5" hidden="1" customHeight="1">
      <c r="E2604" s="6"/>
      <c r="F2604" s="6"/>
      <c r="G2604" s="6"/>
      <c r="H2604" s="6"/>
      <c r="I2604" s="6"/>
      <c r="J2604" s="6"/>
      <c r="K2604" s="6"/>
      <c r="L2604" s="5"/>
    </row>
    <row r="2605" spans="5:12" ht="73.5" hidden="1" customHeight="1">
      <c r="E2605" s="6"/>
      <c r="F2605" s="6"/>
      <c r="G2605" s="6"/>
      <c r="H2605" s="6"/>
      <c r="I2605" s="6"/>
      <c r="J2605" s="6"/>
      <c r="K2605" s="6"/>
      <c r="L2605" s="5"/>
    </row>
    <row r="2606" spans="5:12" ht="73.5" hidden="1" customHeight="1">
      <c r="E2606" s="6"/>
      <c r="F2606" s="6"/>
      <c r="G2606" s="6"/>
      <c r="H2606" s="6"/>
      <c r="I2606" s="6"/>
      <c r="J2606" s="6"/>
      <c r="K2606" s="6"/>
      <c r="L2606" s="5"/>
    </row>
    <row r="2607" spans="5:12" ht="73.5" hidden="1" customHeight="1">
      <c r="E2607" s="6"/>
      <c r="F2607" s="6"/>
      <c r="G2607" s="6"/>
      <c r="H2607" s="6"/>
      <c r="I2607" s="6"/>
      <c r="J2607" s="6"/>
      <c r="K2607" s="6"/>
      <c r="L2607" s="5"/>
    </row>
    <row r="2608" spans="5:12" ht="73.5" hidden="1" customHeight="1">
      <c r="E2608" s="6"/>
      <c r="F2608" s="6"/>
      <c r="G2608" s="6"/>
      <c r="H2608" s="6"/>
      <c r="I2608" s="6"/>
      <c r="J2608" s="6"/>
      <c r="K2608" s="6"/>
      <c r="L2608" s="5"/>
    </row>
    <row r="2609" spans="5:12" ht="73.5" hidden="1" customHeight="1">
      <c r="E2609" s="6"/>
      <c r="F2609" s="6"/>
      <c r="G2609" s="6"/>
      <c r="H2609" s="6"/>
      <c r="I2609" s="6"/>
      <c r="J2609" s="6"/>
      <c r="K2609" s="6"/>
      <c r="L2609" s="5"/>
    </row>
    <row r="2610" spans="5:12" ht="73.5" hidden="1" customHeight="1">
      <c r="E2610" s="6"/>
      <c r="F2610" s="6"/>
      <c r="G2610" s="6"/>
      <c r="H2610" s="6"/>
      <c r="I2610" s="6"/>
      <c r="J2610" s="6"/>
      <c r="K2610" s="6"/>
      <c r="L2610" s="5"/>
    </row>
    <row r="2611" spans="5:12" ht="73.5" hidden="1" customHeight="1">
      <c r="E2611" s="6"/>
      <c r="F2611" s="6"/>
      <c r="G2611" s="6"/>
      <c r="H2611" s="6"/>
      <c r="I2611" s="6"/>
      <c r="J2611" s="6"/>
      <c r="K2611" s="6"/>
      <c r="L2611" s="5"/>
    </row>
    <row r="2612" spans="5:12" ht="73.5" hidden="1" customHeight="1">
      <c r="E2612" s="6"/>
      <c r="F2612" s="6"/>
      <c r="G2612" s="6"/>
      <c r="H2612" s="6"/>
      <c r="I2612" s="6"/>
      <c r="J2612" s="6"/>
      <c r="K2612" s="6"/>
      <c r="L2612" s="5"/>
    </row>
    <row r="2613" spans="5:12" ht="73.5" hidden="1" customHeight="1">
      <c r="E2613" s="6"/>
      <c r="F2613" s="6"/>
      <c r="G2613" s="6"/>
      <c r="H2613" s="6"/>
      <c r="I2613" s="6"/>
      <c r="J2613" s="6"/>
      <c r="K2613" s="6"/>
      <c r="L2613" s="5"/>
    </row>
    <row r="2614" spans="5:12" ht="73.5" hidden="1" customHeight="1">
      <c r="E2614" s="6"/>
      <c r="F2614" s="6"/>
      <c r="G2614" s="6"/>
      <c r="H2614" s="6"/>
      <c r="I2614" s="6"/>
      <c r="J2614" s="6"/>
      <c r="K2614" s="6"/>
      <c r="L2614" s="5"/>
    </row>
    <row r="2615" spans="5:12" ht="73.5" hidden="1" customHeight="1">
      <c r="E2615" s="6"/>
      <c r="F2615" s="6"/>
      <c r="G2615" s="6"/>
      <c r="H2615" s="6"/>
      <c r="I2615" s="6"/>
      <c r="J2615" s="6"/>
      <c r="K2615" s="6"/>
      <c r="L2615" s="5"/>
    </row>
    <row r="2616" spans="5:12" ht="73.5" hidden="1" customHeight="1">
      <c r="E2616" s="6"/>
      <c r="F2616" s="6"/>
      <c r="G2616" s="6"/>
      <c r="H2616" s="6"/>
      <c r="I2616" s="6"/>
      <c r="J2616" s="6"/>
      <c r="K2616" s="6"/>
      <c r="L2616" s="5"/>
    </row>
    <row r="2617" spans="5:12" ht="73.5" hidden="1" customHeight="1">
      <c r="E2617" s="6"/>
      <c r="F2617" s="6"/>
      <c r="G2617" s="6"/>
      <c r="H2617" s="6"/>
      <c r="I2617" s="6"/>
      <c r="J2617" s="6"/>
      <c r="K2617" s="6"/>
      <c r="L2617" s="5"/>
    </row>
    <row r="2618" spans="5:12" ht="73.5" hidden="1" customHeight="1">
      <c r="E2618" s="6"/>
      <c r="F2618" s="6"/>
      <c r="G2618" s="6"/>
      <c r="H2618" s="6"/>
      <c r="I2618" s="6"/>
      <c r="J2618" s="6"/>
      <c r="K2618" s="6"/>
      <c r="L2618" s="5"/>
    </row>
    <row r="2619" spans="5:12" ht="73.5" hidden="1" customHeight="1">
      <c r="E2619" s="6"/>
      <c r="F2619" s="6"/>
      <c r="G2619" s="6"/>
      <c r="H2619" s="6"/>
      <c r="I2619" s="6"/>
      <c r="J2619" s="6"/>
      <c r="K2619" s="6"/>
      <c r="L2619" s="5"/>
    </row>
    <row r="2620" spans="5:12" ht="73.5" hidden="1" customHeight="1">
      <c r="E2620" s="6"/>
      <c r="F2620" s="6"/>
      <c r="G2620" s="6"/>
      <c r="H2620" s="6"/>
      <c r="I2620" s="6"/>
      <c r="J2620" s="6"/>
      <c r="K2620" s="6"/>
      <c r="L2620" s="5"/>
    </row>
    <row r="2621" spans="5:12" ht="73.5" hidden="1" customHeight="1">
      <c r="E2621" s="6"/>
      <c r="F2621" s="6"/>
      <c r="G2621" s="6"/>
      <c r="H2621" s="6"/>
      <c r="I2621" s="6"/>
      <c r="J2621" s="6"/>
      <c r="K2621" s="6"/>
      <c r="L2621" s="5"/>
    </row>
    <row r="2622" spans="5:12" ht="73.5" hidden="1" customHeight="1">
      <c r="E2622" s="6"/>
      <c r="F2622" s="6"/>
      <c r="G2622" s="6"/>
      <c r="H2622" s="6"/>
      <c r="I2622" s="6"/>
      <c r="J2622" s="6"/>
      <c r="K2622" s="6"/>
      <c r="L2622" s="5"/>
    </row>
    <row r="2623" spans="5:12" ht="73.5" hidden="1" customHeight="1">
      <c r="E2623" s="6"/>
      <c r="F2623" s="6"/>
      <c r="G2623" s="6"/>
      <c r="H2623" s="6"/>
      <c r="I2623" s="6"/>
      <c r="J2623" s="6"/>
      <c r="K2623" s="6"/>
      <c r="L2623" s="5"/>
    </row>
    <row r="2624" spans="5:12" ht="73.5" hidden="1" customHeight="1">
      <c r="E2624" s="6"/>
      <c r="F2624" s="6"/>
      <c r="G2624" s="6"/>
      <c r="H2624" s="6"/>
      <c r="I2624" s="6"/>
      <c r="J2624" s="6"/>
      <c r="K2624" s="6"/>
      <c r="L2624" s="5"/>
    </row>
    <row r="2625" spans="5:12" ht="73.5" hidden="1" customHeight="1">
      <c r="E2625" s="6"/>
      <c r="F2625" s="6"/>
      <c r="G2625" s="6"/>
      <c r="H2625" s="6"/>
      <c r="I2625" s="6"/>
      <c r="J2625" s="6"/>
      <c r="K2625" s="6"/>
      <c r="L2625" s="5"/>
    </row>
    <row r="2626" spans="5:12" ht="73.5" hidden="1" customHeight="1">
      <c r="E2626" s="6"/>
      <c r="F2626" s="6"/>
      <c r="G2626" s="6"/>
      <c r="H2626" s="6"/>
      <c r="I2626" s="6"/>
      <c r="J2626" s="6"/>
      <c r="K2626" s="6"/>
      <c r="L2626" s="5"/>
    </row>
    <row r="2627" spans="5:12" ht="73.5" hidden="1" customHeight="1">
      <c r="E2627" s="6"/>
      <c r="F2627" s="6"/>
      <c r="G2627" s="6"/>
      <c r="H2627" s="6"/>
      <c r="I2627" s="6"/>
      <c r="J2627" s="6"/>
      <c r="K2627" s="6"/>
      <c r="L2627" s="5"/>
    </row>
    <row r="2628" spans="5:12" ht="73.5" hidden="1" customHeight="1">
      <c r="E2628" s="6"/>
      <c r="F2628" s="6"/>
      <c r="G2628" s="6"/>
      <c r="H2628" s="6"/>
      <c r="I2628" s="6"/>
      <c r="J2628" s="6"/>
      <c r="K2628" s="6"/>
      <c r="L2628" s="5"/>
    </row>
    <row r="2629" spans="5:12" ht="73.5" hidden="1" customHeight="1">
      <c r="E2629" s="6"/>
      <c r="F2629" s="6"/>
      <c r="G2629" s="6"/>
      <c r="H2629" s="6"/>
      <c r="I2629" s="6"/>
      <c r="J2629" s="6"/>
      <c r="K2629" s="6"/>
      <c r="L2629" s="5"/>
    </row>
    <row r="2630" spans="5:12" ht="73.5" hidden="1" customHeight="1">
      <c r="E2630" s="6"/>
      <c r="F2630" s="6"/>
      <c r="G2630" s="6"/>
      <c r="H2630" s="6"/>
      <c r="I2630" s="6"/>
      <c r="J2630" s="6"/>
      <c r="K2630" s="6"/>
      <c r="L2630" s="5"/>
    </row>
    <row r="2631" spans="5:12" ht="73.5" hidden="1" customHeight="1">
      <c r="E2631" s="6"/>
      <c r="F2631" s="6"/>
      <c r="G2631" s="6"/>
      <c r="H2631" s="6"/>
      <c r="I2631" s="6"/>
      <c r="J2631" s="6"/>
      <c r="K2631" s="6"/>
      <c r="L2631" s="5"/>
    </row>
    <row r="2632" spans="5:12" ht="73.5" hidden="1" customHeight="1">
      <c r="E2632" s="6"/>
      <c r="F2632" s="6"/>
      <c r="G2632" s="6"/>
      <c r="H2632" s="6"/>
      <c r="I2632" s="6"/>
      <c r="J2632" s="6"/>
      <c r="K2632" s="6"/>
      <c r="L2632" s="5"/>
    </row>
    <row r="2633" spans="5:12" ht="73.5" hidden="1" customHeight="1">
      <c r="E2633" s="6"/>
      <c r="F2633" s="6"/>
      <c r="G2633" s="6"/>
      <c r="H2633" s="6"/>
      <c r="I2633" s="6"/>
      <c r="J2633" s="6"/>
      <c r="K2633" s="6"/>
      <c r="L2633" s="5"/>
    </row>
    <row r="2634" spans="5:12" ht="73.5" hidden="1" customHeight="1">
      <c r="E2634" s="6"/>
      <c r="F2634" s="6"/>
      <c r="G2634" s="6"/>
      <c r="H2634" s="6"/>
      <c r="I2634" s="6"/>
      <c r="J2634" s="6"/>
      <c r="K2634" s="6"/>
      <c r="L2634" s="5"/>
    </row>
    <row r="2635" spans="5:12" ht="73.5" hidden="1" customHeight="1">
      <c r="E2635" s="6"/>
      <c r="F2635" s="6"/>
      <c r="G2635" s="6"/>
      <c r="H2635" s="6"/>
      <c r="I2635" s="6"/>
      <c r="J2635" s="6"/>
      <c r="K2635" s="6"/>
      <c r="L2635" s="5"/>
    </row>
    <row r="2636" spans="5:12" ht="73.5" hidden="1" customHeight="1">
      <c r="E2636" s="6"/>
      <c r="F2636" s="6"/>
      <c r="G2636" s="6"/>
      <c r="H2636" s="6"/>
      <c r="I2636" s="6"/>
      <c r="J2636" s="6"/>
      <c r="K2636" s="6"/>
      <c r="L2636" s="5"/>
    </row>
    <row r="2637" spans="5:12" ht="73.5" hidden="1" customHeight="1">
      <c r="E2637" s="6"/>
      <c r="F2637" s="6"/>
      <c r="G2637" s="6"/>
      <c r="H2637" s="6"/>
      <c r="I2637" s="6"/>
      <c r="J2637" s="6"/>
      <c r="K2637" s="6"/>
      <c r="L2637" s="5"/>
    </row>
    <row r="2638" spans="5:12" ht="73.5" hidden="1" customHeight="1">
      <c r="E2638" s="6"/>
      <c r="F2638" s="6"/>
      <c r="G2638" s="6"/>
      <c r="H2638" s="6"/>
      <c r="I2638" s="6"/>
      <c r="J2638" s="6"/>
      <c r="K2638" s="6"/>
      <c r="L2638" s="5"/>
    </row>
    <row r="2639" spans="5:12" ht="73.5" hidden="1" customHeight="1">
      <c r="E2639" s="6"/>
      <c r="F2639" s="6"/>
      <c r="G2639" s="6"/>
      <c r="H2639" s="6"/>
      <c r="I2639" s="6"/>
      <c r="J2639" s="6"/>
      <c r="K2639" s="6"/>
      <c r="L2639" s="5"/>
    </row>
    <row r="2640" spans="5:12" ht="73.5" hidden="1" customHeight="1">
      <c r="E2640" s="6"/>
      <c r="F2640" s="6"/>
      <c r="G2640" s="6"/>
      <c r="H2640" s="6"/>
      <c r="I2640" s="6"/>
      <c r="J2640" s="6"/>
      <c r="K2640" s="6"/>
      <c r="L2640" s="5"/>
    </row>
    <row r="2641" spans="5:12" ht="73.5" hidden="1" customHeight="1">
      <c r="E2641" s="6"/>
      <c r="F2641" s="6"/>
      <c r="G2641" s="6"/>
      <c r="H2641" s="6"/>
      <c r="I2641" s="6"/>
      <c r="J2641" s="6"/>
      <c r="K2641" s="6"/>
      <c r="L2641" s="5"/>
    </row>
    <row r="2642" spans="5:12" ht="73.5" hidden="1" customHeight="1">
      <c r="E2642" s="6"/>
      <c r="F2642" s="6"/>
      <c r="G2642" s="6"/>
      <c r="H2642" s="6"/>
      <c r="I2642" s="6"/>
      <c r="J2642" s="6"/>
      <c r="K2642" s="6"/>
      <c r="L2642" s="5"/>
    </row>
    <row r="2643" spans="5:12" ht="73.5" hidden="1" customHeight="1">
      <c r="E2643" s="6"/>
      <c r="F2643" s="6"/>
      <c r="G2643" s="6"/>
      <c r="H2643" s="6"/>
      <c r="I2643" s="6"/>
      <c r="J2643" s="6"/>
      <c r="K2643" s="6"/>
      <c r="L2643" s="5"/>
    </row>
    <row r="2644" spans="5:12" ht="73.5" hidden="1" customHeight="1">
      <c r="E2644" s="6"/>
      <c r="F2644" s="6"/>
      <c r="G2644" s="6"/>
      <c r="H2644" s="6"/>
      <c r="I2644" s="6"/>
      <c r="J2644" s="6"/>
      <c r="K2644" s="6"/>
      <c r="L2644" s="5"/>
    </row>
    <row r="2645" spans="5:12" ht="73.5" hidden="1" customHeight="1">
      <c r="E2645" s="6"/>
      <c r="F2645" s="6"/>
      <c r="G2645" s="6"/>
      <c r="H2645" s="6"/>
      <c r="I2645" s="6"/>
      <c r="J2645" s="6"/>
      <c r="K2645" s="6"/>
      <c r="L2645" s="5"/>
    </row>
    <row r="2646" spans="5:12" ht="73.5" hidden="1" customHeight="1">
      <c r="E2646" s="6"/>
      <c r="F2646" s="6"/>
      <c r="G2646" s="6"/>
      <c r="H2646" s="6"/>
      <c r="I2646" s="6"/>
      <c r="J2646" s="6"/>
      <c r="K2646" s="6"/>
      <c r="L2646" s="5"/>
    </row>
    <row r="2647" spans="5:12" ht="73.5" hidden="1" customHeight="1">
      <c r="E2647" s="6"/>
      <c r="F2647" s="6"/>
      <c r="G2647" s="6"/>
      <c r="H2647" s="6"/>
      <c r="I2647" s="6"/>
      <c r="J2647" s="6"/>
      <c r="K2647" s="6"/>
      <c r="L2647" s="5"/>
    </row>
    <row r="2648" spans="5:12" ht="73.5" hidden="1" customHeight="1">
      <c r="E2648" s="6"/>
      <c r="F2648" s="6"/>
      <c r="G2648" s="6"/>
      <c r="H2648" s="6"/>
      <c r="I2648" s="6"/>
      <c r="J2648" s="6"/>
      <c r="K2648" s="6"/>
      <c r="L2648" s="5"/>
    </row>
    <row r="2649" spans="5:12" ht="73.5" hidden="1" customHeight="1">
      <c r="E2649" s="6"/>
      <c r="F2649" s="6"/>
      <c r="G2649" s="6"/>
      <c r="H2649" s="6"/>
      <c r="I2649" s="6"/>
      <c r="J2649" s="6"/>
      <c r="K2649" s="6"/>
      <c r="L2649" s="5"/>
    </row>
    <row r="2650" spans="5:12" ht="73.5" hidden="1" customHeight="1">
      <c r="E2650" s="6"/>
      <c r="F2650" s="6"/>
      <c r="G2650" s="6"/>
      <c r="H2650" s="6"/>
      <c r="I2650" s="6"/>
      <c r="J2650" s="6"/>
      <c r="K2650" s="6"/>
      <c r="L2650" s="5"/>
    </row>
    <row r="2651" spans="5:12" ht="73.5" hidden="1" customHeight="1">
      <c r="E2651" s="6"/>
      <c r="F2651" s="6"/>
      <c r="G2651" s="6"/>
      <c r="H2651" s="6"/>
      <c r="I2651" s="6"/>
      <c r="J2651" s="6"/>
      <c r="K2651" s="6"/>
      <c r="L2651" s="5"/>
    </row>
    <row r="2652" spans="5:12" ht="73.5" hidden="1" customHeight="1">
      <c r="E2652" s="6"/>
      <c r="F2652" s="6"/>
      <c r="G2652" s="6"/>
      <c r="H2652" s="6"/>
      <c r="I2652" s="6"/>
      <c r="J2652" s="6"/>
      <c r="K2652" s="6"/>
      <c r="L2652" s="5"/>
    </row>
    <row r="2653" spans="5:12" ht="73.5" hidden="1" customHeight="1">
      <c r="E2653" s="6"/>
      <c r="F2653" s="6"/>
      <c r="G2653" s="6"/>
      <c r="H2653" s="6"/>
      <c r="I2653" s="6"/>
      <c r="J2653" s="6"/>
      <c r="K2653" s="6"/>
      <c r="L2653" s="5"/>
    </row>
    <row r="2654" spans="5:12" ht="73.5" hidden="1" customHeight="1">
      <c r="E2654" s="6"/>
      <c r="F2654" s="6"/>
      <c r="G2654" s="6"/>
      <c r="H2654" s="6"/>
      <c r="I2654" s="6"/>
      <c r="J2654" s="6"/>
      <c r="K2654" s="6"/>
      <c r="L2654" s="5"/>
    </row>
    <row r="2655" spans="5:12" ht="73.5" hidden="1" customHeight="1">
      <c r="E2655" s="6"/>
      <c r="F2655" s="6"/>
      <c r="G2655" s="6"/>
      <c r="H2655" s="6"/>
      <c r="I2655" s="6"/>
      <c r="J2655" s="6"/>
      <c r="K2655" s="6"/>
      <c r="L2655" s="5"/>
    </row>
    <row r="2656" spans="5:12" ht="73.5" hidden="1" customHeight="1">
      <c r="E2656" s="6"/>
      <c r="F2656" s="6"/>
      <c r="G2656" s="6"/>
      <c r="H2656" s="6"/>
      <c r="I2656" s="6"/>
      <c r="J2656" s="6"/>
      <c r="K2656" s="6"/>
      <c r="L2656" s="5"/>
    </row>
    <row r="2657" spans="5:12" ht="73.5" hidden="1" customHeight="1">
      <c r="E2657" s="6"/>
      <c r="F2657" s="6"/>
      <c r="G2657" s="6"/>
      <c r="H2657" s="6"/>
      <c r="I2657" s="6"/>
      <c r="J2657" s="6"/>
      <c r="K2657" s="6"/>
      <c r="L2657" s="5"/>
    </row>
    <row r="2658" spans="5:12" ht="73.5" hidden="1" customHeight="1">
      <c r="E2658" s="6"/>
      <c r="F2658" s="6"/>
      <c r="G2658" s="6"/>
      <c r="H2658" s="6"/>
      <c r="I2658" s="6"/>
      <c r="J2658" s="6"/>
      <c r="K2658" s="6"/>
      <c r="L2658" s="5"/>
    </row>
    <row r="2659" spans="5:12" ht="73.5" hidden="1" customHeight="1">
      <c r="E2659" s="6"/>
      <c r="F2659" s="6"/>
      <c r="G2659" s="6"/>
      <c r="H2659" s="6"/>
      <c r="I2659" s="6"/>
      <c r="J2659" s="6"/>
      <c r="K2659" s="6"/>
      <c r="L2659" s="5"/>
    </row>
    <row r="2660" spans="5:12" ht="73.5" hidden="1" customHeight="1">
      <c r="E2660" s="6"/>
      <c r="F2660" s="6"/>
      <c r="G2660" s="6"/>
      <c r="H2660" s="6"/>
      <c r="I2660" s="6"/>
      <c r="J2660" s="6"/>
      <c r="K2660" s="6"/>
      <c r="L2660" s="5"/>
    </row>
    <row r="2661" spans="5:12" ht="73.5" hidden="1" customHeight="1">
      <c r="E2661" s="6"/>
      <c r="F2661" s="6"/>
      <c r="G2661" s="6"/>
      <c r="H2661" s="6"/>
      <c r="I2661" s="6"/>
      <c r="J2661" s="6"/>
      <c r="K2661" s="6"/>
      <c r="L2661" s="5"/>
    </row>
    <row r="2662" spans="5:12" ht="73.5" hidden="1" customHeight="1">
      <c r="E2662" s="6"/>
      <c r="F2662" s="6"/>
      <c r="G2662" s="6"/>
      <c r="H2662" s="6"/>
      <c r="I2662" s="6"/>
      <c r="J2662" s="6"/>
      <c r="K2662" s="6"/>
      <c r="L2662" s="5"/>
    </row>
    <row r="2663" spans="5:12" ht="73.5" hidden="1" customHeight="1">
      <c r="E2663" s="6"/>
      <c r="F2663" s="6"/>
      <c r="G2663" s="6"/>
      <c r="H2663" s="6"/>
      <c r="I2663" s="6"/>
      <c r="J2663" s="6"/>
      <c r="K2663" s="6"/>
      <c r="L2663" s="5"/>
    </row>
    <row r="2664" spans="5:12" ht="73.5" hidden="1" customHeight="1">
      <c r="E2664" s="6"/>
      <c r="F2664" s="6"/>
      <c r="G2664" s="6"/>
      <c r="H2664" s="6"/>
      <c r="I2664" s="6"/>
      <c r="J2664" s="6"/>
      <c r="K2664" s="6"/>
      <c r="L2664" s="5"/>
    </row>
    <row r="2665" spans="5:12" ht="73.5" hidden="1" customHeight="1">
      <c r="E2665" s="6"/>
      <c r="F2665" s="6"/>
      <c r="G2665" s="6"/>
      <c r="H2665" s="6"/>
      <c r="I2665" s="6"/>
      <c r="J2665" s="6"/>
      <c r="K2665" s="6"/>
      <c r="L2665" s="5"/>
    </row>
    <row r="2666" spans="5:12" ht="73.5" hidden="1" customHeight="1">
      <c r="E2666" s="6"/>
      <c r="F2666" s="6"/>
      <c r="G2666" s="6"/>
      <c r="H2666" s="6"/>
      <c r="I2666" s="6"/>
      <c r="J2666" s="6"/>
      <c r="K2666" s="6"/>
      <c r="L2666" s="5"/>
    </row>
    <row r="2667" spans="5:12" ht="73.5" hidden="1" customHeight="1">
      <c r="E2667" s="6"/>
      <c r="F2667" s="6"/>
      <c r="G2667" s="6"/>
      <c r="H2667" s="6"/>
      <c r="I2667" s="6"/>
      <c r="J2667" s="6"/>
      <c r="K2667" s="6"/>
      <c r="L2667" s="5"/>
    </row>
    <row r="2668" spans="5:12" ht="73.5" hidden="1" customHeight="1">
      <c r="E2668" s="6"/>
      <c r="F2668" s="6"/>
      <c r="G2668" s="6"/>
      <c r="H2668" s="6"/>
      <c r="I2668" s="6"/>
      <c r="J2668" s="6"/>
      <c r="K2668" s="6"/>
      <c r="L2668" s="5"/>
    </row>
    <row r="2669" spans="5:12" ht="73.5" hidden="1" customHeight="1">
      <c r="E2669" s="6"/>
      <c r="F2669" s="6"/>
      <c r="G2669" s="6"/>
      <c r="H2669" s="6"/>
      <c r="I2669" s="6"/>
      <c r="J2669" s="6"/>
      <c r="K2669" s="6"/>
      <c r="L2669" s="5"/>
    </row>
    <row r="2670" spans="5:12" ht="73.5" hidden="1" customHeight="1">
      <c r="E2670" s="6"/>
      <c r="F2670" s="6"/>
      <c r="G2670" s="6"/>
      <c r="H2670" s="6"/>
      <c r="I2670" s="6"/>
      <c r="J2670" s="6"/>
      <c r="K2670" s="6"/>
      <c r="L2670" s="5"/>
    </row>
    <row r="2671" spans="5:12" ht="73.5" hidden="1" customHeight="1">
      <c r="E2671" s="6"/>
      <c r="F2671" s="6"/>
      <c r="G2671" s="6"/>
      <c r="H2671" s="6"/>
      <c r="I2671" s="6"/>
      <c r="J2671" s="6"/>
      <c r="K2671" s="6"/>
      <c r="L2671" s="5"/>
    </row>
    <row r="2672" spans="5:12" ht="73.5" hidden="1" customHeight="1">
      <c r="E2672" s="6"/>
      <c r="F2672" s="6"/>
      <c r="G2672" s="6"/>
      <c r="H2672" s="6"/>
      <c r="I2672" s="6"/>
      <c r="J2672" s="6"/>
      <c r="K2672" s="6"/>
      <c r="L2672" s="5"/>
    </row>
    <row r="2673" spans="5:12" ht="73.5" hidden="1" customHeight="1">
      <c r="E2673" s="6"/>
      <c r="F2673" s="6"/>
      <c r="G2673" s="6"/>
      <c r="H2673" s="6"/>
      <c r="I2673" s="6"/>
      <c r="J2673" s="6"/>
      <c r="K2673" s="6"/>
      <c r="L2673" s="5"/>
    </row>
    <row r="2674" spans="5:12" ht="73.5" hidden="1" customHeight="1">
      <c r="E2674" s="6"/>
      <c r="F2674" s="6"/>
      <c r="G2674" s="6"/>
      <c r="H2674" s="6"/>
      <c r="I2674" s="6"/>
      <c r="J2674" s="6"/>
      <c r="K2674" s="6"/>
      <c r="L2674" s="5"/>
    </row>
    <row r="2675" spans="5:12" ht="73.5" hidden="1" customHeight="1">
      <c r="E2675" s="6"/>
      <c r="F2675" s="6"/>
      <c r="G2675" s="6"/>
      <c r="H2675" s="6"/>
      <c r="I2675" s="6"/>
      <c r="J2675" s="6"/>
      <c r="K2675" s="6"/>
      <c r="L2675" s="5"/>
    </row>
    <row r="2676" spans="5:12" ht="73.5" hidden="1" customHeight="1">
      <c r="E2676" s="6"/>
      <c r="F2676" s="6"/>
      <c r="G2676" s="6"/>
      <c r="H2676" s="6"/>
      <c r="I2676" s="6"/>
      <c r="J2676" s="6"/>
      <c r="K2676" s="6"/>
      <c r="L2676" s="5"/>
    </row>
    <row r="2677" spans="5:12" ht="73.5" hidden="1" customHeight="1">
      <c r="E2677" s="6"/>
      <c r="F2677" s="6"/>
      <c r="G2677" s="6"/>
      <c r="H2677" s="6"/>
      <c r="I2677" s="6"/>
      <c r="J2677" s="6"/>
      <c r="K2677" s="6"/>
      <c r="L2677" s="5"/>
    </row>
    <row r="2678" spans="5:12" ht="73.5" hidden="1" customHeight="1">
      <c r="E2678" s="6"/>
      <c r="F2678" s="6"/>
      <c r="G2678" s="6"/>
      <c r="H2678" s="6"/>
      <c r="I2678" s="6"/>
      <c r="J2678" s="6"/>
      <c r="K2678" s="6"/>
      <c r="L2678" s="5"/>
    </row>
    <row r="2679" spans="5:12" ht="73.5" hidden="1" customHeight="1">
      <c r="E2679" s="6"/>
      <c r="F2679" s="6"/>
      <c r="G2679" s="6"/>
      <c r="H2679" s="6"/>
      <c r="I2679" s="6"/>
      <c r="J2679" s="6"/>
      <c r="K2679" s="6"/>
      <c r="L2679" s="5"/>
    </row>
    <row r="2680" spans="5:12" ht="73.5" hidden="1" customHeight="1">
      <c r="E2680" s="6"/>
      <c r="F2680" s="6"/>
      <c r="G2680" s="6"/>
      <c r="H2680" s="6"/>
      <c r="I2680" s="6"/>
      <c r="J2680" s="6"/>
      <c r="K2680" s="6"/>
      <c r="L2680" s="5"/>
    </row>
    <row r="2681" spans="5:12" ht="73.5" hidden="1" customHeight="1">
      <c r="E2681" s="6"/>
      <c r="F2681" s="6"/>
      <c r="G2681" s="6"/>
      <c r="H2681" s="6"/>
      <c r="I2681" s="6"/>
      <c r="J2681" s="6"/>
      <c r="K2681" s="6"/>
      <c r="L2681" s="5"/>
    </row>
    <row r="2682" spans="5:12" ht="73.5" hidden="1" customHeight="1">
      <c r="E2682" s="6"/>
      <c r="F2682" s="6"/>
      <c r="G2682" s="6"/>
      <c r="H2682" s="6"/>
      <c r="I2682" s="6"/>
      <c r="J2682" s="6"/>
      <c r="K2682" s="6"/>
      <c r="L2682" s="5"/>
    </row>
    <row r="2683" spans="5:12" ht="73.5" hidden="1" customHeight="1">
      <c r="E2683" s="6"/>
      <c r="F2683" s="6"/>
      <c r="G2683" s="6"/>
      <c r="H2683" s="6"/>
      <c r="I2683" s="6"/>
      <c r="J2683" s="6"/>
      <c r="K2683" s="6"/>
      <c r="L2683" s="5"/>
    </row>
    <row r="2684" spans="5:12" ht="73.5" hidden="1" customHeight="1">
      <c r="E2684" s="6"/>
      <c r="F2684" s="6"/>
      <c r="G2684" s="6"/>
      <c r="H2684" s="6"/>
      <c r="I2684" s="6"/>
      <c r="J2684" s="6"/>
      <c r="K2684" s="6"/>
      <c r="L2684" s="5"/>
    </row>
    <row r="2685" spans="5:12" ht="73.5" hidden="1" customHeight="1">
      <c r="E2685" s="6"/>
      <c r="F2685" s="6"/>
      <c r="G2685" s="6"/>
      <c r="H2685" s="6"/>
      <c r="I2685" s="6"/>
      <c r="J2685" s="6"/>
      <c r="K2685" s="6"/>
      <c r="L2685" s="5"/>
    </row>
    <row r="2686" spans="5:12" ht="73.5" hidden="1" customHeight="1">
      <c r="E2686" s="6"/>
      <c r="F2686" s="6"/>
      <c r="G2686" s="6"/>
      <c r="H2686" s="6"/>
      <c r="I2686" s="6"/>
      <c r="J2686" s="6"/>
      <c r="K2686" s="6"/>
      <c r="L2686" s="5"/>
    </row>
    <row r="2687" spans="5:12" ht="73.5" hidden="1" customHeight="1">
      <c r="E2687" s="6"/>
      <c r="F2687" s="6"/>
      <c r="G2687" s="6"/>
      <c r="H2687" s="6"/>
      <c r="I2687" s="6"/>
      <c r="J2687" s="6"/>
      <c r="K2687" s="6"/>
      <c r="L2687" s="5"/>
    </row>
    <row r="2688" spans="5:12" ht="73.5" hidden="1" customHeight="1">
      <c r="E2688" s="6"/>
      <c r="F2688" s="6"/>
      <c r="G2688" s="6"/>
      <c r="H2688" s="6"/>
      <c r="I2688" s="6"/>
      <c r="J2688" s="6"/>
      <c r="K2688" s="6"/>
      <c r="L2688" s="5"/>
    </row>
    <row r="2689" spans="5:12" ht="73.5" hidden="1" customHeight="1">
      <c r="E2689" s="6"/>
      <c r="F2689" s="6"/>
      <c r="G2689" s="6"/>
      <c r="H2689" s="6"/>
      <c r="I2689" s="6"/>
      <c r="J2689" s="6"/>
      <c r="K2689" s="6"/>
      <c r="L2689" s="5"/>
    </row>
    <row r="2690" spans="5:12" ht="73.5" hidden="1" customHeight="1">
      <c r="E2690" s="6"/>
      <c r="F2690" s="6"/>
      <c r="G2690" s="6"/>
      <c r="H2690" s="6"/>
      <c r="I2690" s="6"/>
      <c r="J2690" s="6"/>
      <c r="K2690" s="6"/>
      <c r="L2690" s="5"/>
    </row>
    <row r="2691" spans="5:12" ht="73.5" hidden="1" customHeight="1">
      <c r="E2691" s="6"/>
      <c r="F2691" s="6"/>
      <c r="G2691" s="6"/>
      <c r="H2691" s="6"/>
      <c r="I2691" s="6"/>
      <c r="J2691" s="6"/>
      <c r="K2691" s="6"/>
      <c r="L2691" s="5"/>
    </row>
    <row r="2692" spans="5:12" ht="73.5" hidden="1" customHeight="1">
      <c r="E2692" s="6"/>
      <c r="F2692" s="6"/>
      <c r="G2692" s="6"/>
      <c r="H2692" s="6"/>
      <c r="I2692" s="6"/>
      <c r="J2692" s="6"/>
      <c r="K2692" s="6"/>
      <c r="L2692" s="5"/>
    </row>
    <row r="2693" spans="5:12" ht="73.5" hidden="1" customHeight="1">
      <c r="E2693" s="6"/>
      <c r="F2693" s="6"/>
      <c r="G2693" s="6"/>
      <c r="H2693" s="6"/>
      <c r="I2693" s="6"/>
      <c r="J2693" s="6"/>
      <c r="K2693" s="6"/>
      <c r="L2693" s="5"/>
    </row>
    <row r="2694" spans="5:12" ht="73.5" hidden="1" customHeight="1">
      <c r="E2694" s="6"/>
      <c r="F2694" s="6"/>
      <c r="G2694" s="6"/>
      <c r="H2694" s="6"/>
      <c r="I2694" s="6"/>
      <c r="J2694" s="6"/>
      <c r="K2694" s="6"/>
      <c r="L2694" s="5"/>
    </row>
    <row r="2695" spans="5:12" ht="73.5" hidden="1" customHeight="1">
      <c r="E2695" s="6"/>
      <c r="F2695" s="6"/>
      <c r="G2695" s="6"/>
      <c r="H2695" s="6"/>
      <c r="I2695" s="6"/>
      <c r="J2695" s="6"/>
      <c r="K2695" s="6"/>
      <c r="L2695" s="5"/>
    </row>
    <row r="2696" spans="5:12" ht="73.5" hidden="1" customHeight="1">
      <c r="E2696" s="6"/>
      <c r="F2696" s="6"/>
      <c r="G2696" s="6"/>
      <c r="H2696" s="6"/>
      <c r="I2696" s="6"/>
      <c r="J2696" s="6"/>
      <c r="K2696" s="6"/>
      <c r="L2696" s="5"/>
    </row>
    <row r="2697" spans="5:12" ht="73.5" hidden="1" customHeight="1">
      <c r="E2697" s="6"/>
      <c r="F2697" s="6"/>
      <c r="G2697" s="6"/>
      <c r="H2697" s="6"/>
      <c r="I2697" s="6"/>
      <c r="J2697" s="6"/>
      <c r="K2697" s="6"/>
      <c r="L2697" s="5"/>
    </row>
    <row r="2698" spans="5:12" ht="73.5" hidden="1" customHeight="1">
      <c r="E2698" s="6"/>
      <c r="F2698" s="6"/>
      <c r="G2698" s="6"/>
      <c r="H2698" s="6"/>
      <c r="I2698" s="6"/>
      <c r="J2698" s="6"/>
      <c r="K2698" s="6"/>
      <c r="L2698" s="5"/>
    </row>
    <row r="2699" spans="5:12" ht="73.5" hidden="1" customHeight="1">
      <c r="E2699" s="6"/>
      <c r="F2699" s="6"/>
      <c r="G2699" s="6"/>
      <c r="H2699" s="6"/>
      <c r="I2699" s="6"/>
      <c r="J2699" s="6"/>
      <c r="K2699" s="6"/>
      <c r="L2699" s="5"/>
    </row>
    <row r="2700" spans="5:12" ht="73.5" hidden="1" customHeight="1">
      <c r="E2700" s="6"/>
      <c r="F2700" s="6"/>
      <c r="G2700" s="6"/>
      <c r="H2700" s="6"/>
      <c r="I2700" s="6"/>
      <c r="J2700" s="6"/>
      <c r="K2700" s="6"/>
      <c r="L2700" s="5"/>
    </row>
    <row r="2701" spans="5:12" ht="73.5" hidden="1" customHeight="1">
      <c r="E2701" s="6"/>
      <c r="F2701" s="6"/>
      <c r="G2701" s="6"/>
      <c r="H2701" s="6"/>
      <c r="I2701" s="6"/>
      <c r="J2701" s="6"/>
      <c r="K2701" s="6"/>
      <c r="L2701" s="5"/>
    </row>
    <row r="2702" spans="5:12" ht="73.5" hidden="1" customHeight="1">
      <c r="E2702" s="6"/>
      <c r="F2702" s="6"/>
      <c r="G2702" s="6"/>
      <c r="H2702" s="6"/>
      <c r="I2702" s="6"/>
      <c r="J2702" s="6"/>
      <c r="K2702" s="6"/>
      <c r="L2702" s="5"/>
    </row>
    <row r="2703" spans="5:12" ht="73.5" hidden="1" customHeight="1">
      <c r="E2703" s="6"/>
      <c r="F2703" s="6"/>
      <c r="G2703" s="6"/>
      <c r="H2703" s="6"/>
      <c r="I2703" s="6"/>
      <c r="J2703" s="6"/>
      <c r="K2703" s="6"/>
      <c r="L2703" s="5"/>
    </row>
    <row r="2704" spans="5:12" ht="73.5" hidden="1" customHeight="1">
      <c r="E2704" s="6"/>
      <c r="F2704" s="6"/>
      <c r="G2704" s="6"/>
      <c r="H2704" s="6"/>
      <c r="I2704" s="6"/>
      <c r="J2704" s="6"/>
      <c r="K2704" s="6"/>
      <c r="L2704" s="5"/>
    </row>
    <row r="2705" spans="5:12" ht="73.5" hidden="1" customHeight="1">
      <c r="E2705" s="6"/>
      <c r="F2705" s="6"/>
      <c r="G2705" s="6"/>
      <c r="H2705" s="6"/>
      <c r="I2705" s="6"/>
      <c r="J2705" s="6"/>
      <c r="K2705" s="6"/>
      <c r="L2705" s="5"/>
    </row>
    <row r="2706" spans="5:12" ht="73.5" hidden="1" customHeight="1">
      <c r="E2706" s="6"/>
      <c r="F2706" s="6"/>
      <c r="G2706" s="6"/>
      <c r="H2706" s="6"/>
      <c r="I2706" s="6"/>
      <c r="J2706" s="6"/>
      <c r="K2706" s="6"/>
      <c r="L2706" s="5"/>
    </row>
    <row r="2707" spans="5:12" ht="73.5" hidden="1" customHeight="1">
      <c r="E2707" s="6"/>
      <c r="F2707" s="6"/>
      <c r="G2707" s="6"/>
      <c r="H2707" s="6"/>
      <c r="I2707" s="6"/>
      <c r="J2707" s="6"/>
      <c r="K2707" s="6"/>
      <c r="L2707" s="5"/>
    </row>
    <row r="2708" spans="5:12" ht="73.5" hidden="1" customHeight="1">
      <c r="E2708" s="6"/>
      <c r="F2708" s="6"/>
      <c r="G2708" s="6"/>
      <c r="H2708" s="6"/>
      <c r="I2708" s="6"/>
      <c r="J2708" s="6"/>
      <c r="K2708" s="6"/>
      <c r="L2708" s="5"/>
    </row>
    <row r="2709" spans="5:12" ht="73.5" hidden="1" customHeight="1">
      <c r="E2709" s="6"/>
      <c r="F2709" s="6"/>
      <c r="G2709" s="6"/>
      <c r="H2709" s="6"/>
      <c r="I2709" s="6"/>
      <c r="J2709" s="6"/>
      <c r="K2709" s="6"/>
      <c r="L2709" s="5"/>
    </row>
    <row r="2710" spans="5:12" ht="73.5" hidden="1" customHeight="1">
      <c r="E2710" s="6"/>
      <c r="F2710" s="6"/>
      <c r="G2710" s="6"/>
      <c r="H2710" s="6"/>
      <c r="I2710" s="6"/>
      <c r="J2710" s="6"/>
      <c r="K2710" s="6"/>
      <c r="L2710" s="5"/>
    </row>
    <row r="2711" spans="5:12" ht="73.5" hidden="1" customHeight="1">
      <c r="E2711" s="6"/>
      <c r="F2711" s="6"/>
      <c r="G2711" s="6"/>
      <c r="H2711" s="6"/>
      <c r="I2711" s="6"/>
      <c r="J2711" s="6"/>
      <c r="K2711" s="6"/>
      <c r="L2711" s="5"/>
    </row>
    <row r="2712" spans="5:12" ht="73.5" hidden="1" customHeight="1">
      <c r="E2712" s="6"/>
      <c r="F2712" s="6"/>
      <c r="G2712" s="6"/>
      <c r="H2712" s="6"/>
      <c r="I2712" s="6"/>
      <c r="J2712" s="6"/>
      <c r="K2712" s="6"/>
      <c r="L2712" s="5"/>
    </row>
    <row r="2713" spans="5:12" ht="73.5" hidden="1" customHeight="1">
      <c r="E2713" s="6"/>
      <c r="F2713" s="6"/>
      <c r="G2713" s="6"/>
      <c r="H2713" s="6"/>
      <c r="I2713" s="6"/>
      <c r="J2713" s="6"/>
      <c r="K2713" s="6"/>
      <c r="L2713" s="5"/>
    </row>
    <row r="2714" spans="5:12" ht="73.5" hidden="1" customHeight="1">
      <c r="E2714" s="6"/>
      <c r="F2714" s="6"/>
      <c r="G2714" s="6"/>
      <c r="H2714" s="6"/>
      <c r="I2714" s="6"/>
      <c r="J2714" s="6"/>
      <c r="K2714" s="6"/>
      <c r="L2714" s="5"/>
    </row>
    <row r="2715" spans="5:12" ht="73.5" hidden="1" customHeight="1">
      <c r="E2715" s="6"/>
      <c r="F2715" s="6"/>
      <c r="G2715" s="6"/>
      <c r="H2715" s="6"/>
      <c r="I2715" s="6"/>
      <c r="J2715" s="6"/>
      <c r="K2715" s="6"/>
      <c r="L2715" s="5"/>
    </row>
    <row r="2716" spans="5:12" ht="73.5" hidden="1" customHeight="1">
      <c r="E2716" s="6"/>
      <c r="F2716" s="6"/>
      <c r="G2716" s="6"/>
      <c r="H2716" s="6"/>
      <c r="I2716" s="6"/>
      <c r="J2716" s="6"/>
      <c r="K2716" s="6"/>
      <c r="L2716" s="5"/>
    </row>
    <row r="2717" spans="5:12" ht="73.5" hidden="1" customHeight="1">
      <c r="E2717" s="6"/>
      <c r="F2717" s="6"/>
      <c r="G2717" s="6"/>
      <c r="H2717" s="6"/>
      <c r="I2717" s="6"/>
      <c r="J2717" s="6"/>
      <c r="K2717" s="6"/>
      <c r="L2717" s="5"/>
    </row>
    <row r="2718" spans="5:12" ht="73.5" hidden="1" customHeight="1">
      <c r="E2718" s="6"/>
      <c r="F2718" s="6"/>
      <c r="G2718" s="6"/>
      <c r="H2718" s="6"/>
      <c r="I2718" s="6"/>
      <c r="J2718" s="6"/>
      <c r="K2718" s="6"/>
      <c r="L2718" s="5"/>
    </row>
    <row r="2719" spans="5:12" ht="73.5" hidden="1" customHeight="1">
      <c r="E2719" s="6"/>
      <c r="F2719" s="6"/>
      <c r="G2719" s="6"/>
      <c r="H2719" s="6"/>
      <c r="I2719" s="6"/>
      <c r="J2719" s="6"/>
      <c r="K2719" s="6"/>
      <c r="L2719" s="5"/>
    </row>
    <row r="2720" spans="5:12" ht="73.5" hidden="1" customHeight="1">
      <c r="E2720" s="6"/>
      <c r="F2720" s="6"/>
      <c r="G2720" s="6"/>
      <c r="H2720" s="6"/>
      <c r="I2720" s="6"/>
      <c r="J2720" s="6"/>
      <c r="K2720" s="6"/>
      <c r="L2720" s="5"/>
    </row>
    <row r="2721" spans="5:12" ht="73.5" hidden="1" customHeight="1">
      <c r="E2721" s="6"/>
      <c r="F2721" s="6"/>
      <c r="G2721" s="6"/>
      <c r="H2721" s="6"/>
      <c r="I2721" s="6"/>
      <c r="J2721" s="6"/>
      <c r="K2721" s="6"/>
      <c r="L2721" s="5"/>
    </row>
    <row r="2722" spans="5:12" ht="73.5" hidden="1" customHeight="1">
      <c r="E2722" s="6"/>
      <c r="F2722" s="6"/>
      <c r="G2722" s="6"/>
      <c r="H2722" s="6"/>
      <c r="I2722" s="6"/>
      <c r="J2722" s="6"/>
      <c r="K2722" s="6"/>
      <c r="L2722" s="5"/>
    </row>
    <row r="2723" spans="5:12" ht="73.5" hidden="1" customHeight="1">
      <c r="E2723" s="6"/>
      <c r="F2723" s="6"/>
      <c r="G2723" s="6"/>
      <c r="H2723" s="6"/>
      <c r="I2723" s="6"/>
      <c r="J2723" s="6"/>
      <c r="K2723" s="6"/>
      <c r="L2723" s="5"/>
    </row>
    <row r="2724" spans="5:12" ht="73.5" hidden="1" customHeight="1">
      <c r="E2724" s="6"/>
      <c r="F2724" s="6"/>
      <c r="G2724" s="6"/>
      <c r="H2724" s="6"/>
      <c r="I2724" s="6"/>
      <c r="J2724" s="6"/>
      <c r="K2724" s="6"/>
      <c r="L2724" s="5"/>
    </row>
    <row r="2725" spans="5:12" ht="73.5" hidden="1" customHeight="1">
      <c r="E2725" s="6"/>
      <c r="F2725" s="6"/>
      <c r="G2725" s="6"/>
      <c r="H2725" s="6"/>
      <c r="I2725" s="6"/>
      <c r="J2725" s="6"/>
      <c r="K2725" s="6"/>
      <c r="L2725" s="5"/>
    </row>
    <row r="2726" spans="5:12" ht="73.5" hidden="1" customHeight="1">
      <c r="E2726" s="6"/>
      <c r="F2726" s="6"/>
      <c r="G2726" s="6"/>
      <c r="H2726" s="6"/>
      <c r="I2726" s="6"/>
      <c r="J2726" s="6"/>
      <c r="K2726" s="6"/>
      <c r="L2726" s="5"/>
    </row>
    <row r="2727" spans="5:12" ht="73.5" hidden="1" customHeight="1">
      <c r="E2727" s="6"/>
      <c r="F2727" s="6"/>
      <c r="G2727" s="6"/>
      <c r="H2727" s="6"/>
      <c r="I2727" s="6"/>
      <c r="J2727" s="6"/>
      <c r="K2727" s="6"/>
      <c r="L2727" s="5"/>
    </row>
    <row r="2728" spans="5:12" ht="73.5" hidden="1" customHeight="1">
      <c r="E2728" s="6"/>
      <c r="F2728" s="6"/>
      <c r="G2728" s="6"/>
      <c r="H2728" s="6"/>
      <c r="I2728" s="6"/>
      <c r="J2728" s="6"/>
      <c r="K2728" s="6"/>
      <c r="L2728" s="5"/>
    </row>
    <row r="2729" spans="5:12" ht="73.5" hidden="1" customHeight="1">
      <c r="E2729" s="6"/>
      <c r="F2729" s="6"/>
      <c r="G2729" s="6"/>
      <c r="H2729" s="6"/>
      <c r="I2729" s="6"/>
      <c r="J2729" s="6"/>
      <c r="K2729" s="6"/>
      <c r="L2729" s="5"/>
    </row>
    <row r="2730" spans="5:12" ht="73.5" hidden="1" customHeight="1">
      <c r="E2730" s="6"/>
      <c r="F2730" s="6"/>
      <c r="G2730" s="6"/>
      <c r="H2730" s="6"/>
      <c r="I2730" s="6"/>
      <c r="J2730" s="6"/>
      <c r="K2730" s="6"/>
      <c r="L2730" s="5"/>
    </row>
    <row r="2731" spans="5:12" ht="73.5" hidden="1" customHeight="1">
      <c r="E2731" s="6"/>
      <c r="F2731" s="6"/>
      <c r="G2731" s="6"/>
      <c r="H2731" s="6"/>
      <c r="I2731" s="6"/>
      <c r="J2731" s="6"/>
      <c r="K2731" s="6"/>
      <c r="L2731" s="5"/>
    </row>
    <row r="2732" spans="5:12" ht="73.5" hidden="1" customHeight="1">
      <c r="E2732" s="6"/>
      <c r="F2732" s="6"/>
      <c r="G2732" s="6"/>
      <c r="H2732" s="6"/>
      <c r="I2732" s="6"/>
      <c r="J2732" s="6"/>
      <c r="K2732" s="6"/>
      <c r="L2732" s="5"/>
    </row>
    <row r="2733" spans="5:12" ht="73.5" hidden="1" customHeight="1">
      <c r="E2733" s="6"/>
      <c r="F2733" s="6"/>
      <c r="G2733" s="6"/>
      <c r="H2733" s="6"/>
      <c r="I2733" s="6"/>
      <c r="J2733" s="6"/>
      <c r="K2733" s="6"/>
      <c r="L2733" s="5"/>
    </row>
    <row r="2734" spans="5:12" ht="73.5" hidden="1" customHeight="1">
      <c r="E2734" s="6"/>
      <c r="F2734" s="6"/>
      <c r="G2734" s="6"/>
      <c r="H2734" s="6"/>
      <c r="I2734" s="6"/>
      <c r="J2734" s="6"/>
      <c r="K2734" s="6"/>
      <c r="L2734" s="5"/>
    </row>
    <row r="2735" spans="5:12" ht="73.5" hidden="1" customHeight="1">
      <c r="E2735" s="6"/>
      <c r="F2735" s="6"/>
      <c r="G2735" s="6"/>
      <c r="H2735" s="6"/>
      <c r="I2735" s="6"/>
      <c r="J2735" s="6"/>
      <c r="K2735" s="6"/>
      <c r="L2735" s="5"/>
    </row>
    <row r="2736" spans="5:12" ht="73.5" hidden="1" customHeight="1">
      <c r="E2736" s="6"/>
      <c r="F2736" s="6"/>
      <c r="G2736" s="6"/>
      <c r="H2736" s="6"/>
      <c r="I2736" s="6"/>
      <c r="J2736" s="6"/>
      <c r="K2736" s="6"/>
      <c r="L2736" s="5"/>
    </row>
    <row r="2737" spans="5:12" ht="73.5" hidden="1" customHeight="1">
      <c r="E2737" s="6"/>
      <c r="F2737" s="6"/>
      <c r="G2737" s="6"/>
      <c r="H2737" s="6"/>
      <c r="I2737" s="6"/>
      <c r="J2737" s="6"/>
      <c r="K2737" s="6"/>
      <c r="L2737" s="5"/>
    </row>
    <row r="2738" spans="5:12" ht="73.5" hidden="1" customHeight="1">
      <c r="E2738" s="6"/>
      <c r="F2738" s="6"/>
      <c r="G2738" s="6"/>
      <c r="H2738" s="6"/>
      <c r="I2738" s="6"/>
      <c r="J2738" s="6"/>
      <c r="K2738" s="6"/>
      <c r="L2738" s="5"/>
    </row>
    <row r="2739" spans="5:12" ht="73.5" hidden="1" customHeight="1">
      <c r="E2739" s="6"/>
      <c r="F2739" s="6"/>
      <c r="G2739" s="6"/>
      <c r="H2739" s="6"/>
      <c r="I2739" s="6"/>
      <c r="J2739" s="6"/>
      <c r="K2739" s="6"/>
      <c r="L2739" s="5"/>
    </row>
    <row r="2740" spans="5:12" ht="73.5" hidden="1" customHeight="1">
      <c r="E2740" s="6"/>
      <c r="F2740" s="6"/>
      <c r="G2740" s="6"/>
      <c r="H2740" s="6"/>
      <c r="I2740" s="6"/>
      <c r="J2740" s="6"/>
      <c r="K2740" s="6"/>
      <c r="L2740" s="5"/>
    </row>
    <row r="2741" spans="5:12" ht="73.5" hidden="1" customHeight="1">
      <c r="E2741" s="6"/>
      <c r="F2741" s="6"/>
      <c r="G2741" s="6"/>
      <c r="H2741" s="6"/>
      <c r="I2741" s="6"/>
      <c r="J2741" s="6"/>
      <c r="K2741" s="6"/>
      <c r="L2741" s="5"/>
    </row>
    <row r="2742" spans="5:12" ht="73.5" hidden="1" customHeight="1">
      <c r="E2742" s="6"/>
      <c r="F2742" s="6"/>
      <c r="G2742" s="6"/>
      <c r="H2742" s="6"/>
      <c r="I2742" s="6"/>
      <c r="J2742" s="6"/>
      <c r="K2742" s="6"/>
      <c r="L2742" s="5"/>
    </row>
    <row r="2743" spans="5:12" ht="73.5" hidden="1" customHeight="1">
      <c r="E2743" s="6"/>
      <c r="F2743" s="6"/>
      <c r="G2743" s="6"/>
      <c r="H2743" s="6"/>
      <c r="I2743" s="6"/>
      <c r="J2743" s="6"/>
      <c r="K2743" s="6"/>
      <c r="L2743" s="5"/>
    </row>
    <row r="2744" spans="5:12" ht="73.5" hidden="1" customHeight="1">
      <c r="E2744" s="6"/>
      <c r="F2744" s="6"/>
      <c r="G2744" s="6"/>
      <c r="H2744" s="6"/>
      <c r="I2744" s="6"/>
      <c r="J2744" s="6"/>
      <c r="K2744" s="6"/>
      <c r="L2744" s="5"/>
    </row>
    <row r="2745" spans="5:12" ht="73.5" hidden="1" customHeight="1">
      <c r="E2745" s="6"/>
      <c r="F2745" s="6"/>
      <c r="G2745" s="6"/>
      <c r="H2745" s="6"/>
      <c r="I2745" s="6"/>
      <c r="J2745" s="6"/>
      <c r="K2745" s="6"/>
      <c r="L2745" s="5"/>
    </row>
    <row r="2746" spans="5:12" ht="73.5" hidden="1" customHeight="1">
      <c r="E2746" s="6"/>
      <c r="F2746" s="6"/>
      <c r="G2746" s="6"/>
      <c r="H2746" s="6"/>
      <c r="I2746" s="6"/>
      <c r="J2746" s="6"/>
      <c r="K2746" s="6"/>
      <c r="L2746" s="5"/>
    </row>
    <row r="2747" spans="5:12" ht="73.5" hidden="1" customHeight="1">
      <c r="E2747" s="6"/>
      <c r="F2747" s="6"/>
      <c r="G2747" s="6"/>
      <c r="H2747" s="6"/>
      <c r="I2747" s="6"/>
      <c r="J2747" s="6"/>
      <c r="K2747" s="6"/>
      <c r="L2747" s="5"/>
    </row>
    <row r="2748" spans="5:12" ht="73.5" hidden="1" customHeight="1">
      <c r="E2748" s="6"/>
      <c r="F2748" s="6"/>
      <c r="G2748" s="6"/>
      <c r="H2748" s="6"/>
      <c r="I2748" s="6"/>
      <c r="J2748" s="6"/>
      <c r="K2748" s="6"/>
      <c r="L2748" s="5"/>
    </row>
    <row r="2749" spans="5:12" ht="73.5" hidden="1" customHeight="1">
      <c r="E2749" s="6"/>
      <c r="F2749" s="6"/>
      <c r="G2749" s="6"/>
      <c r="H2749" s="6"/>
      <c r="I2749" s="6"/>
      <c r="J2749" s="6"/>
      <c r="K2749" s="6"/>
      <c r="L2749" s="5"/>
    </row>
    <row r="2750" spans="5:12" ht="73.5" hidden="1" customHeight="1">
      <c r="E2750" s="6"/>
      <c r="F2750" s="6"/>
      <c r="G2750" s="6"/>
      <c r="H2750" s="6"/>
      <c r="I2750" s="6"/>
      <c r="J2750" s="6"/>
      <c r="K2750" s="6"/>
      <c r="L2750" s="5"/>
    </row>
    <row r="2751" spans="5:12" ht="73.5" hidden="1" customHeight="1">
      <c r="E2751" s="6"/>
      <c r="F2751" s="6"/>
      <c r="G2751" s="6"/>
      <c r="H2751" s="6"/>
      <c r="I2751" s="6"/>
      <c r="J2751" s="6"/>
      <c r="K2751" s="6"/>
      <c r="L2751" s="5"/>
    </row>
    <row r="2752" spans="5:12" ht="73.5" hidden="1" customHeight="1">
      <c r="E2752" s="6"/>
      <c r="F2752" s="6"/>
      <c r="G2752" s="6"/>
      <c r="H2752" s="6"/>
      <c r="I2752" s="6"/>
      <c r="J2752" s="6"/>
      <c r="K2752" s="6"/>
      <c r="L2752" s="5"/>
    </row>
    <row r="2753" spans="5:12" ht="73.5" hidden="1" customHeight="1">
      <c r="E2753" s="6"/>
      <c r="F2753" s="6"/>
      <c r="G2753" s="6"/>
      <c r="H2753" s="6"/>
      <c r="I2753" s="6"/>
      <c r="J2753" s="6"/>
      <c r="K2753" s="6"/>
      <c r="L2753" s="5"/>
    </row>
    <row r="2754" spans="5:12" ht="73.5" hidden="1" customHeight="1">
      <c r="E2754" s="6"/>
      <c r="F2754" s="6"/>
      <c r="G2754" s="6"/>
      <c r="H2754" s="6"/>
      <c r="I2754" s="6"/>
      <c r="J2754" s="6"/>
      <c r="K2754" s="6"/>
      <c r="L2754" s="5"/>
    </row>
    <row r="2755" spans="5:12" ht="73.5" hidden="1" customHeight="1">
      <c r="E2755" s="6"/>
      <c r="F2755" s="6"/>
      <c r="G2755" s="6"/>
      <c r="H2755" s="6"/>
      <c r="I2755" s="6"/>
      <c r="J2755" s="6"/>
      <c r="K2755" s="6"/>
      <c r="L2755" s="5"/>
    </row>
    <row r="2756" spans="5:12" ht="73.5" hidden="1" customHeight="1">
      <c r="E2756" s="6"/>
      <c r="F2756" s="6"/>
      <c r="G2756" s="6"/>
      <c r="H2756" s="6"/>
      <c r="I2756" s="6"/>
      <c r="J2756" s="6"/>
      <c r="K2756" s="6"/>
      <c r="L2756" s="5"/>
    </row>
    <row r="2757" spans="5:12" ht="73.5" hidden="1" customHeight="1">
      <c r="E2757" s="6"/>
      <c r="F2757" s="6"/>
      <c r="G2757" s="6"/>
      <c r="H2757" s="6"/>
      <c r="I2757" s="6"/>
      <c r="J2757" s="6"/>
      <c r="K2757" s="6"/>
      <c r="L2757" s="5"/>
    </row>
    <row r="2758" spans="5:12" ht="73.5" hidden="1" customHeight="1">
      <c r="E2758" s="6"/>
      <c r="F2758" s="6"/>
      <c r="G2758" s="6"/>
      <c r="H2758" s="6"/>
      <c r="I2758" s="6"/>
      <c r="J2758" s="6"/>
      <c r="K2758" s="6"/>
      <c r="L2758" s="5"/>
    </row>
    <row r="2759" spans="5:12" ht="73.5" hidden="1" customHeight="1">
      <c r="E2759" s="6"/>
      <c r="F2759" s="6"/>
      <c r="G2759" s="6"/>
      <c r="H2759" s="6"/>
      <c r="I2759" s="6"/>
      <c r="J2759" s="6"/>
      <c r="K2759" s="6"/>
      <c r="L2759" s="5"/>
    </row>
    <row r="2760" spans="5:12" ht="73.5" hidden="1" customHeight="1">
      <c r="E2760" s="6"/>
      <c r="F2760" s="6"/>
      <c r="G2760" s="6"/>
      <c r="H2760" s="6"/>
      <c r="I2760" s="6"/>
      <c r="J2760" s="6"/>
      <c r="K2760" s="6"/>
      <c r="L2760" s="5"/>
    </row>
    <row r="2761" spans="5:12" ht="73.5" hidden="1" customHeight="1">
      <c r="E2761" s="6"/>
      <c r="F2761" s="6"/>
      <c r="G2761" s="6"/>
      <c r="H2761" s="6"/>
      <c r="I2761" s="6"/>
      <c r="J2761" s="6"/>
      <c r="K2761" s="6"/>
      <c r="L2761" s="5"/>
    </row>
    <row r="2762" spans="5:12" ht="73.5" hidden="1" customHeight="1">
      <c r="E2762" s="6"/>
      <c r="F2762" s="6"/>
      <c r="G2762" s="6"/>
      <c r="H2762" s="6"/>
      <c r="I2762" s="6"/>
      <c r="J2762" s="6"/>
      <c r="K2762" s="6"/>
      <c r="L2762" s="5"/>
    </row>
    <row r="2763" spans="5:12" ht="73.5" hidden="1" customHeight="1">
      <c r="E2763" s="6"/>
      <c r="F2763" s="6"/>
      <c r="G2763" s="6"/>
      <c r="H2763" s="6"/>
      <c r="I2763" s="6"/>
      <c r="J2763" s="6"/>
      <c r="K2763" s="6"/>
      <c r="L2763" s="5"/>
    </row>
    <row r="2764" spans="5:12" ht="73.5" hidden="1" customHeight="1">
      <c r="E2764" s="6"/>
      <c r="F2764" s="6"/>
      <c r="G2764" s="6"/>
      <c r="H2764" s="6"/>
      <c r="I2764" s="6"/>
      <c r="J2764" s="6"/>
      <c r="K2764" s="6"/>
      <c r="L2764" s="5"/>
    </row>
    <row r="2765" spans="5:12" ht="73.5" hidden="1" customHeight="1">
      <c r="E2765" s="6"/>
      <c r="F2765" s="6"/>
      <c r="G2765" s="6"/>
      <c r="H2765" s="6"/>
      <c r="I2765" s="6"/>
      <c r="J2765" s="6"/>
      <c r="K2765" s="6"/>
      <c r="L2765" s="5"/>
    </row>
    <row r="2766" spans="5:12" ht="73.5" hidden="1" customHeight="1">
      <c r="E2766" s="6"/>
      <c r="F2766" s="6"/>
      <c r="G2766" s="6"/>
      <c r="H2766" s="6"/>
      <c r="I2766" s="6"/>
      <c r="J2766" s="6"/>
      <c r="K2766" s="6"/>
      <c r="L2766" s="5"/>
    </row>
    <row r="2767" spans="5:12" ht="73.5" hidden="1" customHeight="1">
      <c r="E2767" s="6"/>
      <c r="F2767" s="6"/>
      <c r="G2767" s="6"/>
      <c r="H2767" s="6"/>
      <c r="I2767" s="6"/>
      <c r="J2767" s="6"/>
      <c r="K2767" s="6"/>
      <c r="L2767" s="5"/>
    </row>
    <row r="2768" spans="5:12" ht="73.5" hidden="1" customHeight="1">
      <c r="E2768" s="6"/>
      <c r="F2768" s="6"/>
      <c r="G2768" s="6"/>
      <c r="H2768" s="6"/>
      <c r="I2768" s="6"/>
      <c r="J2768" s="6"/>
      <c r="K2768" s="6"/>
      <c r="L2768" s="5"/>
    </row>
    <row r="2769" spans="5:12" ht="73.5" hidden="1" customHeight="1">
      <c r="E2769" s="6"/>
      <c r="F2769" s="6"/>
      <c r="G2769" s="6"/>
      <c r="H2769" s="6"/>
      <c r="I2769" s="6"/>
      <c r="J2769" s="6"/>
      <c r="K2769" s="6"/>
      <c r="L2769" s="5"/>
    </row>
    <row r="2770" spans="5:12" ht="73.5" hidden="1" customHeight="1">
      <c r="E2770" s="6"/>
      <c r="F2770" s="6"/>
      <c r="G2770" s="6"/>
      <c r="H2770" s="6"/>
      <c r="I2770" s="6"/>
      <c r="J2770" s="6"/>
      <c r="K2770" s="6"/>
      <c r="L2770" s="5"/>
    </row>
    <row r="2771" spans="5:12" ht="73.5" hidden="1" customHeight="1">
      <c r="E2771" s="6"/>
      <c r="F2771" s="6"/>
      <c r="G2771" s="6"/>
      <c r="H2771" s="6"/>
      <c r="I2771" s="6"/>
      <c r="J2771" s="6"/>
      <c r="K2771" s="6"/>
      <c r="L2771" s="5"/>
    </row>
    <row r="2772" spans="5:12" ht="73.5" hidden="1" customHeight="1">
      <c r="E2772" s="6"/>
      <c r="F2772" s="6"/>
      <c r="G2772" s="6"/>
      <c r="H2772" s="6"/>
      <c r="I2772" s="6"/>
      <c r="J2772" s="6"/>
      <c r="K2772" s="6"/>
      <c r="L2772" s="5"/>
    </row>
    <row r="2773" spans="5:12" ht="73.5" hidden="1" customHeight="1">
      <c r="E2773" s="6"/>
      <c r="F2773" s="6"/>
      <c r="G2773" s="6"/>
      <c r="H2773" s="6"/>
      <c r="I2773" s="6"/>
      <c r="J2773" s="6"/>
      <c r="K2773" s="6"/>
      <c r="L2773" s="5"/>
    </row>
    <row r="2774" spans="5:12" ht="73.5" hidden="1" customHeight="1">
      <c r="E2774" s="6"/>
      <c r="F2774" s="6"/>
      <c r="G2774" s="6"/>
      <c r="H2774" s="6"/>
      <c r="I2774" s="6"/>
      <c r="J2774" s="6"/>
      <c r="K2774" s="6"/>
      <c r="L2774" s="5"/>
    </row>
    <row r="2775" spans="5:12" ht="73.5" hidden="1" customHeight="1">
      <c r="E2775" s="6"/>
      <c r="F2775" s="6"/>
      <c r="G2775" s="6"/>
      <c r="H2775" s="6"/>
      <c r="I2775" s="6"/>
      <c r="J2775" s="6"/>
      <c r="K2775" s="6"/>
      <c r="L2775" s="5"/>
    </row>
    <row r="2776" spans="5:12" ht="73.5" hidden="1" customHeight="1">
      <c r="E2776" s="6"/>
      <c r="F2776" s="6"/>
      <c r="G2776" s="6"/>
      <c r="H2776" s="6"/>
      <c r="I2776" s="6"/>
      <c r="J2776" s="6"/>
      <c r="K2776" s="6"/>
      <c r="L2776" s="5"/>
    </row>
    <row r="2777" spans="5:12" ht="73.5" hidden="1" customHeight="1">
      <c r="E2777" s="6"/>
      <c r="F2777" s="6"/>
      <c r="G2777" s="6"/>
      <c r="H2777" s="6"/>
      <c r="I2777" s="6"/>
      <c r="J2777" s="6"/>
      <c r="K2777" s="6"/>
      <c r="L2777" s="5"/>
    </row>
    <row r="2778" spans="5:12" ht="73.5" hidden="1" customHeight="1">
      <c r="E2778" s="6"/>
      <c r="F2778" s="6"/>
      <c r="G2778" s="6"/>
      <c r="H2778" s="6"/>
      <c r="I2778" s="6"/>
      <c r="J2778" s="6"/>
      <c r="K2778" s="6"/>
      <c r="L2778" s="5"/>
    </row>
    <row r="2779" spans="5:12" ht="73.5" hidden="1" customHeight="1">
      <c r="E2779" s="6"/>
      <c r="F2779" s="6"/>
      <c r="G2779" s="6"/>
      <c r="H2779" s="6"/>
      <c r="I2779" s="6"/>
      <c r="J2779" s="6"/>
      <c r="K2779" s="6"/>
      <c r="L2779" s="5"/>
    </row>
    <row r="2780" spans="5:12" ht="73.5" hidden="1" customHeight="1">
      <c r="E2780" s="6"/>
      <c r="F2780" s="6"/>
      <c r="G2780" s="6"/>
      <c r="H2780" s="6"/>
      <c r="I2780" s="6"/>
      <c r="J2780" s="6"/>
      <c r="K2780" s="6"/>
      <c r="L2780" s="5"/>
    </row>
    <row r="2781" spans="5:12" ht="73.5" hidden="1" customHeight="1">
      <c r="E2781" s="6"/>
      <c r="F2781" s="6"/>
      <c r="G2781" s="6"/>
      <c r="H2781" s="6"/>
      <c r="I2781" s="6"/>
      <c r="J2781" s="6"/>
      <c r="K2781" s="6"/>
      <c r="L2781" s="5"/>
    </row>
    <row r="2782" spans="5:12" ht="73.5" hidden="1" customHeight="1">
      <c r="E2782" s="6"/>
      <c r="F2782" s="6"/>
      <c r="G2782" s="6"/>
      <c r="H2782" s="6"/>
      <c r="I2782" s="6"/>
      <c r="J2782" s="6"/>
      <c r="K2782" s="6"/>
      <c r="L2782" s="5"/>
    </row>
    <row r="2783" spans="5:12" ht="73.5" hidden="1" customHeight="1">
      <c r="E2783" s="6"/>
      <c r="F2783" s="6"/>
      <c r="G2783" s="6"/>
      <c r="H2783" s="6"/>
      <c r="I2783" s="6"/>
      <c r="J2783" s="6"/>
      <c r="K2783" s="6"/>
      <c r="L2783" s="5"/>
    </row>
    <row r="2784" spans="5:12" ht="73.5" hidden="1" customHeight="1">
      <c r="E2784" s="6"/>
      <c r="F2784" s="6"/>
      <c r="G2784" s="6"/>
      <c r="H2784" s="6"/>
      <c r="I2784" s="6"/>
      <c r="J2784" s="6"/>
      <c r="K2784" s="6"/>
      <c r="L2784" s="5"/>
    </row>
    <row r="2785" spans="5:12" ht="73.5" hidden="1" customHeight="1">
      <c r="E2785" s="6"/>
      <c r="F2785" s="6"/>
      <c r="G2785" s="6"/>
      <c r="H2785" s="6"/>
      <c r="I2785" s="6"/>
      <c r="J2785" s="6"/>
      <c r="K2785" s="6"/>
      <c r="L2785" s="5"/>
    </row>
    <row r="2786" spans="5:12" ht="73.5" hidden="1" customHeight="1">
      <c r="E2786" s="6"/>
      <c r="F2786" s="6"/>
      <c r="G2786" s="6"/>
      <c r="H2786" s="6"/>
      <c r="I2786" s="6"/>
      <c r="J2786" s="6"/>
      <c r="K2786" s="6"/>
      <c r="L2786" s="5"/>
    </row>
    <row r="2787" spans="5:12" ht="73.5" hidden="1" customHeight="1">
      <c r="E2787" s="6"/>
      <c r="F2787" s="6"/>
      <c r="G2787" s="6"/>
      <c r="H2787" s="6"/>
      <c r="I2787" s="6"/>
      <c r="J2787" s="6"/>
      <c r="K2787" s="6"/>
      <c r="L2787" s="5"/>
    </row>
    <row r="2788" spans="5:12" ht="73.5" hidden="1" customHeight="1">
      <c r="E2788" s="6"/>
      <c r="F2788" s="6"/>
      <c r="G2788" s="6"/>
      <c r="H2788" s="6"/>
      <c r="I2788" s="6"/>
      <c r="J2788" s="6"/>
      <c r="K2788" s="6"/>
      <c r="L2788" s="5"/>
    </row>
    <row r="2789" spans="5:12" ht="73.5" hidden="1" customHeight="1">
      <c r="E2789" s="6"/>
      <c r="F2789" s="6"/>
      <c r="G2789" s="6"/>
      <c r="H2789" s="6"/>
      <c r="I2789" s="6"/>
      <c r="J2789" s="6"/>
      <c r="K2789" s="6"/>
      <c r="L2789" s="5"/>
    </row>
    <row r="2790" spans="5:12" ht="73.5" hidden="1" customHeight="1">
      <c r="E2790" s="6"/>
      <c r="F2790" s="6"/>
      <c r="G2790" s="6"/>
      <c r="H2790" s="6"/>
      <c r="I2790" s="6"/>
      <c r="J2790" s="6"/>
      <c r="K2790" s="6"/>
      <c r="L2790" s="5"/>
    </row>
    <row r="2791" spans="5:12" ht="73.5" hidden="1" customHeight="1">
      <c r="E2791" s="6"/>
      <c r="F2791" s="6"/>
      <c r="G2791" s="6"/>
      <c r="H2791" s="6"/>
      <c r="I2791" s="6"/>
      <c r="J2791" s="6"/>
      <c r="K2791" s="6"/>
      <c r="L2791" s="5"/>
    </row>
    <row r="2792" spans="5:12" ht="73.5" hidden="1" customHeight="1">
      <c r="E2792" s="6"/>
      <c r="F2792" s="6"/>
      <c r="G2792" s="6"/>
      <c r="H2792" s="6"/>
      <c r="I2792" s="6"/>
      <c r="J2792" s="6"/>
      <c r="K2792" s="6"/>
      <c r="L2792" s="5"/>
    </row>
    <row r="2793" spans="5:12" ht="73.5" hidden="1" customHeight="1">
      <c r="E2793" s="6"/>
      <c r="F2793" s="6"/>
      <c r="G2793" s="6"/>
      <c r="H2793" s="6"/>
      <c r="I2793" s="6"/>
      <c r="J2793" s="6"/>
      <c r="K2793" s="6"/>
      <c r="L2793" s="5"/>
    </row>
    <row r="2794" spans="5:12" ht="73.5" hidden="1" customHeight="1">
      <c r="E2794" s="6"/>
      <c r="F2794" s="6"/>
      <c r="G2794" s="6"/>
      <c r="H2794" s="6"/>
      <c r="I2794" s="6"/>
      <c r="J2794" s="6"/>
      <c r="K2794" s="6"/>
      <c r="L2794" s="5"/>
    </row>
    <row r="2795" spans="5:12" ht="73.5" hidden="1" customHeight="1">
      <c r="E2795" s="6"/>
      <c r="F2795" s="6"/>
      <c r="G2795" s="6"/>
      <c r="H2795" s="6"/>
      <c r="I2795" s="6"/>
      <c r="J2795" s="6"/>
      <c r="K2795" s="6"/>
      <c r="L2795" s="5"/>
    </row>
    <row r="2796" spans="5:12" ht="73.5" hidden="1" customHeight="1">
      <c r="E2796" s="6"/>
      <c r="F2796" s="6"/>
      <c r="G2796" s="6"/>
      <c r="H2796" s="6"/>
      <c r="I2796" s="6"/>
      <c r="J2796" s="6"/>
      <c r="K2796" s="6"/>
      <c r="L2796" s="5"/>
    </row>
    <row r="2797" spans="5:12" ht="73.5" hidden="1" customHeight="1">
      <c r="E2797" s="6"/>
      <c r="F2797" s="6"/>
      <c r="G2797" s="6"/>
      <c r="H2797" s="6"/>
      <c r="I2797" s="6"/>
      <c r="J2797" s="6"/>
      <c r="K2797" s="6"/>
      <c r="L2797" s="5"/>
    </row>
    <row r="2798" spans="5:12" ht="73.5" hidden="1" customHeight="1">
      <c r="E2798" s="6"/>
      <c r="F2798" s="6"/>
      <c r="G2798" s="6"/>
      <c r="H2798" s="6"/>
      <c r="I2798" s="6"/>
      <c r="J2798" s="6"/>
      <c r="K2798" s="6"/>
      <c r="L2798" s="5"/>
    </row>
    <row r="2799" spans="5:12" ht="73.5" hidden="1" customHeight="1">
      <c r="E2799" s="6"/>
      <c r="F2799" s="6"/>
      <c r="G2799" s="6"/>
      <c r="H2799" s="6"/>
      <c r="I2799" s="6"/>
      <c r="J2799" s="6"/>
      <c r="K2799" s="6"/>
      <c r="L2799" s="5"/>
    </row>
    <row r="2800" spans="5:12" ht="73.5" hidden="1" customHeight="1">
      <c r="E2800" s="6"/>
      <c r="F2800" s="6"/>
      <c r="G2800" s="6"/>
      <c r="H2800" s="6"/>
      <c r="I2800" s="6"/>
      <c r="J2800" s="6"/>
      <c r="K2800" s="6"/>
      <c r="L2800" s="5"/>
    </row>
    <row r="2801" spans="5:12" ht="73.5" hidden="1" customHeight="1">
      <c r="E2801" s="6"/>
      <c r="F2801" s="6"/>
      <c r="G2801" s="6"/>
      <c r="H2801" s="6"/>
      <c r="I2801" s="6"/>
      <c r="J2801" s="6"/>
      <c r="K2801" s="6"/>
      <c r="L2801" s="5"/>
    </row>
    <row r="2802" spans="5:12" ht="73.5" hidden="1" customHeight="1">
      <c r="E2802" s="6"/>
      <c r="F2802" s="6"/>
      <c r="G2802" s="6"/>
      <c r="H2802" s="6"/>
      <c r="I2802" s="6"/>
      <c r="J2802" s="6"/>
      <c r="K2802" s="6"/>
      <c r="L2802" s="5"/>
    </row>
    <row r="2803" spans="5:12" ht="73.5" hidden="1" customHeight="1">
      <c r="E2803" s="6"/>
      <c r="F2803" s="6"/>
      <c r="G2803" s="6"/>
      <c r="H2803" s="6"/>
      <c r="I2803" s="6"/>
      <c r="J2803" s="6"/>
      <c r="K2803" s="6"/>
      <c r="L2803" s="5"/>
    </row>
    <row r="2804" spans="5:12" ht="73.5" hidden="1" customHeight="1">
      <c r="E2804" s="6"/>
      <c r="F2804" s="6"/>
      <c r="G2804" s="6"/>
      <c r="H2804" s="6"/>
      <c r="I2804" s="6"/>
      <c r="J2804" s="6"/>
      <c r="K2804" s="6"/>
      <c r="L2804" s="5"/>
    </row>
    <row r="2805" spans="5:12" ht="73.5" hidden="1" customHeight="1">
      <c r="E2805" s="6"/>
      <c r="F2805" s="6"/>
      <c r="G2805" s="6"/>
      <c r="H2805" s="6"/>
      <c r="I2805" s="6"/>
      <c r="J2805" s="6"/>
      <c r="K2805" s="6"/>
      <c r="L2805" s="5"/>
    </row>
    <row r="2806" spans="5:12" ht="73.5" hidden="1" customHeight="1">
      <c r="E2806" s="6"/>
      <c r="F2806" s="6"/>
      <c r="G2806" s="6"/>
      <c r="H2806" s="6"/>
      <c r="I2806" s="6"/>
      <c r="J2806" s="6"/>
      <c r="K2806" s="6"/>
      <c r="L2806" s="5"/>
    </row>
    <row r="2807" spans="5:12" ht="73.5" hidden="1" customHeight="1">
      <c r="E2807" s="6"/>
      <c r="F2807" s="6"/>
      <c r="G2807" s="6"/>
      <c r="H2807" s="6"/>
      <c r="I2807" s="6"/>
      <c r="J2807" s="6"/>
      <c r="K2807" s="6"/>
      <c r="L2807" s="5"/>
    </row>
    <row r="2808" spans="5:12" ht="73.5" hidden="1" customHeight="1">
      <c r="E2808" s="6"/>
      <c r="F2808" s="6"/>
      <c r="G2808" s="6"/>
      <c r="H2808" s="6"/>
      <c r="I2808" s="6"/>
      <c r="J2808" s="6"/>
      <c r="K2808" s="6"/>
      <c r="L2808" s="5"/>
    </row>
    <row r="2809" spans="5:12" ht="73.5" hidden="1" customHeight="1">
      <c r="E2809" s="6"/>
      <c r="F2809" s="6"/>
      <c r="G2809" s="6"/>
      <c r="H2809" s="6"/>
      <c r="I2809" s="6"/>
      <c r="J2809" s="6"/>
      <c r="K2809" s="6"/>
      <c r="L2809" s="5"/>
    </row>
    <row r="2810" spans="5:12" ht="73.5" hidden="1" customHeight="1">
      <c r="E2810" s="6"/>
      <c r="F2810" s="6"/>
      <c r="G2810" s="6"/>
      <c r="H2810" s="6"/>
      <c r="I2810" s="6"/>
      <c r="J2810" s="6"/>
      <c r="K2810" s="6"/>
      <c r="L2810" s="5"/>
    </row>
    <row r="2811" spans="5:12" ht="73.5" hidden="1" customHeight="1">
      <c r="E2811" s="6"/>
      <c r="F2811" s="6"/>
      <c r="G2811" s="6"/>
      <c r="H2811" s="6"/>
      <c r="I2811" s="6"/>
      <c r="J2811" s="6"/>
      <c r="K2811" s="6"/>
      <c r="L2811" s="5"/>
    </row>
    <row r="2812" spans="5:12" ht="73.5" hidden="1" customHeight="1">
      <c r="E2812" s="6"/>
      <c r="F2812" s="6"/>
      <c r="G2812" s="6"/>
      <c r="H2812" s="6"/>
      <c r="I2812" s="6"/>
      <c r="J2812" s="6"/>
      <c r="K2812" s="6"/>
      <c r="L2812" s="5"/>
    </row>
    <row r="2813" spans="5:12" ht="73.5" hidden="1" customHeight="1">
      <c r="E2813" s="6"/>
      <c r="F2813" s="6"/>
      <c r="G2813" s="6"/>
      <c r="H2813" s="6"/>
      <c r="I2813" s="6"/>
      <c r="J2813" s="6"/>
      <c r="K2813" s="6"/>
      <c r="L2813" s="5"/>
    </row>
    <row r="2814" spans="5:12" ht="73.5" hidden="1" customHeight="1">
      <c r="E2814" s="6"/>
      <c r="F2814" s="6"/>
      <c r="G2814" s="6"/>
      <c r="H2814" s="6"/>
      <c r="I2814" s="6"/>
      <c r="J2814" s="6"/>
      <c r="K2814" s="6"/>
      <c r="L2814" s="5"/>
    </row>
    <row r="2815" spans="5:12" ht="73.5" hidden="1" customHeight="1">
      <c r="E2815" s="6"/>
      <c r="F2815" s="6"/>
      <c r="G2815" s="6"/>
      <c r="H2815" s="6"/>
      <c r="I2815" s="6"/>
      <c r="J2815" s="6"/>
      <c r="K2815" s="6"/>
      <c r="L2815" s="5"/>
    </row>
    <row r="2816" spans="5:12" ht="73.5" hidden="1" customHeight="1">
      <c r="E2816" s="6"/>
      <c r="F2816" s="6"/>
      <c r="G2816" s="6"/>
      <c r="H2816" s="6"/>
      <c r="I2816" s="6"/>
      <c r="J2816" s="6"/>
      <c r="K2816" s="6"/>
      <c r="L2816" s="5"/>
    </row>
    <row r="2817" spans="5:12" ht="73.5" hidden="1" customHeight="1">
      <c r="E2817" s="6"/>
      <c r="F2817" s="6"/>
      <c r="G2817" s="6"/>
      <c r="H2817" s="6"/>
      <c r="I2817" s="6"/>
      <c r="J2817" s="6"/>
      <c r="K2817" s="6"/>
      <c r="L2817" s="5"/>
    </row>
    <row r="2818" spans="5:12" ht="73.5" hidden="1" customHeight="1">
      <c r="E2818" s="6"/>
      <c r="F2818" s="6"/>
      <c r="G2818" s="6"/>
      <c r="H2818" s="6"/>
      <c r="I2818" s="6"/>
      <c r="J2818" s="6"/>
      <c r="K2818" s="6"/>
      <c r="L2818" s="5"/>
    </row>
    <row r="2819" spans="5:12" ht="73.5" hidden="1" customHeight="1">
      <c r="E2819" s="6"/>
      <c r="F2819" s="6"/>
      <c r="G2819" s="6"/>
      <c r="H2819" s="6"/>
      <c r="I2819" s="6"/>
      <c r="J2819" s="6"/>
      <c r="K2819" s="6"/>
      <c r="L2819" s="5"/>
    </row>
    <row r="2820" spans="5:12" ht="73.5" hidden="1" customHeight="1">
      <c r="E2820" s="6"/>
      <c r="F2820" s="6"/>
      <c r="G2820" s="6"/>
      <c r="H2820" s="6"/>
      <c r="I2820" s="6"/>
      <c r="J2820" s="6"/>
      <c r="K2820" s="6"/>
      <c r="L2820" s="5"/>
    </row>
    <row r="2821" spans="5:12" ht="73.5" hidden="1" customHeight="1">
      <c r="E2821" s="6"/>
      <c r="F2821" s="6"/>
      <c r="G2821" s="6"/>
      <c r="H2821" s="6"/>
      <c r="I2821" s="6"/>
      <c r="J2821" s="6"/>
      <c r="K2821" s="6"/>
      <c r="L2821" s="5"/>
    </row>
    <row r="2822" spans="5:12" ht="73.5" hidden="1" customHeight="1">
      <c r="E2822" s="6"/>
      <c r="F2822" s="6"/>
      <c r="G2822" s="6"/>
      <c r="H2822" s="6"/>
      <c r="I2822" s="6"/>
      <c r="J2822" s="6"/>
      <c r="K2822" s="6"/>
      <c r="L2822" s="5"/>
    </row>
    <row r="2823" spans="5:12" ht="73.5" hidden="1" customHeight="1">
      <c r="E2823" s="6"/>
      <c r="F2823" s="6"/>
      <c r="G2823" s="6"/>
      <c r="H2823" s="6"/>
      <c r="I2823" s="6"/>
      <c r="J2823" s="6"/>
      <c r="K2823" s="6"/>
      <c r="L2823" s="5"/>
    </row>
    <row r="2824" spans="5:12" ht="73.5" hidden="1" customHeight="1">
      <c r="E2824" s="6"/>
      <c r="F2824" s="6"/>
      <c r="G2824" s="6"/>
      <c r="H2824" s="6"/>
      <c r="I2824" s="6"/>
      <c r="J2824" s="6"/>
      <c r="K2824" s="6"/>
      <c r="L2824" s="5"/>
    </row>
    <row r="2825" spans="5:12" ht="73.5" hidden="1" customHeight="1">
      <c r="E2825" s="6"/>
      <c r="F2825" s="6"/>
      <c r="G2825" s="6"/>
      <c r="H2825" s="6"/>
      <c r="I2825" s="6"/>
      <c r="J2825" s="6"/>
      <c r="K2825" s="6"/>
      <c r="L2825" s="5"/>
    </row>
    <row r="2826" spans="5:12" ht="73.5" hidden="1" customHeight="1">
      <c r="E2826" s="6"/>
      <c r="F2826" s="6"/>
      <c r="G2826" s="6"/>
      <c r="H2826" s="6"/>
      <c r="I2826" s="6"/>
      <c r="J2826" s="6"/>
      <c r="K2826" s="6"/>
      <c r="L2826" s="5"/>
    </row>
    <row r="2827" spans="5:12" ht="73.5" hidden="1" customHeight="1">
      <c r="E2827" s="6"/>
      <c r="F2827" s="6"/>
      <c r="G2827" s="6"/>
      <c r="H2827" s="6"/>
      <c r="I2827" s="6"/>
      <c r="J2827" s="6"/>
      <c r="K2827" s="6"/>
      <c r="L2827" s="5"/>
    </row>
    <row r="2828" spans="5:12" ht="73.5" hidden="1" customHeight="1">
      <c r="E2828" s="6"/>
      <c r="F2828" s="6"/>
      <c r="G2828" s="6"/>
      <c r="H2828" s="6"/>
      <c r="I2828" s="6"/>
      <c r="J2828" s="6"/>
      <c r="K2828" s="6"/>
      <c r="L2828" s="5"/>
    </row>
    <row r="2829" spans="5:12" ht="73.5" hidden="1" customHeight="1">
      <c r="E2829" s="6"/>
      <c r="F2829" s="6"/>
      <c r="G2829" s="6"/>
      <c r="H2829" s="6"/>
      <c r="I2829" s="6"/>
      <c r="J2829" s="6"/>
      <c r="K2829" s="6"/>
      <c r="L2829" s="5"/>
    </row>
    <row r="2830" spans="5:12" ht="73.5" hidden="1" customHeight="1">
      <c r="E2830" s="6"/>
      <c r="F2830" s="6"/>
      <c r="G2830" s="6"/>
      <c r="H2830" s="6"/>
      <c r="I2830" s="6"/>
      <c r="J2830" s="6"/>
      <c r="K2830" s="6"/>
      <c r="L2830" s="5"/>
    </row>
    <row r="2831" spans="5:12" ht="73.5" hidden="1" customHeight="1">
      <c r="E2831" s="6"/>
      <c r="F2831" s="6"/>
      <c r="G2831" s="6"/>
      <c r="H2831" s="6"/>
      <c r="I2831" s="6"/>
      <c r="J2831" s="6"/>
      <c r="K2831" s="6"/>
      <c r="L2831" s="5"/>
    </row>
    <row r="2832" spans="5:12" ht="73.5" hidden="1" customHeight="1">
      <c r="E2832" s="6"/>
      <c r="F2832" s="6"/>
      <c r="G2832" s="6"/>
      <c r="H2832" s="6"/>
      <c r="I2832" s="6"/>
      <c r="J2832" s="6"/>
      <c r="K2832" s="6"/>
      <c r="L2832" s="5"/>
    </row>
    <row r="2833" spans="5:12" ht="73.5" hidden="1" customHeight="1">
      <c r="E2833" s="6"/>
      <c r="F2833" s="6"/>
      <c r="G2833" s="6"/>
      <c r="H2833" s="6"/>
      <c r="I2833" s="6"/>
      <c r="J2833" s="6"/>
      <c r="K2833" s="6"/>
      <c r="L2833" s="5"/>
    </row>
    <row r="2834" spans="5:12" ht="73.5" hidden="1" customHeight="1">
      <c r="E2834" s="6"/>
      <c r="F2834" s="6"/>
      <c r="G2834" s="6"/>
      <c r="H2834" s="6"/>
      <c r="I2834" s="6"/>
      <c r="J2834" s="6"/>
      <c r="K2834" s="6"/>
      <c r="L2834" s="5"/>
    </row>
    <row r="2835" spans="5:12" ht="73.5" hidden="1" customHeight="1">
      <c r="E2835" s="6"/>
      <c r="F2835" s="6"/>
      <c r="G2835" s="6"/>
      <c r="H2835" s="6"/>
      <c r="I2835" s="6"/>
      <c r="J2835" s="6"/>
      <c r="K2835" s="6"/>
      <c r="L2835" s="5"/>
    </row>
    <row r="2836" spans="5:12" ht="73.5" hidden="1" customHeight="1">
      <c r="E2836" s="6"/>
      <c r="F2836" s="6"/>
      <c r="G2836" s="6"/>
      <c r="H2836" s="6"/>
      <c r="I2836" s="6"/>
      <c r="J2836" s="6"/>
      <c r="K2836" s="6"/>
      <c r="L2836" s="5"/>
    </row>
    <row r="2837" spans="5:12" ht="73.5" hidden="1" customHeight="1">
      <c r="E2837" s="6"/>
      <c r="F2837" s="6"/>
      <c r="G2837" s="6"/>
      <c r="H2837" s="6"/>
      <c r="I2837" s="6"/>
      <c r="J2837" s="6"/>
      <c r="K2837" s="6"/>
      <c r="L2837" s="5"/>
    </row>
    <row r="2838" spans="5:12" ht="73.5" hidden="1" customHeight="1">
      <c r="E2838" s="6"/>
      <c r="F2838" s="6"/>
      <c r="G2838" s="6"/>
      <c r="H2838" s="6"/>
      <c r="I2838" s="6"/>
      <c r="J2838" s="6"/>
      <c r="K2838" s="6"/>
      <c r="L2838" s="5"/>
    </row>
    <row r="2839" spans="5:12" ht="73.5" hidden="1" customHeight="1">
      <c r="E2839" s="6"/>
      <c r="F2839" s="6"/>
      <c r="G2839" s="6"/>
      <c r="H2839" s="6"/>
      <c r="I2839" s="6"/>
      <c r="J2839" s="6"/>
      <c r="K2839" s="6"/>
      <c r="L2839" s="5"/>
    </row>
    <row r="2840" spans="5:12" ht="73.5" hidden="1" customHeight="1">
      <c r="E2840" s="6"/>
      <c r="F2840" s="6"/>
      <c r="G2840" s="6"/>
      <c r="H2840" s="6"/>
      <c r="I2840" s="6"/>
      <c r="J2840" s="6"/>
      <c r="K2840" s="6"/>
      <c r="L2840" s="5"/>
    </row>
    <row r="2841" spans="5:12" ht="73.5" hidden="1" customHeight="1">
      <c r="E2841" s="6"/>
      <c r="F2841" s="6"/>
      <c r="G2841" s="6"/>
      <c r="H2841" s="6"/>
      <c r="I2841" s="6"/>
      <c r="J2841" s="6"/>
      <c r="K2841" s="6"/>
      <c r="L2841" s="5"/>
    </row>
    <row r="2842" spans="5:12" ht="73.5" hidden="1" customHeight="1">
      <c r="E2842" s="6"/>
      <c r="F2842" s="6"/>
      <c r="G2842" s="6"/>
      <c r="H2842" s="6"/>
      <c r="I2842" s="6"/>
      <c r="J2842" s="6"/>
      <c r="K2842" s="6"/>
      <c r="L2842" s="5"/>
    </row>
    <row r="2843" spans="5:12" ht="73.5" hidden="1" customHeight="1">
      <c r="E2843" s="6"/>
      <c r="F2843" s="6"/>
      <c r="G2843" s="6"/>
      <c r="H2843" s="6"/>
      <c r="I2843" s="6"/>
      <c r="J2843" s="6"/>
      <c r="K2843" s="6"/>
      <c r="L2843" s="5"/>
    </row>
    <row r="2844" spans="5:12" ht="73.5" hidden="1" customHeight="1">
      <c r="E2844" s="6"/>
      <c r="F2844" s="6"/>
      <c r="G2844" s="6"/>
      <c r="H2844" s="6"/>
      <c r="I2844" s="6"/>
      <c r="J2844" s="6"/>
      <c r="K2844" s="6"/>
      <c r="L2844" s="5"/>
    </row>
    <row r="2845" spans="5:12" ht="73.5" hidden="1" customHeight="1">
      <c r="E2845" s="6"/>
      <c r="F2845" s="6"/>
      <c r="G2845" s="6"/>
      <c r="H2845" s="6"/>
      <c r="I2845" s="6"/>
      <c r="J2845" s="6"/>
      <c r="K2845" s="6"/>
      <c r="L2845" s="5"/>
    </row>
    <row r="2846" spans="5:12" ht="73.5" hidden="1" customHeight="1">
      <c r="E2846" s="6"/>
      <c r="F2846" s="6"/>
      <c r="G2846" s="6"/>
      <c r="H2846" s="6"/>
      <c r="I2846" s="6"/>
      <c r="J2846" s="6"/>
      <c r="K2846" s="6"/>
      <c r="L2846" s="5"/>
    </row>
    <row r="2847" spans="5:12" ht="73.5" hidden="1" customHeight="1">
      <c r="E2847" s="6"/>
      <c r="F2847" s="6"/>
      <c r="G2847" s="6"/>
      <c r="H2847" s="6"/>
      <c r="I2847" s="6"/>
      <c r="J2847" s="6"/>
      <c r="K2847" s="6"/>
      <c r="L2847" s="5"/>
    </row>
    <row r="2848" spans="5:12" ht="73.5" hidden="1" customHeight="1">
      <c r="E2848" s="6"/>
      <c r="F2848" s="6"/>
      <c r="G2848" s="6"/>
      <c r="H2848" s="6"/>
      <c r="I2848" s="6"/>
      <c r="J2848" s="6"/>
      <c r="K2848" s="6"/>
      <c r="L2848" s="5"/>
    </row>
    <row r="2849" spans="5:12" ht="73.5" hidden="1" customHeight="1">
      <c r="E2849" s="6"/>
      <c r="F2849" s="6"/>
      <c r="G2849" s="6"/>
      <c r="H2849" s="6"/>
      <c r="I2849" s="6"/>
      <c r="J2849" s="6"/>
      <c r="K2849" s="6"/>
      <c r="L2849" s="5"/>
    </row>
    <row r="2850" spans="5:12" ht="73.5" hidden="1" customHeight="1">
      <c r="E2850" s="6"/>
      <c r="F2850" s="6"/>
      <c r="G2850" s="6"/>
      <c r="H2850" s="6"/>
      <c r="I2850" s="6"/>
      <c r="J2850" s="6"/>
      <c r="K2850" s="6"/>
      <c r="L2850" s="5"/>
    </row>
    <row r="2851" spans="5:12" ht="73.5" hidden="1" customHeight="1">
      <c r="E2851" s="6"/>
      <c r="F2851" s="6"/>
      <c r="G2851" s="6"/>
      <c r="H2851" s="6"/>
      <c r="I2851" s="6"/>
      <c r="J2851" s="6"/>
      <c r="K2851" s="6"/>
      <c r="L2851" s="5"/>
    </row>
    <row r="2852" spans="5:12" ht="73.5" hidden="1" customHeight="1">
      <c r="E2852" s="6"/>
      <c r="F2852" s="6"/>
      <c r="G2852" s="6"/>
      <c r="H2852" s="6"/>
      <c r="I2852" s="6"/>
      <c r="J2852" s="6"/>
      <c r="K2852" s="6"/>
      <c r="L2852" s="5"/>
    </row>
    <row r="2853" spans="5:12" ht="73.5" hidden="1" customHeight="1">
      <c r="E2853" s="6"/>
      <c r="F2853" s="6"/>
      <c r="G2853" s="6"/>
      <c r="H2853" s="6"/>
      <c r="I2853" s="6"/>
      <c r="J2853" s="6"/>
      <c r="K2853" s="6"/>
      <c r="L2853" s="5"/>
    </row>
    <row r="2854" spans="5:12" ht="73.5" hidden="1" customHeight="1">
      <c r="E2854" s="6"/>
      <c r="F2854" s="6"/>
      <c r="G2854" s="6"/>
      <c r="H2854" s="6"/>
      <c r="I2854" s="6"/>
      <c r="J2854" s="6"/>
      <c r="K2854" s="6"/>
      <c r="L2854" s="5"/>
    </row>
    <row r="2855" spans="5:12" ht="73.5" hidden="1" customHeight="1">
      <c r="E2855" s="6"/>
      <c r="F2855" s="6"/>
      <c r="G2855" s="6"/>
      <c r="H2855" s="6"/>
      <c r="I2855" s="6"/>
      <c r="J2855" s="6"/>
      <c r="K2855" s="6"/>
      <c r="L2855" s="5"/>
    </row>
    <row r="2856" spans="5:12" ht="73.5" hidden="1" customHeight="1">
      <c r="E2856" s="6"/>
      <c r="F2856" s="6"/>
      <c r="G2856" s="6"/>
      <c r="H2856" s="6"/>
      <c r="I2856" s="6"/>
      <c r="J2856" s="6"/>
      <c r="K2856" s="6"/>
      <c r="L2856" s="5"/>
    </row>
    <row r="2857" spans="5:12" ht="73.5" hidden="1" customHeight="1">
      <c r="E2857" s="6"/>
      <c r="F2857" s="6"/>
      <c r="G2857" s="6"/>
      <c r="H2857" s="6"/>
      <c r="I2857" s="6"/>
      <c r="J2857" s="6"/>
      <c r="K2857" s="6"/>
      <c r="L2857" s="5"/>
    </row>
    <row r="2858" spans="5:12" ht="73.5" hidden="1" customHeight="1">
      <c r="E2858" s="6"/>
      <c r="F2858" s="6"/>
      <c r="G2858" s="6"/>
      <c r="H2858" s="6"/>
      <c r="I2858" s="6"/>
      <c r="J2858" s="6"/>
      <c r="K2858" s="6"/>
      <c r="L2858" s="5"/>
    </row>
    <row r="2859" spans="5:12" ht="73.5" hidden="1" customHeight="1">
      <c r="E2859" s="6"/>
      <c r="F2859" s="6"/>
      <c r="G2859" s="6"/>
      <c r="H2859" s="6"/>
      <c r="I2859" s="6"/>
      <c r="J2859" s="6"/>
      <c r="K2859" s="6"/>
      <c r="L2859" s="5"/>
    </row>
    <row r="2860" spans="5:12" ht="73.5" hidden="1" customHeight="1">
      <c r="E2860" s="6"/>
      <c r="F2860" s="6"/>
      <c r="G2860" s="6"/>
      <c r="H2860" s="6"/>
      <c r="I2860" s="6"/>
      <c r="J2860" s="6"/>
      <c r="K2860" s="6"/>
      <c r="L2860" s="5"/>
    </row>
    <row r="2861" spans="5:12" ht="73.5" hidden="1" customHeight="1">
      <c r="E2861" s="6"/>
      <c r="F2861" s="6"/>
      <c r="G2861" s="6"/>
      <c r="H2861" s="6"/>
      <c r="I2861" s="6"/>
      <c r="J2861" s="6"/>
      <c r="K2861" s="6"/>
      <c r="L2861" s="5"/>
    </row>
    <row r="2862" spans="5:12" ht="73.5" hidden="1" customHeight="1">
      <c r="E2862" s="6"/>
      <c r="F2862" s="6"/>
      <c r="G2862" s="6"/>
      <c r="H2862" s="6"/>
      <c r="I2862" s="6"/>
      <c r="J2862" s="6"/>
      <c r="K2862" s="6"/>
      <c r="L2862" s="5"/>
    </row>
    <row r="2863" spans="5:12" ht="73.5" hidden="1" customHeight="1">
      <c r="E2863" s="6"/>
      <c r="F2863" s="6"/>
      <c r="G2863" s="6"/>
      <c r="H2863" s="6"/>
      <c r="I2863" s="6"/>
      <c r="J2863" s="6"/>
      <c r="K2863" s="6"/>
      <c r="L2863" s="5"/>
    </row>
    <row r="2864" spans="5:12" ht="73.5" hidden="1" customHeight="1">
      <c r="E2864" s="6"/>
      <c r="F2864" s="6"/>
      <c r="G2864" s="6"/>
      <c r="H2864" s="6"/>
      <c r="I2864" s="6"/>
      <c r="J2864" s="6"/>
      <c r="K2864" s="6"/>
      <c r="L2864" s="5"/>
    </row>
    <row r="2865" spans="5:12" ht="73.5" hidden="1" customHeight="1">
      <c r="E2865" s="6"/>
      <c r="F2865" s="6"/>
      <c r="G2865" s="6"/>
      <c r="H2865" s="6"/>
      <c r="I2865" s="6"/>
      <c r="J2865" s="6"/>
      <c r="K2865" s="6"/>
      <c r="L2865" s="5"/>
    </row>
    <row r="2866" spans="5:12" ht="73.5" hidden="1" customHeight="1">
      <c r="E2866" s="6"/>
      <c r="F2866" s="6"/>
      <c r="G2866" s="6"/>
      <c r="H2866" s="6"/>
      <c r="I2866" s="6"/>
      <c r="J2866" s="6"/>
      <c r="K2866" s="6"/>
      <c r="L2866" s="5"/>
    </row>
    <row r="2867" spans="5:12" ht="73.5" hidden="1" customHeight="1">
      <c r="E2867" s="6"/>
      <c r="F2867" s="6"/>
      <c r="G2867" s="6"/>
      <c r="H2867" s="6"/>
      <c r="I2867" s="6"/>
      <c r="J2867" s="6"/>
      <c r="K2867" s="6"/>
      <c r="L2867" s="5"/>
    </row>
    <row r="2868" spans="5:12" ht="73.5" hidden="1" customHeight="1">
      <c r="E2868" s="6"/>
      <c r="F2868" s="6"/>
      <c r="G2868" s="6"/>
      <c r="H2868" s="6"/>
      <c r="I2868" s="6"/>
      <c r="J2868" s="6"/>
      <c r="K2868" s="6"/>
      <c r="L2868" s="5"/>
    </row>
    <row r="2869" spans="5:12" ht="73.5" hidden="1" customHeight="1">
      <c r="E2869" s="6"/>
      <c r="F2869" s="6"/>
      <c r="G2869" s="6"/>
      <c r="H2869" s="6"/>
      <c r="I2869" s="6"/>
      <c r="J2869" s="6"/>
      <c r="K2869" s="6"/>
      <c r="L2869" s="5"/>
    </row>
    <row r="2870" spans="5:12" ht="73.5" hidden="1" customHeight="1">
      <c r="E2870" s="6"/>
      <c r="F2870" s="6"/>
      <c r="G2870" s="6"/>
      <c r="H2870" s="6"/>
      <c r="I2870" s="6"/>
      <c r="J2870" s="6"/>
      <c r="K2870" s="6"/>
      <c r="L2870" s="5"/>
    </row>
    <row r="2871" spans="5:12" ht="73.5" hidden="1" customHeight="1">
      <c r="E2871" s="6"/>
      <c r="F2871" s="6"/>
      <c r="G2871" s="6"/>
      <c r="H2871" s="6"/>
      <c r="I2871" s="6"/>
      <c r="J2871" s="6"/>
      <c r="K2871" s="6"/>
      <c r="L2871" s="5"/>
    </row>
    <row r="2872" spans="5:12" ht="73.5" hidden="1" customHeight="1">
      <c r="E2872" s="6"/>
      <c r="F2872" s="6"/>
      <c r="G2872" s="6"/>
      <c r="H2872" s="6"/>
      <c r="I2872" s="6"/>
      <c r="J2872" s="6"/>
      <c r="K2872" s="6"/>
      <c r="L2872" s="5"/>
    </row>
    <row r="2873" spans="5:12" ht="73.5" hidden="1" customHeight="1">
      <c r="E2873" s="6"/>
      <c r="F2873" s="6"/>
      <c r="G2873" s="6"/>
      <c r="H2873" s="6"/>
      <c r="I2873" s="6"/>
      <c r="J2873" s="6"/>
      <c r="K2873" s="6"/>
      <c r="L2873" s="5"/>
    </row>
    <row r="2874" spans="5:12" ht="73.5" hidden="1" customHeight="1">
      <c r="E2874" s="6"/>
      <c r="F2874" s="6"/>
      <c r="G2874" s="6"/>
      <c r="H2874" s="6"/>
      <c r="I2874" s="6"/>
      <c r="J2874" s="6"/>
      <c r="K2874" s="6"/>
      <c r="L2874" s="5"/>
    </row>
    <row r="2875" spans="5:12" ht="73.5" hidden="1" customHeight="1">
      <c r="E2875" s="6"/>
      <c r="F2875" s="6"/>
      <c r="G2875" s="6"/>
      <c r="H2875" s="6"/>
      <c r="I2875" s="6"/>
      <c r="J2875" s="6"/>
      <c r="K2875" s="6"/>
      <c r="L2875" s="5"/>
    </row>
    <row r="2876" spans="5:12" ht="73.5" hidden="1" customHeight="1">
      <c r="E2876" s="6"/>
      <c r="F2876" s="6"/>
      <c r="G2876" s="6"/>
      <c r="H2876" s="6"/>
      <c r="I2876" s="6"/>
      <c r="J2876" s="6"/>
      <c r="K2876" s="6"/>
      <c r="L2876" s="5"/>
    </row>
    <row r="2877" spans="5:12" ht="73.5" hidden="1" customHeight="1">
      <c r="E2877" s="6"/>
      <c r="F2877" s="6"/>
      <c r="G2877" s="6"/>
      <c r="H2877" s="6"/>
      <c r="I2877" s="6"/>
      <c r="J2877" s="6"/>
      <c r="K2877" s="6"/>
      <c r="L2877" s="5"/>
    </row>
    <row r="2878" spans="5:12" ht="73.5" hidden="1" customHeight="1">
      <c r="E2878" s="6"/>
      <c r="F2878" s="6"/>
      <c r="G2878" s="6"/>
      <c r="H2878" s="6"/>
      <c r="I2878" s="6"/>
      <c r="J2878" s="6"/>
      <c r="K2878" s="6"/>
      <c r="L2878" s="5"/>
    </row>
    <row r="2879" spans="5:12" ht="73.5" hidden="1" customHeight="1">
      <c r="E2879" s="6"/>
      <c r="F2879" s="6"/>
      <c r="G2879" s="6"/>
      <c r="H2879" s="6"/>
      <c r="I2879" s="6"/>
      <c r="J2879" s="6"/>
      <c r="K2879" s="6"/>
      <c r="L2879" s="5"/>
    </row>
    <row r="2880" spans="5:12" ht="73.5" hidden="1" customHeight="1">
      <c r="E2880" s="6"/>
      <c r="F2880" s="6"/>
      <c r="G2880" s="6"/>
      <c r="H2880" s="6"/>
      <c r="I2880" s="6"/>
      <c r="J2880" s="6"/>
      <c r="K2880" s="6"/>
      <c r="L2880" s="5"/>
    </row>
    <row r="2881" spans="5:12" ht="73.5" hidden="1" customHeight="1">
      <c r="E2881" s="6"/>
      <c r="F2881" s="6"/>
      <c r="G2881" s="6"/>
      <c r="H2881" s="6"/>
      <c r="I2881" s="6"/>
      <c r="J2881" s="6"/>
      <c r="K2881" s="6"/>
      <c r="L2881" s="5"/>
    </row>
    <row r="2882" spans="5:12" ht="73.5" hidden="1" customHeight="1">
      <c r="E2882" s="6"/>
      <c r="F2882" s="6"/>
      <c r="G2882" s="6"/>
      <c r="H2882" s="6"/>
      <c r="I2882" s="6"/>
      <c r="J2882" s="6"/>
      <c r="K2882" s="6"/>
      <c r="L2882" s="5"/>
    </row>
    <row r="2883" spans="5:12" ht="73.5" hidden="1" customHeight="1">
      <c r="E2883" s="6"/>
      <c r="F2883" s="6"/>
      <c r="G2883" s="6"/>
      <c r="H2883" s="6"/>
      <c r="I2883" s="6"/>
      <c r="J2883" s="6"/>
      <c r="K2883" s="6"/>
      <c r="L2883" s="5"/>
    </row>
    <row r="2884" spans="5:12" ht="73.5" hidden="1" customHeight="1">
      <c r="E2884" s="6"/>
      <c r="F2884" s="6"/>
      <c r="G2884" s="6"/>
      <c r="H2884" s="6"/>
      <c r="I2884" s="6"/>
      <c r="J2884" s="6"/>
      <c r="K2884" s="6"/>
      <c r="L2884" s="5"/>
    </row>
    <row r="2885" spans="5:12" ht="73.5" hidden="1" customHeight="1">
      <c r="E2885" s="6"/>
      <c r="F2885" s="6"/>
      <c r="G2885" s="6"/>
      <c r="H2885" s="6"/>
      <c r="I2885" s="6"/>
      <c r="J2885" s="6"/>
      <c r="K2885" s="6"/>
      <c r="L2885" s="5"/>
    </row>
    <row r="2886" spans="5:12" ht="73.5" hidden="1" customHeight="1">
      <c r="E2886" s="6"/>
      <c r="F2886" s="6"/>
      <c r="G2886" s="6"/>
      <c r="H2886" s="6"/>
      <c r="I2886" s="6"/>
      <c r="J2886" s="6"/>
      <c r="K2886" s="6"/>
      <c r="L2886" s="5"/>
    </row>
    <row r="2887" spans="5:12" ht="73.5" hidden="1" customHeight="1">
      <c r="E2887" s="6"/>
      <c r="F2887" s="6"/>
      <c r="G2887" s="6"/>
      <c r="H2887" s="6"/>
      <c r="I2887" s="6"/>
      <c r="J2887" s="6"/>
      <c r="K2887" s="6"/>
      <c r="L2887" s="5"/>
    </row>
    <row r="2888" spans="5:12" ht="73.5" hidden="1" customHeight="1">
      <c r="E2888" s="6"/>
      <c r="F2888" s="6"/>
      <c r="G2888" s="6"/>
      <c r="H2888" s="6"/>
      <c r="I2888" s="6"/>
      <c r="J2888" s="6"/>
      <c r="K2888" s="6"/>
      <c r="L2888" s="5"/>
    </row>
    <row r="2889" spans="5:12" ht="73.5" hidden="1" customHeight="1">
      <c r="E2889" s="6"/>
      <c r="F2889" s="6"/>
      <c r="G2889" s="6"/>
      <c r="H2889" s="6"/>
      <c r="I2889" s="6"/>
      <c r="J2889" s="6"/>
      <c r="K2889" s="6"/>
      <c r="L2889" s="5"/>
    </row>
    <row r="2890" spans="5:12" ht="73.5" hidden="1" customHeight="1">
      <c r="E2890" s="6"/>
      <c r="F2890" s="6"/>
      <c r="G2890" s="6"/>
      <c r="H2890" s="6"/>
      <c r="I2890" s="6"/>
      <c r="J2890" s="6"/>
      <c r="K2890" s="6"/>
      <c r="L2890" s="5"/>
    </row>
    <row r="2891" spans="5:12" ht="73.5" hidden="1" customHeight="1">
      <c r="E2891" s="6"/>
      <c r="F2891" s="6"/>
      <c r="G2891" s="6"/>
      <c r="H2891" s="6"/>
      <c r="I2891" s="6"/>
      <c r="J2891" s="6"/>
      <c r="K2891" s="6"/>
      <c r="L2891" s="5"/>
    </row>
    <row r="2892" spans="5:12" ht="73.5" hidden="1" customHeight="1">
      <c r="E2892" s="6"/>
      <c r="F2892" s="6"/>
      <c r="G2892" s="6"/>
      <c r="H2892" s="6"/>
      <c r="I2892" s="6"/>
      <c r="J2892" s="6"/>
      <c r="K2892" s="6"/>
      <c r="L2892" s="5"/>
    </row>
    <row r="2893" spans="5:12" ht="73.5" hidden="1" customHeight="1">
      <c r="E2893" s="6"/>
      <c r="F2893" s="6"/>
      <c r="G2893" s="6"/>
      <c r="H2893" s="6"/>
      <c r="I2893" s="6"/>
      <c r="J2893" s="6"/>
      <c r="K2893" s="6"/>
      <c r="L2893" s="5"/>
    </row>
    <row r="2894" spans="5:12" ht="73.5" hidden="1" customHeight="1">
      <c r="E2894" s="6"/>
      <c r="F2894" s="6"/>
      <c r="G2894" s="6"/>
      <c r="H2894" s="6"/>
      <c r="I2894" s="6"/>
      <c r="J2894" s="6"/>
      <c r="K2894" s="6"/>
      <c r="L2894" s="5"/>
    </row>
    <row r="2895" spans="5:12" ht="73.5" hidden="1" customHeight="1">
      <c r="E2895" s="6"/>
      <c r="F2895" s="6"/>
      <c r="G2895" s="6"/>
      <c r="H2895" s="6"/>
      <c r="I2895" s="6"/>
      <c r="J2895" s="6"/>
      <c r="K2895" s="6"/>
      <c r="L2895" s="5"/>
    </row>
    <row r="2896" spans="5:12" ht="73.5" hidden="1" customHeight="1">
      <c r="E2896" s="6"/>
      <c r="F2896" s="6"/>
      <c r="G2896" s="6"/>
      <c r="H2896" s="6"/>
      <c r="I2896" s="6"/>
      <c r="J2896" s="6"/>
      <c r="K2896" s="6"/>
      <c r="L2896" s="5"/>
    </row>
    <row r="2897" spans="5:12" ht="73.5" hidden="1" customHeight="1">
      <c r="E2897" s="6"/>
      <c r="F2897" s="6"/>
      <c r="G2897" s="6"/>
      <c r="H2897" s="6"/>
      <c r="I2897" s="6"/>
      <c r="J2897" s="6"/>
      <c r="K2897" s="6"/>
      <c r="L2897" s="5"/>
    </row>
    <row r="2898" spans="5:12" ht="73.5" hidden="1" customHeight="1">
      <c r="E2898" s="6"/>
      <c r="F2898" s="6"/>
      <c r="G2898" s="6"/>
      <c r="H2898" s="6"/>
      <c r="I2898" s="6"/>
      <c r="J2898" s="6"/>
      <c r="K2898" s="6"/>
      <c r="L2898" s="5"/>
    </row>
    <row r="2899" spans="5:12" ht="73.5" hidden="1" customHeight="1">
      <c r="E2899" s="6"/>
      <c r="F2899" s="6"/>
      <c r="G2899" s="6"/>
      <c r="H2899" s="6"/>
      <c r="I2899" s="6"/>
      <c r="J2899" s="6"/>
      <c r="K2899" s="6"/>
      <c r="L2899" s="5"/>
    </row>
    <row r="2900" spans="5:12" ht="73.5" hidden="1" customHeight="1">
      <c r="E2900" s="6"/>
      <c r="F2900" s="6"/>
      <c r="G2900" s="6"/>
      <c r="H2900" s="6"/>
      <c r="I2900" s="6"/>
      <c r="J2900" s="6"/>
      <c r="K2900" s="6"/>
      <c r="L2900" s="5"/>
    </row>
    <row r="2901" spans="5:12" ht="73.5" hidden="1" customHeight="1">
      <c r="E2901" s="6"/>
      <c r="F2901" s="6"/>
      <c r="G2901" s="6"/>
      <c r="H2901" s="6"/>
      <c r="I2901" s="6"/>
      <c r="J2901" s="6"/>
      <c r="K2901" s="6"/>
      <c r="L2901" s="5"/>
    </row>
    <row r="2902" spans="5:12" ht="73.5" hidden="1" customHeight="1">
      <c r="E2902" s="6"/>
      <c r="F2902" s="6"/>
      <c r="G2902" s="6"/>
      <c r="H2902" s="6"/>
      <c r="I2902" s="6"/>
      <c r="J2902" s="6"/>
      <c r="K2902" s="6"/>
      <c r="L2902" s="5"/>
    </row>
    <row r="2903" spans="5:12" ht="73.5" hidden="1" customHeight="1">
      <c r="E2903" s="6"/>
      <c r="F2903" s="6"/>
      <c r="G2903" s="6"/>
      <c r="H2903" s="6"/>
      <c r="I2903" s="6"/>
      <c r="J2903" s="6"/>
      <c r="K2903" s="6"/>
      <c r="L2903" s="5"/>
    </row>
    <row r="2904" spans="5:12" ht="73.5" hidden="1" customHeight="1">
      <c r="E2904" s="6"/>
      <c r="F2904" s="6"/>
      <c r="G2904" s="6"/>
      <c r="H2904" s="6"/>
      <c r="I2904" s="6"/>
      <c r="J2904" s="6"/>
      <c r="K2904" s="6"/>
      <c r="L2904" s="5"/>
    </row>
    <row r="2905" spans="5:12" ht="73.5" hidden="1" customHeight="1">
      <c r="E2905" s="6"/>
      <c r="F2905" s="6"/>
      <c r="G2905" s="6"/>
      <c r="H2905" s="6"/>
      <c r="I2905" s="6"/>
      <c r="J2905" s="6"/>
      <c r="K2905" s="6"/>
      <c r="L2905" s="5"/>
    </row>
    <row r="2906" spans="5:12" ht="73.5" hidden="1" customHeight="1">
      <c r="E2906" s="6"/>
      <c r="F2906" s="6"/>
      <c r="G2906" s="6"/>
      <c r="H2906" s="6"/>
      <c r="I2906" s="6"/>
      <c r="J2906" s="6"/>
      <c r="K2906" s="6"/>
      <c r="L2906" s="5"/>
    </row>
    <row r="2907" spans="5:12" ht="73.5" hidden="1" customHeight="1">
      <c r="E2907" s="6"/>
      <c r="F2907" s="6"/>
      <c r="G2907" s="6"/>
      <c r="H2907" s="6"/>
      <c r="I2907" s="6"/>
      <c r="J2907" s="6"/>
      <c r="K2907" s="6"/>
      <c r="L2907" s="5"/>
    </row>
    <row r="2908" spans="5:12" ht="73.5" hidden="1" customHeight="1">
      <c r="E2908" s="6"/>
      <c r="F2908" s="6"/>
      <c r="G2908" s="6"/>
      <c r="H2908" s="6"/>
      <c r="I2908" s="6"/>
      <c r="J2908" s="6"/>
      <c r="K2908" s="6"/>
      <c r="L2908" s="5"/>
    </row>
    <row r="2909" spans="5:12" ht="73.5" hidden="1" customHeight="1">
      <c r="E2909" s="6"/>
      <c r="F2909" s="6"/>
      <c r="G2909" s="6"/>
      <c r="H2909" s="6"/>
      <c r="I2909" s="6"/>
      <c r="J2909" s="6"/>
      <c r="K2909" s="6"/>
      <c r="L2909" s="5"/>
    </row>
    <row r="2910" spans="5:12" ht="73.5" hidden="1" customHeight="1">
      <c r="E2910" s="6"/>
      <c r="F2910" s="6"/>
      <c r="G2910" s="6"/>
      <c r="H2910" s="6"/>
      <c r="I2910" s="6"/>
      <c r="J2910" s="6"/>
      <c r="K2910" s="6"/>
      <c r="L2910" s="5"/>
    </row>
    <row r="2911" spans="5:12" ht="73.5" hidden="1" customHeight="1">
      <c r="E2911" s="6"/>
      <c r="F2911" s="6"/>
      <c r="G2911" s="6"/>
      <c r="H2911" s="6"/>
      <c r="I2911" s="6"/>
      <c r="J2911" s="6"/>
      <c r="K2911" s="6"/>
      <c r="L2911" s="5"/>
    </row>
    <row r="2912" spans="5:12" ht="73.5" hidden="1" customHeight="1">
      <c r="E2912" s="6"/>
      <c r="F2912" s="6"/>
      <c r="G2912" s="6"/>
      <c r="H2912" s="6"/>
      <c r="I2912" s="6"/>
      <c r="J2912" s="6"/>
      <c r="K2912" s="6"/>
      <c r="L2912" s="5"/>
    </row>
    <row r="2913" spans="5:12" ht="73.5" hidden="1" customHeight="1">
      <c r="E2913" s="6"/>
      <c r="F2913" s="6"/>
      <c r="G2913" s="6"/>
      <c r="H2913" s="6"/>
      <c r="I2913" s="6"/>
      <c r="J2913" s="6"/>
      <c r="K2913" s="6"/>
      <c r="L2913" s="5"/>
    </row>
    <row r="2914" spans="5:12" ht="73.5" hidden="1" customHeight="1">
      <c r="E2914" s="6"/>
      <c r="F2914" s="6"/>
      <c r="G2914" s="6"/>
      <c r="H2914" s="6"/>
      <c r="I2914" s="6"/>
      <c r="J2914" s="6"/>
      <c r="K2914" s="6"/>
      <c r="L2914" s="5"/>
    </row>
    <row r="2915" spans="5:12" ht="73.5" hidden="1" customHeight="1">
      <c r="E2915" s="6"/>
      <c r="F2915" s="6"/>
      <c r="G2915" s="6"/>
      <c r="H2915" s="6"/>
      <c r="I2915" s="6"/>
      <c r="J2915" s="6"/>
      <c r="K2915" s="6"/>
      <c r="L2915" s="5"/>
    </row>
    <row r="2916" spans="5:12" ht="73.5" hidden="1" customHeight="1">
      <c r="E2916" s="6"/>
      <c r="F2916" s="6"/>
      <c r="G2916" s="6"/>
      <c r="H2916" s="6"/>
      <c r="I2916" s="6"/>
      <c r="J2916" s="6"/>
      <c r="K2916" s="6"/>
      <c r="L2916" s="5"/>
    </row>
    <row r="2917" spans="5:12" ht="73.5" hidden="1" customHeight="1">
      <c r="E2917" s="6"/>
      <c r="F2917" s="6"/>
      <c r="G2917" s="6"/>
      <c r="H2917" s="6"/>
      <c r="I2917" s="6"/>
      <c r="J2917" s="6"/>
      <c r="K2917" s="6"/>
      <c r="L2917" s="5"/>
    </row>
    <row r="2918" spans="5:12" ht="73.5" hidden="1" customHeight="1">
      <c r="E2918" s="6"/>
      <c r="F2918" s="6"/>
      <c r="G2918" s="6"/>
      <c r="H2918" s="6"/>
      <c r="I2918" s="6"/>
      <c r="J2918" s="6"/>
      <c r="K2918" s="6"/>
      <c r="L2918" s="5"/>
    </row>
    <row r="2919" spans="5:12" ht="73.5" hidden="1" customHeight="1">
      <c r="E2919" s="6"/>
      <c r="F2919" s="6"/>
      <c r="G2919" s="6"/>
      <c r="H2919" s="6"/>
      <c r="I2919" s="6"/>
      <c r="J2919" s="6"/>
      <c r="K2919" s="6"/>
      <c r="L2919" s="5"/>
    </row>
    <row r="2920" spans="5:12" ht="73.5" hidden="1" customHeight="1">
      <c r="E2920" s="6"/>
      <c r="F2920" s="6"/>
      <c r="G2920" s="6"/>
      <c r="H2920" s="6"/>
      <c r="I2920" s="6"/>
      <c r="J2920" s="6"/>
      <c r="K2920" s="6"/>
      <c r="L2920" s="5"/>
    </row>
    <row r="2921" spans="5:12" ht="73.5" hidden="1" customHeight="1">
      <c r="E2921" s="6"/>
      <c r="F2921" s="6"/>
      <c r="G2921" s="6"/>
      <c r="H2921" s="6"/>
      <c r="I2921" s="6"/>
      <c r="J2921" s="6"/>
      <c r="K2921" s="6"/>
      <c r="L2921" s="5"/>
    </row>
    <row r="2922" spans="5:12" ht="73.5" hidden="1" customHeight="1">
      <c r="E2922" s="6"/>
      <c r="F2922" s="6"/>
      <c r="G2922" s="6"/>
      <c r="H2922" s="6"/>
      <c r="I2922" s="6"/>
      <c r="J2922" s="6"/>
      <c r="K2922" s="6"/>
      <c r="L2922" s="5"/>
    </row>
    <row r="2923" spans="5:12" ht="73.5" hidden="1" customHeight="1">
      <c r="E2923" s="6"/>
      <c r="F2923" s="6"/>
      <c r="G2923" s="6"/>
      <c r="H2923" s="6"/>
      <c r="I2923" s="6"/>
      <c r="J2923" s="6"/>
      <c r="K2923" s="6"/>
      <c r="L2923" s="5"/>
    </row>
    <row r="2924" spans="5:12" ht="73.5" hidden="1" customHeight="1">
      <c r="E2924" s="6"/>
      <c r="F2924" s="6"/>
      <c r="G2924" s="6"/>
      <c r="H2924" s="6"/>
      <c r="I2924" s="6"/>
      <c r="J2924" s="6"/>
      <c r="K2924" s="6"/>
      <c r="L2924" s="5"/>
    </row>
    <row r="2925" spans="5:12" ht="73.5" hidden="1" customHeight="1">
      <c r="E2925" s="6"/>
      <c r="F2925" s="6"/>
      <c r="G2925" s="6"/>
      <c r="H2925" s="6"/>
      <c r="I2925" s="6"/>
      <c r="J2925" s="6"/>
      <c r="K2925" s="6"/>
      <c r="L2925" s="5"/>
    </row>
    <row r="2926" spans="5:12" ht="73.5" hidden="1" customHeight="1">
      <c r="E2926" s="6"/>
      <c r="F2926" s="6"/>
      <c r="G2926" s="6"/>
      <c r="H2926" s="6"/>
      <c r="I2926" s="6"/>
      <c r="J2926" s="6"/>
      <c r="K2926" s="6"/>
      <c r="L2926" s="5"/>
    </row>
    <row r="2927" spans="5:12" ht="73.5" hidden="1" customHeight="1">
      <c r="E2927" s="6"/>
      <c r="F2927" s="6"/>
      <c r="G2927" s="6"/>
      <c r="H2927" s="6"/>
      <c r="I2927" s="6"/>
      <c r="J2927" s="6"/>
      <c r="K2927" s="6"/>
      <c r="L2927" s="5"/>
    </row>
    <row r="2928" spans="5:12" ht="73.5" hidden="1" customHeight="1">
      <c r="E2928" s="6"/>
      <c r="F2928" s="6"/>
      <c r="G2928" s="6"/>
      <c r="H2928" s="6"/>
      <c r="I2928" s="6"/>
      <c r="J2928" s="6"/>
      <c r="K2928" s="6"/>
      <c r="L2928" s="5"/>
    </row>
    <row r="2929" spans="5:12" ht="73.5" hidden="1" customHeight="1">
      <c r="E2929" s="6"/>
      <c r="F2929" s="6"/>
      <c r="G2929" s="6"/>
      <c r="H2929" s="6"/>
      <c r="I2929" s="6"/>
      <c r="J2929" s="6"/>
      <c r="K2929" s="6"/>
      <c r="L2929" s="5"/>
    </row>
    <row r="2930" spans="5:12" ht="73.5" hidden="1" customHeight="1">
      <c r="E2930" s="6"/>
      <c r="F2930" s="6"/>
      <c r="G2930" s="6"/>
      <c r="H2930" s="6"/>
      <c r="I2930" s="6"/>
      <c r="J2930" s="6"/>
      <c r="K2930" s="6"/>
      <c r="L2930" s="5"/>
    </row>
    <row r="2931" spans="5:12" ht="73.5" hidden="1" customHeight="1">
      <c r="E2931" s="6"/>
      <c r="F2931" s="6"/>
      <c r="G2931" s="6"/>
      <c r="H2931" s="6"/>
      <c r="I2931" s="6"/>
      <c r="J2931" s="6"/>
      <c r="K2931" s="6"/>
      <c r="L2931" s="5"/>
    </row>
    <row r="2932" spans="5:12" ht="73.5" hidden="1" customHeight="1">
      <c r="E2932" s="6"/>
      <c r="F2932" s="6"/>
      <c r="G2932" s="6"/>
      <c r="H2932" s="6"/>
      <c r="I2932" s="6"/>
      <c r="J2932" s="6"/>
      <c r="K2932" s="6"/>
      <c r="L2932" s="5"/>
    </row>
    <row r="2933" spans="5:12" ht="73.5" hidden="1" customHeight="1">
      <c r="E2933" s="6"/>
      <c r="F2933" s="6"/>
      <c r="G2933" s="6"/>
      <c r="H2933" s="6"/>
      <c r="I2933" s="6"/>
      <c r="J2933" s="6"/>
      <c r="K2933" s="6"/>
      <c r="L2933" s="5"/>
    </row>
    <row r="2934" spans="5:12" ht="73.5" hidden="1" customHeight="1">
      <c r="E2934" s="6"/>
      <c r="F2934" s="6"/>
      <c r="G2934" s="6"/>
      <c r="H2934" s="6"/>
      <c r="I2934" s="6"/>
      <c r="J2934" s="6"/>
      <c r="K2934" s="6"/>
      <c r="L2934" s="5"/>
    </row>
    <row r="2935" spans="5:12" ht="73.5" hidden="1" customHeight="1">
      <c r="E2935" s="6"/>
      <c r="F2935" s="6"/>
      <c r="G2935" s="6"/>
      <c r="H2935" s="6"/>
      <c r="I2935" s="6"/>
      <c r="J2935" s="6"/>
      <c r="K2935" s="6"/>
      <c r="L2935" s="5"/>
    </row>
    <row r="2936" spans="5:12" ht="73.5" hidden="1" customHeight="1">
      <c r="E2936" s="6"/>
      <c r="F2936" s="6"/>
      <c r="G2936" s="6"/>
      <c r="H2936" s="6"/>
      <c r="I2936" s="6"/>
      <c r="J2936" s="6"/>
      <c r="K2936" s="6"/>
      <c r="L2936" s="5"/>
    </row>
    <row r="2937" spans="5:12" ht="73.5" hidden="1" customHeight="1">
      <c r="E2937" s="6"/>
      <c r="F2937" s="6"/>
      <c r="G2937" s="6"/>
      <c r="H2937" s="6"/>
      <c r="I2937" s="6"/>
      <c r="J2937" s="6"/>
      <c r="K2937" s="6"/>
      <c r="L2937" s="5"/>
    </row>
    <row r="2938" spans="5:12" ht="73.5" hidden="1" customHeight="1">
      <c r="E2938" s="6"/>
      <c r="F2938" s="6"/>
      <c r="G2938" s="6"/>
      <c r="H2938" s="6"/>
      <c r="I2938" s="6"/>
      <c r="J2938" s="6"/>
      <c r="K2938" s="6"/>
      <c r="L2938" s="5"/>
    </row>
    <row r="2939" spans="5:12" ht="73.5" hidden="1" customHeight="1">
      <c r="E2939" s="6"/>
      <c r="F2939" s="6"/>
      <c r="G2939" s="6"/>
      <c r="H2939" s="6"/>
      <c r="I2939" s="6"/>
      <c r="J2939" s="6"/>
      <c r="K2939" s="6"/>
      <c r="L2939" s="5"/>
    </row>
    <row r="2940" spans="5:12" ht="73.5" hidden="1" customHeight="1">
      <c r="E2940" s="6"/>
      <c r="F2940" s="6"/>
      <c r="G2940" s="6"/>
      <c r="H2940" s="6"/>
      <c r="I2940" s="6"/>
      <c r="J2940" s="6"/>
      <c r="K2940" s="6"/>
      <c r="L2940" s="5"/>
    </row>
    <row r="2941" spans="5:12" ht="73.5" hidden="1" customHeight="1">
      <c r="E2941" s="6"/>
      <c r="F2941" s="6"/>
      <c r="G2941" s="6"/>
      <c r="H2941" s="6"/>
      <c r="I2941" s="6"/>
      <c r="J2941" s="6"/>
      <c r="K2941" s="6"/>
      <c r="L2941" s="5"/>
    </row>
    <row r="2942" spans="5:12" ht="73.5" hidden="1" customHeight="1">
      <c r="E2942" s="6"/>
      <c r="F2942" s="6"/>
      <c r="G2942" s="6"/>
      <c r="H2942" s="6"/>
      <c r="I2942" s="6"/>
      <c r="J2942" s="6"/>
      <c r="K2942" s="6"/>
      <c r="L2942" s="5"/>
    </row>
    <row r="2943" spans="5:12" ht="73.5" hidden="1" customHeight="1">
      <c r="E2943" s="6"/>
      <c r="F2943" s="6"/>
      <c r="G2943" s="6"/>
      <c r="H2943" s="6"/>
      <c r="I2943" s="6"/>
      <c r="J2943" s="6"/>
      <c r="K2943" s="6"/>
      <c r="L2943" s="5"/>
    </row>
    <row r="2944" spans="5:12" ht="73.5" hidden="1" customHeight="1">
      <c r="E2944" s="6"/>
      <c r="F2944" s="6"/>
      <c r="G2944" s="6"/>
      <c r="H2944" s="6"/>
      <c r="I2944" s="6"/>
      <c r="J2944" s="6"/>
      <c r="K2944" s="6"/>
      <c r="L2944" s="5"/>
    </row>
    <row r="2945" spans="5:12" ht="73.5" hidden="1" customHeight="1">
      <c r="E2945" s="6"/>
      <c r="F2945" s="6"/>
      <c r="G2945" s="6"/>
      <c r="H2945" s="6"/>
      <c r="I2945" s="6"/>
      <c r="J2945" s="6"/>
      <c r="K2945" s="6"/>
      <c r="L2945" s="5"/>
    </row>
    <row r="2946" spans="5:12" ht="73.5" hidden="1" customHeight="1">
      <c r="E2946" s="6"/>
      <c r="F2946" s="6"/>
      <c r="G2946" s="6"/>
      <c r="H2946" s="6"/>
      <c r="I2946" s="6"/>
      <c r="J2946" s="6"/>
      <c r="K2946" s="6"/>
      <c r="L2946" s="5"/>
    </row>
    <row r="2947" spans="5:12" ht="73.5" hidden="1" customHeight="1">
      <c r="E2947" s="6"/>
      <c r="F2947" s="6"/>
      <c r="G2947" s="6"/>
      <c r="H2947" s="6"/>
      <c r="I2947" s="6"/>
      <c r="J2947" s="6"/>
      <c r="K2947" s="6"/>
      <c r="L2947" s="5"/>
    </row>
    <row r="2948" spans="5:12" ht="73.5" hidden="1" customHeight="1">
      <c r="E2948" s="6"/>
      <c r="F2948" s="6"/>
      <c r="G2948" s="6"/>
      <c r="H2948" s="6"/>
      <c r="I2948" s="6"/>
      <c r="J2948" s="6"/>
      <c r="K2948" s="6"/>
      <c r="L2948" s="5"/>
    </row>
    <row r="2949" spans="5:12" ht="73.5" hidden="1" customHeight="1">
      <c r="E2949" s="6"/>
      <c r="F2949" s="6"/>
      <c r="G2949" s="6"/>
      <c r="H2949" s="6"/>
      <c r="I2949" s="6"/>
      <c r="J2949" s="6"/>
      <c r="K2949" s="6"/>
      <c r="L2949" s="5"/>
    </row>
    <row r="2950" spans="5:12" ht="73.5" hidden="1" customHeight="1">
      <c r="E2950" s="6"/>
      <c r="F2950" s="6"/>
      <c r="G2950" s="6"/>
      <c r="H2950" s="6"/>
      <c r="I2950" s="6"/>
      <c r="J2950" s="6"/>
      <c r="K2950" s="6"/>
      <c r="L2950" s="5"/>
    </row>
    <row r="2951" spans="5:12" ht="73.5" hidden="1" customHeight="1">
      <c r="E2951" s="6"/>
      <c r="F2951" s="6"/>
      <c r="G2951" s="6"/>
      <c r="H2951" s="6"/>
      <c r="I2951" s="6"/>
      <c r="J2951" s="6"/>
      <c r="K2951" s="6"/>
      <c r="L2951" s="5"/>
    </row>
    <row r="2952" spans="5:12" ht="73.5" hidden="1" customHeight="1">
      <c r="E2952" s="6"/>
      <c r="F2952" s="6"/>
      <c r="G2952" s="6"/>
      <c r="H2952" s="6"/>
      <c r="I2952" s="6"/>
      <c r="J2952" s="6"/>
      <c r="K2952" s="6"/>
      <c r="L2952" s="5"/>
    </row>
    <row r="2953" spans="5:12" ht="73.5" hidden="1" customHeight="1">
      <c r="E2953" s="6"/>
      <c r="F2953" s="6"/>
      <c r="G2953" s="6"/>
      <c r="H2953" s="6"/>
      <c r="I2953" s="6"/>
      <c r="J2953" s="6"/>
      <c r="K2953" s="6"/>
      <c r="L2953" s="5"/>
    </row>
    <row r="2954" spans="5:12" ht="73.5" hidden="1" customHeight="1">
      <c r="E2954" s="6"/>
      <c r="F2954" s="6"/>
      <c r="G2954" s="6"/>
      <c r="H2954" s="6"/>
      <c r="I2954" s="6"/>
      <c r="J2954" s="6"/>
      <c r="K2954" s="6"/>
      <c r="L2954" s="5"/>
    </row>
    <row r="2955" spans="5:12" ht="73.5" hidden="1" customHeight="1">
      <c r="E2955" s="6"/>
      <c r="F2955" s="6"/>
      <c r="G2955" s="6"/>
      <c r="H2955" s="6"/>
      <c r="I2955" s="6"/>
      <c r="J2955" s="6"/>
      <c r="K2955" s="6"/>
      <c r="L2955" s="5"/>
    </row>
    <row r="2956" spans="5:12" ht="73.5" hidden="1" customHeight="1">
      <c r="E2956" s="6"/>
      <c r="F2956" s="6"/>
      <c r="G2956" s="6"/>
      <c r="H2956" s="6"/>
      <c r="I2956" s="6"/>
      <c r="J2956" s="6"/>
      <c r="K2956" s="6"/>
      <c r="L2956" s="5"/>
    </row>
    <row r="2957" spans="5:12" ht="73.5" hidden="1" customHeight="1">
      <c r="E2957" s="6"/>
      <c r="F2957" s="6"/>
      <c r="G2957" s="6"/>
      <c r="H2957" s="6"/>
      <c r="I2957" s="6"/>
      <c r="J2957" s="6"/>
      <c r="K2957" s="6"/>
      <c r="L2957" s="5"/>
    </row>
    <row r="2958" spans="5:12" ht="73.5" hidden="1" customHeight="1">
      <c r="E2958" s="6"/>
      <c r="F2958" s="6"/>
      <c r="G2958" s="6"/>
      <c r="H2958" s="6"/>
      <c r="I2958" s="6"/>
      <c r="J2958" s="6"/>
      <c r="K2958" s="6"/>
      <c r="L2958" s="5"/>
    </row>
    <row r="2959" spans="5:12" ht="73.5" hidden="1" customHeight="1">
      <c r="E2959" s="6"/>
      <c r="F2959" s="6"/>
      <c r="G2959" s="6"/>
      <c r="H2959" s="6"/>
      <c r="I2959" s="6"/>
      <c r="J2959" s="6"/>
      <c r="K2959" s="6"/>
      <c r="L2959" s="5"/>
    </row>
    <row r="2960" spans="5:12" ht="73.5" hidden="1" customHeight="1">
      <c r="E2960" s="6"/>
      <c r="F2960" s="6"/>
      <c r="G2960" s="6"/>
      <c r="H2960" s="6"/>
      <c r="I2960" s="6"/>
      <c r="J2960" s="6"/>
      <c r="K2960" s="6"/>
      <c r="L2960" s="5"/>
    </row>
    <row r="2961" spans="5:12" ht="73.5" hidden="1" customHeight="1">
      <c r="E2961" s="6"/>
      <c r="F2961" s="6"/>
      <c r="G2961" s="6"/>
      <c r="H2961" s="6"/>
      <c r="I2961" s="6"/>
      <c r="J2961" s="6"/>
      <c r="K2961" s="6"/>
      <c r="L2961" s="5"/>
    </row>
    <row r="2962" spans="5:12" ht="73.5" hidden="1" customHeight="1">
      <c r="E2962" s="6"/>
      <c r="F2962" s="6"/>
      <c r="G2962" s="6"/>
      <c r="H2962" s="6"/>
      <c r="I2962" s="6"/>
      <c r="J2962" s="6"/>
      <c r="K2962" s="6"/>
      <c r="L2962" s="5"/>
    </row>
    <row r="2963" spans="5:12" ht="73.5" hidden="1" customHeight="1">
      <c r="E2963" s="6"/>
      <c r="F2963" s="6"/>
      <c r="G2963" s="6"/>
      <c r="H2963" s="6"/>
      <c r="I2963" s="6"/>
      <c r="J2963" s="6"/>
      <c r="K2963" s="6"/>
      <c r="L2963" s="5"/>
    </row>
    <row r="2964" spans="5:12" ht="73.5" hidden="1" customHeight="1">
      <c r="E2964" s="6"/>
      <c r="F2964" s="6"/>
      <c r="G2964" s="6"/>
      <c r="H2964" s="6"/>
      <c r="I2964" s="6"/>
      <c r="J2964" s="6"/>
      <c r="K2964" s="6"/>
      <c r="L2964" s="5"/>
    </row>
    <row r="2965" spans="5:12" ht="73.5" hidden="1" customHeight="1">
      <c r="E2965" s="6"/>
      <c r="F2965" s="6"/>
      <c r="G2965" s="6"/>
      <c r="H2965" s="6"/>
      <c r="I2965" s="6"/>
      <c r="J2965" s="6"/>
      <c r="K2965" s="6"/>
      <c r="L2965" s="5"/>
    </row>
    <row r="2966" spans="5:12" ht="73.5" hidden="1" customHeight="1">
      <c r="E2966" s="6"/>
      <c r="F2966" s="6"/>
      <c r="G2966" s="6"/>
      <c r="H2966" s="6"/>
      <c r="I2966" s="6"/>
      <c r="J2966" s="6"/>
      <c r="K2966" s="6"/>
      <c r="L2966" s="5"/>
    </row>
    <row r="2967" spans="5:12" ht="73.5" hidden="1" customHeight="1">
      <c r="E2967" s="6"/>
      <c r="F2967" s="6"/>
      <c r="G2967" s="6"/>
      <c r="H2967" s="6"/>
      <c r="I2967" s="6"/>
      <c r="J2967" s="6"/>
      <c r="K2967" s="6"/>
      <c r="L2967" s="5"/>
    </row>
    <row r="2968" spans="5:12" ht="73.5" hidden="1" customHeight="1">
      <c r="E2968" s="6"/>
      <c r="F2968" s="6"/>
      <c r="G2968" s="6"/>
      <c r="H2968" s="6"/>
      <c r="I2968" s="6"/>
      <c r="J2968" s="6"/>
      <c r="K2968" s="6"/>
      <c r="L2968" s="5"/>
    </row>
    <row r="2969" spans="5:12" ht="73.5" hidden="1" customHeight="1">
      <c r="E2969" s="6"/>
      <c r="F2969" s="6"/>
      <c r="G2969" s="6"/>
      <c r="H2969" s="6"/>
      <c r="I2969" s="6"/>
      <c r="J2969" s="6"/>
      <c r="K2969" s="6"/>
      <c r="L2969" s="5"/>
    </row>
    <row r="2970" spans="5:12" ht="73.5" hidden="1" customHeight="1">
      <c r="E2970" s="6"/>
      <c r="F2970" s="6"/>
      <c r="G2970" s="6"/>
      <c r="H2970" s="6"/>
      <c r="I2970" s="6"/>
      <c r="J2970" s="6"/>
      <c r="K2970" s="6"/>
      <c r="L2970" s="5"/>
    </row>
    <row r="2971" spans="5:12" ht="73.5" hidden="1" customHeight="1">
      <c r="E2971" s="6"/>
      <c r="F2971" s="6"/>
      <c r="G2971" s="6"/>
      <c r="H2971" s="6"/>
      <c r="I2971" s="6"/>
      <c r="J2971" s="6"/>
      <c r="K2971" s="6"/>
      <c r="L2971" s="5"/>
    </row>
    <row r="2972" spans="5:12" ht="73.5" hidden="1" customHeight="1">
      <c r="E2972" s="6"/>
      <c r="F2972" s="6"/>
      <c r="G2972" s="6"/>
      <c r="H2972" s="6"/>
      <c r="I2972" s="6"/>
      <c r="J2972" s="6"/>
      <c r="K2972" s="6"/>
      <c r="L2972" s="5"/>
    </row>
    <row r="2973" spans="5:12" ht="73.5" hidden="1" customHeight="1">
      <c r="E2973" s="6"/>
      <c r="F2973" s="6"/>
      <c r="G2973" s="6"/>
      <c r="H2973" s="6"/>
      <c r="I2973" s="6"/>
      <c r="J2973" s="6"/>
      <c r="K2973" s="6"/>
      <c r="L2973" s="5"/>
    </row>
    <row r="2974" spans="5:12" ht="73.5" hidden="1" customHeight="1">
      <c r="E2974" s="6"/>
      <c r="F2974" s="6"/>
      <c r="G2974" s="6"/>
      <c r="H2974" s="6"/>
      <c r="I2974" s="6"/>
      <c r="J2974" s="6"/>
      <c r="K2974" s="6"/>
      <c r="L2974" s="5"/>
    </row>
    <row r="2975" spans="5:12" ht="73.5" hidden="1" customHeight="1">
      <c r="E2975" s="6"/>
      <c r="F2975" s="6"/>
      <c r="G2975" s="6"/>
      <c r="H2975" s="6"/>
      <c r="I2975" s="6"/>
      <c r="J2975" s="6"/>
      <c r="K2975" s="6"/>
      <c r="L2975" s="5"/>
    </row>
    <row r="2976" spans="5:12" ht="73.5" hidden="1" customHeight="1">
      <c r="E2976" s="6"/>
      <c r="F2976" s="6"/>
      <c r="G2976" s="6"/>
      <c r="H2976" s="6"/>
      <c r="I2976" s="6"/>
      <c r="J2976" s="6"/>
      <c r="K2976" s="6"/>
      <c r="L2976" s="5"/>
    </row>
    <row r="2977" spans="5:12" ht="73.5" hidden="1" customHeight="1">
      <c r="E2977" s="6"/>
      <c r="F2977" s="6"/>
      <c r="G2977" s="6"/>
      <c r="H2977" s="6"/>
      <c r="I2977" s="6"/>
      <c r="J2977" s="6"/>
      <c r="K2977" s="6"/>
      <c r="L2977" s="5"/>
    </row>
    <row r="2978" spans="5:12" ht="73.5" hidden="1" customHeight="1">
      <c r="E2978" s="6"/>
      <c r="F2978" s="6"/>
      <c r="G2978" s="6"/>
      <c r="H2978" s="6"/>
      <c r="I2978" s="6"/>
      <c r="J2978" s="6"/>
      <c r="K2978" s="6"/>
      <c r="L2978" s="5"/>
    </row>
    <row r="2979" spans="5:12" ht="73.5" hidden="1" customHeight="1">
      <c r="E2979" s="6"/>
      <c r="F2979" s="6"/>
      <c r="G2979" s="6"/>
      <c r="H2979" s="6"/>
      <c r="I2979" s="6"/>
      <c r="J2979" s="6"/>
      <c r="K2979" s="6"/>
      <c r="L2979" s="5"/>
    </row>
    <row r="2980" spans="5:12" ht="73.5" hidden="1" customHeight="1">
      <c r="E2980" s="6"/>
      <c r="F2980" s="6"/>
      <c r="G2980" s="6"/>
      <c r="H2980" s="6"/>
      <c r="I2980" s="6"/>
      <c r="J2980" s="6"/>
      <c r="K2980" s="6"/>
      <c r="L2980" s="5"/>
    </row>
    <row r="2981" spans="5:12" ht="73.5" hidden="1" customHeight="1">
      <c r="E2981" s="6"/>
      <c r="F2981" s="6"/>
      <c r="G2981" s="6"/>
      <c r="H2981" s="6"/>
      <c r="I2981" s="6"/>
      <c r="J2981" s="6"/>
      <c r="K2981" s="6"/>
      <c r="L2981" s="5"/>
    </row>
    <row r="2982" spans="5:12" ht="73.5" hidden="1" customHeight="1">
      <c r="E2982" s="6"/>
      <c r="F2982" s="6"/>
      <c r="G2982" s="6"/>
      <c r="H2982" s="6"/>
      <c r="I2982" s="6"/>
      <c r="J2982" s="6"/>
      <c r="K2982" s="6"/>
      <c r="L2982" s="5"/>
    </row>
    <row r="2983" spans="5:12" ht="73.5" hidden="1" customHeight="1">
      <c r="E2983" s="6"/>
      <c r="F2983" s="6"/>
      <c r="G2983" s="6"/>
      <c r="H2983" s="6"/>
      <c r="I2983" s="6"/>
      <c r="J2983" s="6"/>
      <c r="K2983" s="6"/>
      <c r="L2983" s="5"/>
    </row>
    <row r="2984" spans="5:12" ht="73.5" hidden="1" customHeight="1">
      <c r="E2984" s="6"/>
      <c r="F2984" s="6"/>
      <c r="G2984" s="6"/>
      <c r="H2984" s="6"/>
      <c r="I2984" s="6"/>
      <c r="J2984" s="6"/>
      <c r="K2984" s="6"/>
      <c r="L2984" s="5"/>
    </row>
    <row r="2985" spans="5:12" ht="73.5" hidden="1" customHeight="1">
      <c r="E2985" s="6"/>
      <c r="F2985" s="6"/>
      <c r="G2985" s="6"/>
      <c r="H2985" s="6"/>
      <c r="I2985" s="6"/>
      <c r="J2985" s="6"/>
      <c r="K2985" s="6"/>
      <c r="L2985" s="5"/>
    </row>
    <row r="2986" spans="5:12" ht="73.5" hidden="1" customHeight="1">
      <c r="E2986" s="6"/>
      <c r="F2986" s="6"/>
      <c r="G2986" s="6"/>
      <c r="H2986" s="6"/>
      <c r="I2986" s="6"/>
      <c r="J2986" s="6"/>
      <c r="K2986" s="6"/>
      <c r="L2986" s="5"/>
    </row>
    <row r="2987" spans="5:12" ht="73.5" hidden="1" customHeight="1">
      <c r="E2987" s="6"/>
      <c r="F2987" s="6"/>
      <c r="G2987" s="6"/>
      <c r="H2987" s="6"/>
      <c r="I2987" s="6"/>
      <c r="J2987" s="6"/>
      <c r="K2987" s="6"/>
      <c r="L2987" s="5"/>
    </row>
    <row r="2988" spans="5:12" ht="73.5" hidden="1" customHeight="1">
      <c r="E2988" s="6"/>
      <c r="F2988" s="6"/>
      <c r="G2988" s="6"/>
      <c r="H2988" s="6"/>
      <c r="I2988" s="6"/>
      <c r="J2988" s="6"/>
      <c r="K2988" s="6"/>
      <c r="L2988" s="5"/>
    </row>
    <row r="2989" spans="5:12" ht="73.5" hidden="1" customHeight="1">
      <c r="E2989" s="6"/>
      <c r="F2989" s="6"/>
      <c r="G2989" s="6"/>
      <c r="H2989" s="6"/>
      <c r="I2989" s="6"/>
      <c r="J2989" s="6"/>
      <c r="K2989" s="6"/>
      <c r="L2989" s="5"/>
    </row>
    <row r="2990" spans="5:12" ht="73.5" hidden="1" customHeight="1">
      <c r="E2990" s="6"/>
      <c r="F2990" s="6"/>
      <c r="G2990" s="6"/>
      <c r="H2990" s="6"/>
      <c r="I2990" s="6"/>
      <c r="J2990" s="6"/>
      <c r="K2990" s="6"/>
      <c r="L2990" s="5"/>
    </row>
    <row r="2991" spans="5:12" ht="73.5" hidden="1" customHeight="1">
      <c r="E2991" s="6"/>
      <c r="F2991" s="6"/>
      <c r="G2991" s="6"/>
      <c r="H2991" s="6"/>
      <c r="I2991" s="6"/>
      <c r="J2991" s="6"/>
      <c r="K2991" s="6"/>
      <c r="L2991" s="5"/>
    </row>
    <row r="2992" spans="5:12" ht="73.5" hidden="1" customHeight="1">
      <c r="E2992" s="6"/>
      <c r="F2992" s="6"/>
      <c r="G2992" s="6"/>
      <c r="H2992" s="6"/>
      <c r="I2992" s="6"/>
      <c r="J2992" s="6"/>
      <c r="K2992" s="6"/>
      <c r="L2992" s="5"/>
    </row>
    <row r="2993" spans="5:12" ht="73.5" hidden="1" customHeight="1">
      <c r="E2993" s="6"/>
      <c r="F2993" s="6"/>
      <c r="G2993" s="6"/>
      <c r="H2993" s="6"/>
      <c r="I2993" s="6"/>
      <c r="J2993" s="6"/>
      <c r="K2993" s="6"/>
      <c r="L2993" s="5"/>
    </row>
    <row r="2994" spans="5:12" ht="73.5" hidden="1" customHeight="1">
      <c r="E2994" s="6"/>
      <c r="F2994" s="6"/>
      <c r="G2994" s="6"/>
      <c r="H2994" s="6"/>
      <c r="I2994" s="6"/>
      <c r="J2994" s="6"/>
      <c r="K2994" s="6"/>
      <c r="L2994" s="5"/>
    </row>
    <row r="2995" spans="5:12" ht="73.5" hidden="1" customHeight="1">
      <c r="E2995" s="6"/>
      <c r="F2995" s="6"/>
      <c r="G2995" s="6"/>
      <c r="H2995" s="6"/>
      <c r="I2995" s="6"/>
      <c r="J2995" s="6"/>
      <c r="K2995" s="6"/>
      <c r="L2995" s="5"/>
    </row>
    <row r="2996" spans="5:12" ht="73.5" hidden="1" customHeight="1">
      <c r="E2996" s="6"/>
      <c r="F2996" s="6"/>
      <c r="G2996" s="6"/>
      <c r="H2996" s="6"/>
      <c r="I2996" s="6"/>
      <c r="J2996" s="6"/>
      <c r="K2996" s="6"/>
      <c r="L2996" s="5"/>
    </row>
    <row r="2997" spans="5:12" ht="73.5" hidden="1" customHeight="1">
      <c r="E2997" s="6"/>
      <c r="F2997" s="6"/>
      <c r="G2997" s="6"/>
      <c r="H2997" s="6"/>
      <c r="I2997" s="6"/>
      <c r="J2997" s="6"/>
      <c r="K2997" s="6"/>
      <c r="L2997" s="5"/>
    </row>
    <row r="2998" spans="5:12" ht="73.5" hidden="1" customHeight="1">
      <c r="E2998" s="6"/>
      <c r="F2998" s="6"/>
      <c r="G2998" s="6"/>
      <c r="H2998" s="6"/>
      <c r="I2998" s="6"/>
      <c r="J2998" s="6"/>
      <c r="K2998" s="6"/>
      <c r="L2998" s="5"/>
    </row>
    <row r="2999" spans="5:12" ht="73.5" hidden="1" customHeight="1">
      <c r="E2999" s="6"/>
      <c r="F2999" s="6"/>
      <c r="G2999" s="6"/>
      <c r="H2999" s="6"/>
      <c r="I2999" s="6"/>
      <c r="J2999" s="6"/>
      <c r="K2999" s="6"/>
      <c r="L2999" s="5"/>
    </row>
    <row r="3000" spans="5:12" ht="73.5" hidden="1" customHeight="1">
      <c r="E3000" s="6"/>
      <c r="F3000" s="6"/>
      <c r="G3000" s="6"/>
      <c r="H3000" s="6"/>
      <c r="I3000" s="6"/>
      <c r="J3000" s="6"/>
      <c r="K3000" s="6"/>
      <c r="L3000" s="5"/>
    </row>
    <row r="3001" spans="5:12" ht="73.5" hidden="1" customHeight="1">
      <c r="E3001" s="6"/>
      <c r="F3001" s="6"/>
      <c r="G3001" s="6"/>
      <c r="H3001" s="6"/>
      <c r="I3001" s="6"/>
      <c r="J3001" s="6"/>
      <c r="K3001" s="6"/>
      <c r="L3001" s="5"/>
    </row>
    <row r="3002" spans="5:12" ht="73.5" hidden="1" customHeight="1">
      <c r="E3002" s="6"/>
      <c r="F3002" s="6"/>
      <c r="G3002" s="6"/>
      <c r="H3002" s="6"/>
      <c r="I3002" s="6"/>
      <c r="J3002" s="6"/>
      <c r="K3002" s="6"/>
      <c r="L3002" s="5"/>
    </row>
    <row r="3003" spans="5:12" ht="73.5" hidden="1" customHeight="1">
      <c r="E3003" s="6"/>
      <c r="F3003" s="6"/>
      <c r="G3003" s="6"/>
      <c r="H3003" s="6"/>
      <c r="I3003" s="6"/>
      <c r="J3003" s="6"/>
      <c r="K3003" s="6"/>
      <c r="L3003" s="5"/>
    </row>
    <row r="3004" spans="5:12" ht="73.5" hidden="1" customHeight="1">
      <c r="E3004" s="6"/>
      <c r="F3004" s="6"/>
      <c r="G3004" s="6"/>
      <c r="H3004" s="6"/>
      <c r="I3004" s="6"/>
      <c r="J3004" s="6"/>
      <c r="K3004" s="6"/>
      <c r="L3004" s="5"/>
    </row>
    <row r="3005" spans="5:12" ht="73.5" hidden="1" customHeight="1">
      <c r="E3005" s="6"/>
      <c r="F3005" s="6"/>
      <c r="G3005" s="6"/>
      <c r="H3005" s="6"/>
      <c r="I3005" s="6"/>
      <c r="J3005" s="6"/>
      <c r="K3005" s="6"/>
      <c r="L3005" s="5"/>
    </row>
    <row r="3006" spans="5:12" ht="73.5" hidden="1" customHeight="1">
      <c r="E3006" s="6"/>
      <c r="F3006" s="6"/>
      <c r="G3006" s="6"/>
      <c r="H3006" s="6"/>
      <c r="I3006" s="6"/>
      <c r="J3006" s="6"/>
      <c r="K3006" s="6"/>
      <c r="L3006" s="5"/>
    </row>
    <row r="3007" spans="5:12" ht="73.5" hidden="1" customHeight="1">
      <c r="E3007" s="6"/>
      <c r="F3007" s="6"/>
      <c r="G3007" s="6"/>
      <c r="H3007" s="6"/>
      <c r="I3007" s="6"/>
      <c r="J3007" s="6"/>
      <c r="K3007" s="6"/>
      <c r="L3007" s="5"/>
    </row>
    <row r="3008" spans="5:12" ht="73.5" hidden="1" customHeight="1">
      <c r="E3008" s="6"/>
      <c r="F3008" s="6"/>
      <c r="G3008" s="6"/>
      <c r="H3008" s="6"/>
      <c r="I3008" s="6"/>
      <c r="J3008" s="6"/>
      <c r="K3008" s="6"/>
      <c r="L3008" s="5"/>
    </row>
    <row r="3009" spans="5:12" ht="73.5" hidden="1" customHeight="1">
      <c r="E3009" s="6"/>
      <c r="F3009" s="6"/>
      <c r="G3009" s="6"/>
      <c r="H3009" s="6"/>
      <c r="I3009" s="6"/>
      <c r="J3009" s="6"/>
      <c r="K3009" s="6"/>
      <c r="L3009" s="5"/>
    </row>
    <row r="3010" spans="5:12" ht="73.5" hidden="1" customHeight="1">
      <c r="E3010" s="6"/>
      <c r="F3010" s="6"/>
      <c r="G3010" s="6"/>
      <c r="H3010" s="6"/>
      <c r="I3010" s="6"/>
      <c r="J3010" s="6"/>
      <c r="K3010" s="6"/>
      <c r="L3010" s="5"/>
    </row>
    <row r="3011" spans="5:12" ht="73.5" hidden="1" customHeight="1">
      <c r="E3011" s="6"/>
      <c r="F3011" s="6"/>
      <c r="G3011" s="6"/>
      <c r="H3011" s="6"/>
      <c r="I3011" s="6"/>
      <c r="J3011" s="6"/>
      <c r="K3011" s="6"/>
      <c r="L3011" s="5"/>
    </row>
    <row r="3012" spans="5:12" ht="73.5" hidden="1" customHeight="1">
      <c r="E3012" s="6"/>
      <c r="F3012" s="6"/>
      <c r="G3012" s="6"/>
      <c r="H3012" s="6"/>
      <c r="I3012" s="6"/>
      <c r="J3012" s="6"/>
      <c r="K3012" s="6"/>
      <c r="L3012" s="5"/>
    </row>
    <row r="3013" spans="5:12" ht="73.5" hidden="1" customHeight="1">
      <c r="E3013" s="6"/>
      <c r="F3013" s="6"/>
      <c r="G3013" s="6"/>
      <c r="H3013" s="6"/>
      <c r="I3013" s="6"/>
      <c r="J3013" s="6"/>
      <c r="K3013" s="6"/>
      <c r="L3013" s="5"/>
    </row>
    <row r="3014" spans="5:12" ht="73.5" hidden="1" customHeight="1">
      <c r="E3014" s="6"/>
      <c r="F3014" s="6"/>
      <c r="G3014" s="6"/>
      <c r="H3014" s="6"/>
      <c r="I3014" s="6"/>
      <c r="J3014" s="6"/>
      <c r="K3014" s="6"/>
      <c r="L3014" s="5"/>
    </row>
    <row r="3015" spans="5:12" ht="73.5" hidden="1" customHeight="1">
      <c r="E3015" s="6"/>
      <c r="F3015" s="6"/>
      <c r="G3015" s="6"/>
      <c r="H3015" s="6"/>
      <c r="I3015" s="6"/>
      <c r="J3015" s="6"/>
      <c r="K3015" s="6"/>
      <c r="L3015" s="5"/>
    </row>
    <row r="3016" spans="5:12" ht="73.5" hidden="1" customHeight="1">
      <c r="E3016" s="6"/>
      <c r="F3016" s="6"/>
      <c r="G3016" s="6"/>
      <c r="H3016" s="6"/>
      <c r="I3016" s="6"/>
      <c r="J3016" s="6"/>
      <c r="K3016" s="6"/>
      <c r="L3016" s="5"/>
    </row>
    <row r="3017" spans="5:12" ht="73.5" hidden="1" customHeight="1">
      <c r="E3017" s="6"/>
      <c r="F3017" s="6"/>
      <c r="G3017" s="6"/>
      <c r="H3017" s="6"/>
      <c r="I3017" s="6"/>
      <c r="J3017" s="6"/>
      <c r="K3017" s="6"/>
      <c r="L3017" s="5"/>
    </row>
    <row r="3018" spans="5:12" ht="73.5" hidden="1" customHeight="1">
      <c r="E3018" s="6"/>
      <c r="F3018" s="6"/>
      <c r="G3018" s="6"/>
      <c r="H3018" s="6"/>
      <c r="I3018" s="6"/>
      <c r="J3018" s="6"/>
      <c r="K3018" s="6"/>
      <c r="L3018" s="5"/>
    </row>
    <row r="3019" spans="5:12" ht="73.5" hidden="1" customHeight="1">
      <c r="E3019" s="6"/>
      <c r="F3019" s="6"/>
      <c r="G3019" s="6"/>
      <c r="H3019" s="6"/>
      <c r="I3019" s="6"/>
      <c r="J3019" s="6"/>
      <c r="K3019" s="6"/>
      <c r="L3019" s="5"/>
    </row>
    <row r="3020" spans="5:12" ht="73.5" hidden="1" customHeight="1">
      <c r="E3020" s="6"/>
      <c r="F3020" s="6"/>
      <c r="G3020" s="6"/>
      <c r="H3020" s="6"/>
      <c r="I3020" s="6"/>
      <c r="J3020" s="6"/>
      <c r="K3020" s="6"/>
      <c r="L3020" s="5"/>
    </row>
    <row r="3021" spans="5:12" ht="73.5" hidden="1" customHeight="1">
      <c r="E3021" s="6"/>
      <c r="F3021" s="6"/>
      <c r="G3021" s="6"/>
      <c r="H3021" s="6"/>
      <c r="I3021" s="6"/>
      <c r="J3021" s="6"/>
      <c r="K3021" s="6"/>
      <c r="L3021" s="5"/>
    </row>
    <row r="3022" spans="5:12" ht="73.5" hidden="1" customHeight="1">
      <c r="E3022" s="6"/>
      <c r="F3022" s="6"/>
      <c r="G3022" s="6"/>
      <c r="H3022" s="6"/>
      <c r="I3022" s="6"/>
      <c r="J3022" s="6"/>
      <c r="K3022" s="6"/>
      <c r="L3022" s="5"/>
    </row>
    <row r="3023" spans="5:12" ht="73.5" hidden="1" customHeight="1">
      <c r="E3023" s="6"/>
      <c r="F3023" s="6"/>
      <c r="G3023" s="6"/>
      <c r="H3023" s="6"/>
      <c r="I3023" s="6"/>
      <c r="J3023" s="6"/>
      <c r="K3023" s="6"/>
      <c r="L3023" s="5"/>
    </row>
    <row r="3024" spans="5:12" ht="73.5" hidden="1" customHeight="1">
      <c r="E3024" s="6"/>
      <c r="F3024" s="6"/>
      <c r="G3024" s="6"/>
      <c r="H3024" s="6"/>
      <c r="I3024" s="6"/>
      <c r="J3024" s="6"/>
      <c r="K3024" s="6"/>
      <c r="L3024" s="5"/>
    </row>
    <row r="3025" spans="5:12" ht="73.5" hidden="1" customHeight="1">
      <c r="E3025" s="6"/>
      <c r="F3025" s="6"/>
      <c r="G3025" s="6"/>
      <c r="H3025" s="6"/>
      <c r="I3025" s="6"/>
      <c r="J3025" s="6"/>
      <c r="K3025" s="6"/>
      <c r="L3025" s="5"/>
    </row>
    <row r="3026" spans="5:12" ht="73.5" hidden="1" customHeight="1">
      <c r="E3026" s="6"/>
      <c r="F3026" s="6"/>
      <c r="G3026" s="6"/>
      <c r="H3026" s="6"/>
      <c r="I3026" s="6"/>
      <c r="J3026" s="6"/>
      <c r="K3026" s="6"/>
      <c r="L3026" s="5"/>
    </row>
    <row r="3027" spans="5:12" ht="73.5" hidden="1" customHeight="1">
      <c r="E3027" s="6"/>
      <c r="F3027" s="6"/>
      <c r="G3027" s="6"/>
      <c r="H3027" s="6"/>
      <c r="I3027" s="6"/>
      <c r="J3027" s="6"/>
      <c r="K3027" s="6"/>
      <c r="L3027" s="5"/>
    </row>
    <row r="3028" spans="5:12" ht="73.5" hidden="1" customHeight="1">
      <c r="E3028" s="6"/>
      <c r="F3028" s="6"/>
      <c r="G3028" s="6"/>
      <c r="H3028" s="6"/>
      <c r="I3028" s="6"/>
      <c r="J3028" s="6"/>
      <c r="K3028" s="6"/>
      <c r="L3028" s="5"/>
    </row>
    <row r="3029" spans="5:12" ht="73.5" hidden="1" customHeight="1">
      <c r="E3029" s="6"/>
      <c r="F3029" s="6"/>
      <c r="G3029" s="6"/>
      <c r="H3029" s="6"/>
      <c r="I3029" s="6"/>
      <c r="J3029" s="6"/>
      <c r="K3029" s="6"/>
      <c r="L3029" s="5"/>
    </row>
    <row r="3030" spans="5:12" ht="73.5" hidden="1" customHeight="1">
      <c r="E3030" s="6"/>
      <c r="F3030" s="6"/>
      <c r="G3030" s="6"/>
      <c r="H3030" s="6"/>
      <c r="I3030" s="6"/>
      <c r="J3030" s="6"/>
      <c r="K3030" s="6"/>
      <c r="L3030" s="5"/>
    </row>
    <row r="3031" spans="5:12" ht="73.5" hidden="1" customHeight="1">
      <c r="E3031" s="6"/>
      <c r="F3031" s="6"/>
      <c r="G3031" s="6"/>
      <c r="H3031" s="6"/>
      <c r="I3031" s="6"/>
      <c r="J3031" s="6"/>
      <c r="K3031" s="6"/>
      <c r="L3031" s="5"/>
    </row>
    <row r="3032" spans="5:12" ht="73.5" hidden="1" customHeight="1">
      <c r="E3032" s="6"/>
      <c r="F3032" s="6"/>
      <c r="G3032" s="6"/>
      <c r="H3032" s="6"/>
      <c r="I3032" s="6"/>
      <c r="J3032" s="6"/>
      <c r="K3032" s="6"/>
      <c r="L3032" s="5"/>
    </row>
    <row r="3033" spans="5:12" ht="73.5" hidden="1" customHeight="1">
      <c r="E3033" s="6"/>
      <c r="F3033" s="6"/>
      <c r="G3033" s="6"/>
      <c r="H3033" s="6"/>
      <c r="I3033" s="6"/>
      <c r="J3033" s="6"/>
      <c r="K3033" s="6"/>
      <c r="L3033" s="5"/>
    </row>
    <row r="3034" spans="5:12" ht="73.5" hidden="1" customHeight="1">
      <c r="E3034" s="6"/>
      <c r="F3034" s="6"/>
      <c r="G3034" s="6"/>
      <c r="H3034" s="6"/>
      <c r="I3034" s="6"/>
      <c r="J3034" s="6"/>
      <c r="K3034" s="6"/>
      <c r="L3034" s="5"/>
    </row>
    <row r="3035" spans="5:12" ht="73.5" hidden="1" customHeight="1">
      <c r="E3035" s="6"/>
      <c r="F3035" s="6"/>
      <c r="G3035" s="6"/>
      <c r="H3035" s="6"/>
      <c r="I3035" s="6"/>
      <c r="J3035" s="6"/>
      <c r="K3035" s="6"/>
      <c r="L3035" s="5"/>
    </row>
    <row r="3036" spans="5:12" ht="73.5" hidden="1" customHeight="1">
      <c r="E3036" s="6"/>
      <c r="F3036" s="6"/>
      <c r="G3036" s="6"/>
      <c r="H3036" s="6"/>
      <c r="I3036" s="6"/>
      <c r="J3036" s="6"/>
      <c r="K3036" s="6"/>
      <c r="L3036" s="5"/>
    </row>
    <row r="3037" spans="5:12" ht="73.5" hidden="1" customHeight="1">
      <c r="E3037" s="6"/>
      <c r="F3037" s="6"/>
      <c r="G3037" s="6"/>
      <c r="H3037" s="6"/>
      <c r="I3037" s="6"/>
      <c r="J3037" s="6"/>
      <c r="K3037" s="6"/>
      <c r="L3037" s="5"/>
    </row>
    <row r="3038" spans="5:12" ht="73.5" hidden="1" customHeight="1">
      <c r="E3038" s="6"/>
      <c r="F3038" s="6"/>
      <c r="G3038" s="6"/>
      <c r="H3038" s="6"/>
      <c r="I3038" s="6"/>
      <c r="J3038" s="6"/>
      <c r="K3038" s="6"/>
      <c r="L3038" s="5"/>
    </row>
    <row r="3039" spans="5:12" ht="73.5" hidden="1" customHeight="1">
      <c r="E3039" s="6"/>
      <c r="F3039" s="6"/>
      <c r="G3039" s="6"/>
      <c r="H3039" s="6"/>
      <c r="I3039" s="6"/>
      <c r="J3039" s="6"/>
      <c r="K3039" s="6"/>
      <c r="L3039" s="5"/>
    </row>
    <row r="3040" spans="5:12" ht="73.5" hidden="1" customHeight="1">
      <c r="E3040" s="6"/>
      <c r="F3040" s="6"/>
      <c r="G3040" s="6"/>
      <c r="H3040" s="6"/>
      <c r="I3040" s="6"/>
      <c r="J3040" s="6"/>
      <c r="K3040" s="6"/>
      <c r="L3040" s="5"/>
    </row>
    <row r="3041" spans="5:12" ht="73.5" hidden="1" customHeight="1">
      <c r="E3041" s="6"/>
      <c r="F3041" s="6"/>
      <c r="G3041" s="6"/>
      <c r="H3041" s="6"/>
      <c r="I3041" s="6"/>
      <c r="J3041" s="6"/>
      <c r="K3041" s="6"/>
      <c r="L3041" s="5"/>
    </row>
    <row r="3042" spans="5:12" ht="73.5" hidden="1" customHeight="1">
      <c r="E3042" s="6"/>
      <c r="F3042" s="6"/>
      <c r="G3042" s="6"/>
      <c r="H3042" s="6"/>
      <c r="I3042" s="6"/>
      <c r="J3042" s="6"/>
      <c r="K3042" s="6"/>
      <c r="L3042" s="5"/>
    </row>
    <row r="3043" spans="5:12" ht="73.5" hidden="1" customHeight="1">
      <c r="E3043" s="6"/>
      <c r="F3043" s="6"/>
      <c r="G3043" s="6"/>
      <c r="H3043" s="6"/>
      <c r="I3043" s="6"/>
      <c r="J3043" s="6"/>
      <c r="K3043" s="6"/>
      <c r="L3043" s="5"/>
    </row>
    <row r="3044" spans="5:12" ht="73.5" hidden="1" customHeight="1">
      <c r="E3044" s="6"/>
      <c r="F3044" s="6"/>
      <c r="G3044" s="6"/>
      <c r="H3044" s="6"/>
      <c r="I3044" s="6"/>
      <c r="J3044" s="6"/>
      <c r="K3044" s="6"/>
      <c r="L3044" s="5"/>
    </row>
    <row r="3045" spans="5:12" ht="73.5" hidden="1" customHeight="1">
      <c r="E3045" s="6"/>
      <c r="F3045" s="6"/>
      <c r="G3045" s="6"/>
      <c r="H3045" s="6"/>
      <c r="I3045" s="6"/>
      <c r="J3045" s="6"/>
      <c r="K3045" s="6"/>
      <c r="L3045" s="5"/>
    </row>
    <row r="3046" spans="5:12" ht="73.5" hidden="1" customHeight="1">
      <c r="E3046" s="6"/>
      <c r="F3046" s="6"/>
      <c r="G3046" s="6"/>
      <c r="H3046" s="6"/>
      <c r="I3046" s="6"/>
      <c r="J3046" s="6"/>
      <c r="K3046" s="6"/>
      <c r="L3046" s="5"/>
    </row>
    <row r="3047" spans="5:12" ht="73.5" hidden="1" customHeight="1">
      <c r="E3047" s="6"/>
      <c r="F3047" s="6"/>
      <c r="G3047" s="6"/>
      <c r="H3047" s="6"/>
      <c r="I3047" s="6"/>
      <c r="J3047" s="6"/>
      <c r="K3047" s="6"/>
      <c r="L3047" s="5"/>
    </row>
    <row r="3048" spans="5:12" ht="73.5" hidden="1" customHeight="1">
      <c r="E3048" s="6"/>
      <c r="F3048" s="6"/>
      <c r="G3048" s="6"/>
      <c r="H3048" s="6"/>
      <c r="I3048" s="6"/>
      <c r="J3048" s="6"/>
      <c r="K3048" s="6"/>
      <c r="L3048" s="5"/>
    </row>
    <row r="3049" spans="5:12" ht="73.5" hidden="1" customHeight="1">
      <c r="E3049" s="6"/>
      <c r="F3049" s="6"/>
      <c r="G3049" s="6"/>
      <c r="H3049" s="6"/>
      <c r="I3049" s="6"/>
      <c r="J3049" s="6"/>
      <c r="K3049" s="6"/>
      <c r="L3049" s="5"/>
    </row>
    <row r="3050" spans="5:12" ht="73.5" hidden="1" customHeight="1">
      <c r="E3050" s="6"/>
      <c r="F3050" s="6"/>
      <c r="G3050" s="6"/>
      <c r="H3050" s="6"/>
      <c r="I3050" s="6"/>
      <c r="J3050" s="6"/>
      <c r="K3050" s="6"/>
      <c r="L3050" s="5"/>
    </row>
    <row r="3051" spans="5:12" ht="73.5" hidden="1" customHeight="1">
      <c r="E3051" s="6"/>
      <c r="F3051" s="6"/>
      <c r="G3051" s="6"/>
      <c r="H3051" s="6"/>
      <c r="I3051" s="6"/>
      <c r="J3051" s="6"/>
      <c r="K3051" s="6"/>
      <c r="L3051" s="5"/>
    </row>
    <row r="3052" spans="5:12" ht="73.5" hidden="1" customHeight="1">
      <c r="E3052" s="6"/>
      <c r="F3052" s="6"/>
      <c r="G3052" s="6"/>
      <c r="H3052" s="6"/>
      <c r="I3052" s="6"/>
      <c r="J3052" s="6"/>
      <c r="K3052" s="6"/>
      <c r="L3052" s="5"/>
    </row>
    <row r="3053" spans="5:12" ht="73.5" hidden="1" customHeight="1">
      <c r="E3053" s="6"/>
      <c r="F3053" s="6"/>
      <c r="G3053" s="6"/>
      <c r="H3053" s="6"/>
      <c r="I3053" s="6"/>
      <c r="J3053" s="6"/>
      <c r="K3053" s="6"/>
      <c r="L3053" s="5"/>
    </row>
    <row r="3054" spans="5:12" ht="73.5" hidden="1" customHeight="1">
      <c r="E3054" s="6"/>
      <c r="F3054" s="6"/>
      <c r="G3054" s="6"/>
      <c r="H3054" s="6"/>
      <c r="I3054" s="6"/>
      <c r="J3054" s="6"/>
      <c r="K3054" s="6"/>
      <c r="L3054" s="5"/>
    </row>
    <row r="3055" spans="5:12" ht="73.5" hidden="1" customHeight="1">
      <c r="E3055" s="6"/>
      <c r="F3055" s="6"/>
      <c r="G3055" s="6"/>
      <c r="H3055" s="6"/>
      <c r="I3055" s="6"/>
      <c r="J3055" s="6"/>
      <c r="K3055" s="6"/>
      <c r="L3055" s="5"/>
    </row>
    <row r="3056" spans="5:12" ht="73.5" hidden="1" customHeight="1">
      <c r="E3056" s="6"/>
      <c r="F3056" s="6"/>
      <c r="G3056" s="6"/>
      <c r="H3056" s="6"/>
      <c r="I3056" s="6"/>
      <c r="J3056" s="6"/>
      <c r="K3056" s="6"/>
      <c r="L3056" s="5"/>
    </row>
    <row r="3057" spans="5:12" ht="73.5" hidden="1" customHeight="1">
      <c r="E3057" s="6"/>
      <c r="F3057" s="6"/>
      <c r="G3057" s="6"/>
      <c r="H3057" s="6"/>
      <c r="I3057" s="6"/>
      <c r="J3057" s="6"/>
      <c r="K3057" s="6"/>
      <c r="L3057" s="5"/>
    </row>
    <row r="3058" spans="5:12" ht="73.5" hidden="1" customHeight="1">
      <c r="E3058" s="6"/>
      <c r="F3058" s="6"/>
      <c r="G3058" s="6"/>
      <c r="H3058" s="6"/>
      <c r="I3058" s="6"/>
      <c r="J3058" s="6"/>
      <c r="K3058" s="6"/>
      <c r="L3058" s="5"/>
    </row>
    <row r="3059" spans="5:12" ht="73.5" hidden="1" customHeight="1">
      <c r="E3059" s="6"/>
      <c r="F3059" s="6"/>
      <c r="G3059" s="6"/>
      <c r="H3059" s="6"/>
      <c r="I3059" s="6"/>
      <c r="J3059" s="6"/>
      <c r="K3059" s="6"/>
      <c r="L3059" s="5"/>
    </row>
    <row r="3060" spans="5:12" ht="73.5" hidden="1" customHeight="1">
      <c r="E3060" s="6"/>
      <c r="F3060" s="6"/>
      <c r="G3060" s="6"/>
      <c r="H3060" s="6"/>
      <c r="I3060" s="6"/>
      <c r="J3060" s="6"/>
      <c r="K3060" s="6"/>
      <c r="L3060" s="5"/>
    </row>
    <row r="3061" spans="5:12" ht="73.5" hidden="1" customHeight="1">
      <c r="E3061" s="6"/>
      <c r="F3061" s="6"/>
      <c r="G3061" s="6"/>
      <c r="H3061" s="6"/>
      <c r="I3061" s="6"/>
      <c r="J3061" s="6"/>
      <c r="K3061" s="6"/>
      <c r="L3061" s="5"/>
    </row>
    <row r="3062" spans="5:12" ht="73.5" hidden="1" customHeight="1">
      <c r="E3062" s="6"/>
      <c r="F3062" s="6"/>
      <c r="G3062" s="6"/>
      <c r="H3062" s="6"/>
      <c r="I3062" s="6"/>
      <c r="J3062" s="6"/>
      <c r="K3062" s="6"/>
      <c r="L3062" s="5"/>
    </row>
    <row r="3063" spans="5:12" ht="73.5" hidden="1" customHeight="1">
      <c r="E3063" s="6"/>
      <c r="F3063" s="6"/>
      <c r="G3063" s="6"/>
      <c r="H3063" s="6"/>
      <c r="I3063" s="6"/>
      <c r="J3063" s="6"/>
      <c r="K3063" s="6"/>
      <c r="L3063" s="5"/>
    </row>
    <row r="3064" spans="5:12" ht="73.5" hidden="1" customHeight="1">
      <c r="E3064" s="6"/>
      <c r="F3064" s="6"/>
      <c r="G3064" s="6"/>
      <c r="H3064" s="6"/>
      <c r="I3064" s="6"/>
      <c r="J3064" s="6"/>
      <c r="K3064" s="6"/>
      <c r="L3064" s="5"/>
    </row>
    <row r="3065" spans="5:12" ht="73.5" hidden="1" customHeight="1">
      <c r="E3065" s="6"/>
      <c r="F3065" s="6"/>
      <c r="G3065" s="6"/>
      <c r="H3065" s="6"/>
      <c r="I3065" s="6"/>
      <c r="J3065" s="6"/>
      <c r="K3065" s="6"/>
      <c r="L3065" s="5"/>
    </row>
    <row r="3066" spans="5:12" ht="73.5" hidden="1" customHeight="1">
      <c r="E3066" s="6"/>
      <c r="F3066" s="6"/>
      <c r="G3066" s="6"/>
      <c r="H3066" s="6"/>
      <c r="I3066" s="6"/>
      <c r="J3066" s="6"/>
      <c r="K3066" s="6"/>
      <c r="L3066" s="5"/>
    </row>
    <row r="3067" spans="5:12" ht="73.5" hidden="1" customHeight="1">
      <c r="E3067" s="6"/>
      <c r="F3067" s="6"/>
      <c r="G3067" s="6"/>
      <c r="H3067" s="6"/>
      <c r="I3067" s="6"/>
      <c r="J3067" s="6"/>
      <c r="K3067" s="6"/>
      <c r="L3067" s="5"/>
    </row>
    <row r="3068" spans="5:12" ht="73.5" hidden="1" customHeight="1">
      <c r="E3068" s="6"/>
      <c r="F3068" s="6"/>
      <c r="G3068" s="6"/>
      <c r="H3068" s="6"/>
      <c r="I3068" s="6"/>
      <c r="J3068" s="6"/>
      <c r="K3068" s="6"/>
      <c r="L3068" s="5"/>
    </row>
    <row r="3069" spans="5:12" ht="73.5" hidden="1" customHeight="1">
      <c r="E3069" s="6"/>
      <c r="F3069" s="6"/>
      <c r="G3069" s="6"/>
      <c r="H3069" s="6"/>
      <c r="I3069" s="6"/>
      <c r="J3069" s="6"/>
      <c r="K3069" s="6"/>
      <c r="L3069" s="5"/>
    </row>
    <row r="3070" spans="5:12" ht="73.5" hidden="1" customHeight="1">
      <c r="E3070" s="6"/>
      <c r="F3070" s="6"/>
      <c r="G3070" s="6"/>
      <c r="H3070" s="6"/>
      <c r="I3070" s="6"/>
      <c r="J3070" s="6"/>
      <c r="K3070" s="6"/>
      <c r="L3070" s="5"/>
    </row>
    <row r="3071" spans="5:12" ht="73.5" hidden="1" customHeight="1">
      <c r="E3071" s="6"/>
      <c r="F3071" s="6"/>
      <c r="G3071" s="6"/>
      <c r="H3071" s="6"/>
      <c r="I3071" s="6"/>
      <c r="J3071" s="6"/>
      <c r="K3071" s="6"/>
      <c r="L3071" s="5"/>
    </row>
    <row r="3072" spans="5:12" ht="73.5" hidden="1" customHeight="1">
      <c r="E3072" s="6"/>
      <c r="F3072" s="6"/>
      <c r="G3072" s="6"/>
      <c r="H3072" s="6"/>
      <c r="I3072" s="6"/>
      <c r="J3072" s="6"/>
      <c r="K3072" s="6"/>
      <c r="L3072" s="5"/>
    </row>
    <row r="3073" spans="5:12" ht="73.5" hidden="1" customHeight="1">
      <c r="E3073" s="6"/>
      <c r="F3073" s="6"/>
      <c r="G3073" s="6"/>
      <c r="H3073" s="6"/>
      <c r="I3073" s="6"/>
      <c r="J3073" s="6"/>
      <c r="K3073" s="6"/>
      <c r="L3073" s="5"/>
    </row>
    <row r="3074" spans="5:12" ht="73.5" hidden="1" customHeight="1">
      <c r="E3074" s="6"/>
      <c r="F3074" s="6"/>
      <c r="G3074" s="6"/>
      <c r="H3074" s="6"/>
      <c r="I3074" s="6"/>
      <c r="J3074" s="6"/>
      <c r="K3074" s="6"/>
      <c r="L3074" s="5"/>
    </row>
    <row r="3075" spans="5:12" ht="73.5" hidden="1" customHeight="1">
      <c r="E3075" s="6"/>
      <c r="F3075" s="6"/>
      <c r="G3075" s="6"/>
      <c r="H3075" s="6"/>
      <c r="I3075" s="6"/>
      <c r="J3075" s="6"/>
      <c r="K3075" s="6"/>
      <c r="L3075" s="5"/>
    </row>
    <row r="3076" spans="5:12" ht="73.5" hidden="1" customHeight="1">
      <c r="E3076" s="6"/>
      <c r="F3076" s="6"/>
      <c r="G3076" s="6"/>
      <c r="H3076" s="6"/>
      <c r="I3076" s="6"/>
      <c r="J3076" s="6"/>
      <c r="K3076" s="6"/>
      <c r="L3076" s="5"/>
    </row>
    <row r="3077" spans="5:12" ht="73.5" hidden="1" customHeight="1">
      <c r="E3077" s="6"/>
      <c r="F3077" s="6"/>
      <c r="G3077" s="6"/>
      <c r="H3077" s="6"/>
      <c r="I3077" s="6"/>
      <c r="J3077" s="6"/>
      <c r="K3077" s="6"/>
      <c r="L3077" s="5"/>
    </row>
    <row r="3078" spans="5:12" ht="73.5" hidden="1" customHeight="1">
      <c r="E3078" s="6"/>
      <c r="F3078" s="6"/>
      <c r="G3078" s="6"/>
      <c r="H3078" s="6"/>
      <c r="I3078" s="6"/>
      <c r="J3078" s="6"/>
      <c r="K3078" s="6"/>
      <c r="L3078" s="5"/>
    </row>
    <row r="3079" spans="5:12" ht="73.5" hidden="1" customHeight="1">
      <c r="E3079" s="6"/>
      <c r="F3079" s="6"/>
      <c r="G3079" s="6"/>
      <c r="H3079" s="6"/>
      <c r="I3079" s="6"/>
      <c r="J3079" s="6"/>
      <c r="K3079" s="6"/>
      <c r="L3079" s="5"/>
    </row>
    <row r="3080" spans="5:12" ht="73.5" hidden="1" customHeight="1">
      <c r="E3080" s="6"/>
      <c r="F3080" s="6"/>
      <c r="G3080" s="6"/>
      <c r="H3080" s="6"/>
      <c r="I3080" s="6"/>
      <c r="J3080" s="6"/>
      <c r="K3080" s="6"/>
      <c r="L3080" s="5"/>
    </row>
    <row r="3081" spans="5:12" ht="73.5" hidden="1" customHeight="1">
      <c r="E3081" s="6"/>
      <c r="F3081" s="6"/>
      <c r="G3081" s="6"/>
      <c r="H3081" s="6"/>
      <c r="I3081" s="6"/>
      <c r="J3081" s="6"/>
      <c r="K3081" s="6"/>
      <c r="L3081" s="5"/>
    </row>
    <row r="3082" spans="5:12" ht="73.5" hidden="1" customHeight="1">
      <c r="E3082" s="6"/>
      <c r="F3082" s="6"/>
      <c r="G3082" s="6"/>
      <c r="H3082" s="6"/>
      <c r="I3082" s="6"/>
      <c r="J3082" s="6"/>
      <c r="K3082" s="6"/>
      <c r="L3082" s="5"/>
    </row>
    <row r="3083" spans="5:12" ht="73.5" hidden="1" customHeight="1">
      <c r="E3083" s="6"/>
      <c r="F3083" s="6"/>
      <c r="G3083" s="6"/>
      <c r="H3083" s="6"/>
      <c r="I3083" s="6"/>
      <c r="J3083" s="6"/>
      <c r="K3083" s="6"/>
      <c r="L3083" s="5"/>
    </row>
    <row r="3084" spans="5:12" ht="73.5" hidden="1" customHeight="1">
      <c r="E3084" s="6"/>
      <c r="F3084" s="6"/>
      <c r="G3084" s="6"/>
      <c r="H3084" s="6"/>
      <c r="I3084" s="6"/>
      <c r="J3084" s="6"/>
      <c r="K3084" s="6"/>
      <c r="L3084" s="5"/>
    </row>
    <row r="3085" spans="5:12" ht="73.5" hidden="1" customHeight="1">
      <c r="E3085" s="6"/>
      <c r="F3085" s="6"/>
      <c r="G3085" s="6"/>
      <c r="H3085" s="6"/>
      <c r="I3085" s="6"/>
      <c r="J3085" s="6"/>
      <c r="K3085" s="6"/>
      <c r="L3085" s="5"/>
    </row>
    <row r="3086" spans="5:12" ht="73.5" hidden="1" customHeight="1">
      <c r="E3086" s="6"/>
      <c r="F3086" s="6"/>
      <c r="G3086" s="6"/>
      <c r="H3086" s="6"/>
      <c r="I3086" s="6"/>
      <c r="J3086" s="6"/>
      <c r="K3086" s="6"/>
      <c r="L3086" s="5"/>
    </row>
    <row r="3087" spans="5:12" ht="73.5" hidden="1" customHeight="1">
      <c r="E3087" s="6"/>
      <c r="F3087" s="6"/>
      <c r="G3087" s="6"/>
      <c r="H3087" s="6"/>
      <c r="I3087" s="6"/>
      <c r="J3087" s="6"/>
      <c r="K3087" s="6"/>
      <c r="L3087" s="5"/>
    </row>
    <row r="3088" spans="5:12" ht="73.5" hidden="1" customHeight="1">
      <c r="E3088" s="6"/>
      <c r="F3088" s="6"/>
      <c r="G3088" s="6"/>
      <c r="H3088" s="6"/>
      <c r="I3088" s="6"/>
      <c r="J3088" s="6"/>
      <c r="K3088" s="6"/>
      <c r="L3088" s="5"/>
    </row>
    <row r="3089" spans="5:12" ht="73.5" hidden="1" customHeight="1">
      <c r="E3089" s="6"/>
      <c r="F3089" s="6"/>
      <c r="G3089" s="6"/>
      <c r="H3089" s="6"/>
      <c r="I3089" s="6"/>
      <c r="J3089" s="6"/>
      <c r="K3089" s="6"/>
      <c r="L3089" s="5"/>
    </row>
    <row r="3090" spans="5:12" ht="73.5" hidden="1" customHeight="1">
      <c r="E3090" s="6"/>
      <c r="F3090" s="6"/>
      <c r="G3090" s="6"/>
      <c r="H3090" s="6"/>
      <c r="I3090" s="6"/>
      <c r="J3090" s="6"/>
      <c r="K3090" s="6"/>
      <c r="L3090" s="5"/>
    </row>
    <row r="3091" spans="5:12" ht="73.5" hidden="1" customHeight="1">
      <c r="E3091" s="6"/>
      <c r="F3091" s="6"/>
      <c r="G3091" s="6"/>
      <c r="H3091" s="6"/>
      <c r="I3091" s="6"/>
      <c r="J3091" s="6"/>
      <c r="K3091" s="6"/>
      <c r="L3091" s="5"/>
    </row>
    <row r="3092" spans="5:12" ht="73.5" hidden="1" customHeight="1">
      <c r="E3092" s="6"/>
      <c r="F3092" s="6"/>
      <c r="G3092" s="6"/>
      <c r="H3092" s="6"/>
      <c r="I3092" s="6"/>
      <c r="J3092" s="6"/>
      <c r="K3092" s="6"/>
      <c r="L3092" s="5"/>
    </row>
    <row r="3093" spans="5:12" ht="73.5" hidden="1" customHeight="1">
      <c r="E3093" s="6"/>
      <c r="F3093" s="6"/>
      <c r="G3093" s="6"/>
      <c r="H3093" s="6"/>
      <c r="I3093" s="6"/>
      <c r="J3093" s="6"/>
      <c r="K3093" s="6"/>
      <c r="L3093" s="5"/>
    </row>
    <row r="3094" spans="5:12" ht="73.5" hidden="1" customHeight="1">
      <c r="E3094" s="6"/>
      <c r="F3094" s="6"/>
      <c r="G3094" s="6"/>
      <c r="H3094" s="6"/>
      <c r="I3094" s="6"/>
      <c r="J3094" s="6"/>
      <c r="K3094" s="6"/>
      <c r="L3094" s="5"/>
    </row>
    <row r="3095" spans="5:12" ht="73.5" hidden="1" customHeight="1">
      <c r="E3095" s="6"/>
      <c r="F3095" s="6"/>
      <c r="G3095" s="6"/>
      <c r="H3095" s="6"/>
      <c r="I3095" s="6"/>
      <c r="J3095" s="6"/>
      <c r="K3095" s="6"/>
      <c r="L3095" s="5"/>
    </row>
    <row r="3096" spans="5:12" ht="73.5" hidden="1" customHeight="1">
      <c r="E3096" s="6"/>
      <c r="F3096" s="6"/>
      <c r="G3096" s="6"/>
      <c r="H3096" s="6"/>
      <c r="I3096" s="6"/>
      <c r="J3096" s="6"/>
      <c r="K3096" s="6"/>
      <c r="L3096" s="5"/>
    </row>
    <row r="3097" spans="5:12" ht="73.5" hidden="1" customHeight="1">
      <c r="E3097" s="6"/>
      <c r="F3097" s="6"/>
      <c r="G3097" s="6"/>
      <c r="H3097" s="6"/>
      <c r="I3097" s="6"/>
      <c r="J3097" s="6"/>
      <c r="K3097" s="6"/>
      <c r="L3097" s="5"/>
    </row>
    <row r="3098" spans="5:12" ht="73.5" hidden="1" customHeight="1">
      <c r="E3098" s="6"/>
      <c r="F3098" s="6"/>
      <c r="G3098" s="6"/>
      <c r="H3098" s="6"/>
      <c r="I3098" s="6"/>
      <c r="J3098" s="6"/>
      <c r="K3098" s="6"/>
      <c r="L3098" s="5"/>
    </row>
    <row r="3099" spans="5:12" ht="73.5" hidden="1" customHeight="1">
      <c r="E3099" s="6"/>
      <c r="F3099" s="6"/>
      <c r="G3099" s="6"/>
      <c r="H3099" s="6"/>
      <c r="I3099" s="6"/>
      <c r="J3099" s="6"/>
      <c r="K3099" s="6"/>
      <c r="L3099" s="5"/>
    </row>
    <row r="3100" spans="5:12" ht="73.5" hidden="1" customHeight="1">
      <c r="E3100" s="6"/>
      <c r="F3100" s="6"/>
      <c r="G3100" s="6"/>
      <c r="H3100" s="6"/>
      <c r="I3100" s="6"/>
      <c r="J3100" s="6"/>
      <c r="K3100" s="6"/>
      <c r="L3100" s="5"/>
    </row>
    <row r="3101" spans="5:12" ht="73.5" hidden="1" customHeight="1">
      <c r="E3101" s="6"/>
      <c r="F3101" s="6"/>
      <c r="G3101" s="6"/>
      <c r="H3101" s="6"/>
      <c r="I3101" s="6"/>
      <c r="J3101" s="6"/>
      <c r="K3101" s="6"/>
      <c r="L3101" s="5"/>
    </row>
    <row r="3102" spans="5:12" ht="73.5" hidden="1" customHeight="1">
      <c r="E3102" s="6"/>
      <c r="F3102" s="6"/>
      <c r="G3102" s="6"/>
      <c r="H3102" s="6"/>
      <c r="I3102" s="6"/>
      <c r="J3102" s="6"/>
      <c r="K3102" s="6"/>
      <c r="L3102" s="5"/>
    </row>
    <row r="3103" spans="5:12" ht="73.5" hidden="1" customHeight="1">
      <c r="E3103" s="6"/>
      <c r="F3103" s="6"/>
      <c r="G3103" s="6"/>
      <c r="H3103" s="6"/>
      <c r="I3103" s="6"/>
      <c r="J3103" s="6"/>
      <c r="K3103" s="6"/>
      <c r="L3103" s="5"/>
    </row>
    <row r="3104" spans="5:12" ht="73.5" hidden="1" customHeight="1">
      <c r="E3104" s="6"/>
      <c r="F3104" s="6"/>
      <c r="G3104" s="6"/>
      <c r="H3104" s="6"/>
      <c r="I3104" s="6"/>
      <c r="J3104" s="6"/>
      <c r="K3104" s="6"/>
      <c r="L3104" s="5"/>
    </row>
    <row r="3105" spans="5:12" ht="73.5" hidden="1" customHeight="1">
      <c r="E3105" s="6"/>
      <c r="F3105" s="6"/>
      <c r="G3105" s="6"/>
      <c r="H3105" s="6"/>
      <c r="I3105" s="6"/>
      <c r="J3105" s="6"/>
      <c r="K3105" s="6"/>
      <c r="L3105" s="5"/>
    </row>
    <row r="3106" spans="5:12" ht="73.5" hidden="1" customHeight="1">
      <c r="E3106" s="6"/>
      <c r="F3106" s="6"/>
      <c r="G3106" s="6"/>
      <c r="H3106" s="6"/>
      <c r="I3106" s="6"/>
      <c r="J3106" s="6"/>
      <c r="K3106" s="6"/>
      <c r="L3106" s="5"/>
    </row>
    <row r="3107" spans="5:12" ht="73.5" hidden="1" customHeight="1">
      <c r="E3107" s="6"/>
      <c r="F3107" s="6"/>
      <c r="G3107" s="6"/>
      <c r="H3107" s="6"/>
      <c r="I3107" s="6"/>
      <c r="J3107" s="6"/>
      <c r="K3107" s="6"/>
      <c r="L3107" s="5"/>
    </row>
    <row r="3108" spans="5:12" ht="73.5" hidden="1" customHeight="1">
      <c r="E3108" s="6"/>
      <c r="F3108" s="6"/>
      <c r="G3108" s="6"/>
      <c r="H3108" s="6"/>
      <c r="I3108" s="6"/>
      <c r="J3108" s="6"/>
      <c r="K3108" s="6"/>
      <c r="L3108" s="5"/>
    </row>
    <row r="3109" spans="5:12" ht="73.5" hidden="1" customHeight="1">
      <c r="E3109" s="6"/>
      <c r="F3109" s="6"/>
      <c r="G3109" s="6"/>
      <c r="H3109" s="6"/>
      <c r="I3109" s="6"/>
      <c r="J3109" s="6"/>
      <c r="K3109" s="6"/>
      <c r="L3109" s="5"/>
    </row>
    <row r="3110" spans="5:12" ht="73.5" hidden="1" customHeight="1">
      <c r="E3110" s="6"/>
      <c r="F3110" s="6"/>
      <c r="G3110" s="6"/>
      <c r="H3110" s="6"/>
      <c r="I3110" s="6"/>
      <c r="J3110" s="6"/>
      <c r="K3110" s="6"/>
      <c r="L3110" s="5"/>
    </row>
    <row r="3111" spans="5:12" ht="73.5" hidden="1" customHeight="1">
      <c r="E3111" s="6"/>
      <c r="F3111" s="6"/>
      <c r="G3111" s="6"/>
      <c r="H3111" s="6"/>
      <c r="I3111" s="6"/>
      <c r="J3111" s="6"/>
      <c r="K3111" s="6"/>
      <c r="L3111" s="5"/>
    </row>
    <row r="3112" spans="5:12" ht="73.5" hidden="1" customHeight="1">
      <c r="E3112" s="6"/>
      <c r="F3112" s="6"/>
      <c r="G3112" s="6"/>
      <c r="H3112" s="6"/>
      <c r="I3112" s="6"/>
      <c r="J3112" s="6"/>
      <c r="K3112" s="6"/>
      <c r="L3112" s="5"/>
    </row>
    <row r="3113" spans="5:12" ht="73.5" hidden="1" customHeight="1">
      <c r="E3113" s="6"/>
      <c r="F3113" s="6"/>
      <c r="G3113" s="6"/>
      <c r="H3113" s="6"/>
      <c r="I3113" s="6"/>
      <c r="J3113" s="6"/>
      <c r="K3113" s="6"/>
      <c r="L3113" s="5"/>
    </row>
    <row r="3114" spans="5:12" ht="73.5" hidden="1" customHeight="1">
      <c r="E3114" s="6"/>
      <c r="F3114" s="6"/>
      <c r="G3114" s="6"/>
      <c r="H3114" s="6"/>
      <c r="I3114" s="6"/>
      <c r="J3114" s="6"/>
      <c r="K3114" s="6"/>
      <c r="L3114" s="5"/>
    </row>
    <row r="3115" spans="5:12" ht="73.5" hidden="1" customHeight="1">
      <c r="E3115" s="6"/>
      <c r="F3115" s="6"/>
      <c r="G3115" s="6"/>
      <c r="H3115" s="6"/>
      <c r="I3115" s="6"/>
      <c r="J3115" s="6"/>
      <c r="K3115" s="6"/>
      <c r="L3115" s="5"/>
    </row>
    <row r="3116" spans="5:12" ht="73.5" hidden="1" customHeight="1">
      <c r="E3116" s="6"/>
      <c r="F3116" s="6"/>
      <c r="G3116" s="6"/>
      <c r="H3116" s="6"/>
      <c r="I3116" s="6"/>
      <c r="J3116" s="6"/>
      <c r="K3116" s="6"/>
      <c r="L3116" s="5"/>
    </row>
    <row r="3117" spans="5:12" ht="73.5" hidden="1" customHeight="1">
      <c r="E3117" s="6"/>
      <c r="F3117" s="6"/>
      <c r="G3117" s="6"/>
      <c r="H3117" s="6"/>
      <c r="I3117" s="6"/>
      <c r="J3117" s="6"/>
      <c r="K3117" s="6"/>
      <c r="L3117" s="5"/>
    </row>
    <row r="3118" spans="5:12" ht="73.5" hidden="1" customHeight="1">
      <c r="E3118" s="6"/>
      <c r="F3118" s="6"/>
      <c r="G3118" s="6"/>
      <c r="H3118" s="6"/>
      <c r="I3118" s="6"/>
      <c r="J3118" s="6"/>
      <c r="K3118" s="6"/>
      <c r="L3118" s="5"/>
    </row>
    <row r="3119" spans="5:12" ht="73.5" hidden="1" customHeight="1">
      <c r="E3119" s="6"/>
      <c r="F3119" s="6"/>
      <c r="G3119" s="6"/>
      <c r="H3119" s="6"/>
      <c r="I3119" s="6"/>
      <c r="J3119" s="6"/>
      <c r="K3119" s="6"/>
      <c r="L3119" s="5"/>
    </row>
    <row r="3120" spans="5:12" ht="73.5" hidden="1" customHeight="1">
      <c r="E3120" s="6"/>
      <c r="F3120" s="6"/>
      <c r="G3120" s="6"/>
      <c r="H3120" s="6"/>
      <c r="I3120" s="6"/>
      <c r="J3120" s="6"/>
      <c r="K3120" s="6"/>
      <c r="L3120" s="5"/>
    </row>
    <row r="3121" spans="5:12" ht="73.5" hidden="1" customHeight="1">
      <c r="E3121" s="6"/>
      <c r="F3121" s="6"/>
      <c r="G3121" s="6"/>
      <c r="H3121" s="6"/>
      <c r="I3121" s="6"/>
      <c r="J3121" s="6"/>
      <c r="K3121" s="6"/>
      <c r="L3121" s="5"/>
    </row>
    <row r="3122" spans="5:12" ht="73.5" hidden="1" customHeight="1">
      <c r="E3122" s="6"/>
      <c r="F3122" s="6"/>
      <c r="G3122" s="6"/>
      <c r="H3122" s="6"/>
      <c r="I3122" s="6"/>
      <c r="J3122" s="6"/>
      <c r="K3122" s="6"/>
      <c r="L3122" s="5"/>
    </row>
    <row r="3123" spans="5:12" ht="73.5" hidden="1" customHeight="1">
      <c r="E3123" s="6"/>
      <c r="F3123" s="6"/>
      <c r="G3123" s="6"/>
      <c r="H3123" s="6"/>
      <c r="I3123" s="6"/>
      <c r="J3123" s="6"/>
      <c r="K3123" s="6"/>
      <c r="L3123" s="5"/>
    </row>
    <row r="3124" spans="5:12" ht="73.5" hidden="1" customHeight="1">
      <c r="E3124" s="6"/>
      <c r="F3124" s="6"/>
      <c r="G3124" s="6"/>
      <c r="H3124" s="6"/>
      <c r="I3124" s="6"/>
      <c r="J3124" s="6"/>
      <c r="K3124" s="6"/>
      <c r="L3124" s="5"/>
    </row>
    <row r="3125" spans="5:12" ht="73.5" hidden="1" customHeight="1">
      <c r="E3125" s="6"/>
      <c r="F3125" s="6"/>
      <c r="G3125" s="6"/>
      <c r="H3125" s="6"/>
      <c r="I3125" s="6"/>
      <c r="J3125" s="6"/>
      <c r="K3125" s="6"/>
      <c r="L3125" s="5"/>
    </row>
    <row r="3126" spans="5:12" ht="73.5" hidden="1" customHeight="1">
      <c r="E3126" s="6"/>
      <c r="F3126" s="6"/>
      <c r="G3126" s="6"/>
      <c r="H3126" s="6"/>
      <c r="I3126" s="6"/>
      <c r="J3126" s="6"/>
      <c r="K3126" s="6"/>
      <c r="L3126" s="5"/>
    </row>
    <row r="3127" spans="5:12" ht="73.5" hidden="1" customHeight="1">
      <c r="E3127" s="6"/>
      <c r="F3127" s="6"/>
      <c r="G3127" s="6"/>
      <c r="H3127" s="6"/>
      <c r="I3127" s="6"/>
      <c r="J3127" s="6"/>
      <c r="K3127" s="6"/>
      <c r="L3127" s="5"/>
    </row>
    <row r="3128" spans="5:12" ht="73.5" hidden="1" customHeight="1">
      <c r="E3128" s="6"/>
      <c r="F3128" s="6"/>
      <c r="G3128" s="6"/>
      <c r="H3128" s="6"/>
      <c r="I3128" s="6"/>
      <c r="J3128" s="6"/>
      <c r="K3128" s="6"/>
      <c r="L3128" s="5"/>
    </row>
    <row r="3129" spans="5:12" ht="73.5" hidden="1" customHeight="1">
      <c r="E3129" s="6"/>
      <c r="F3129" s="6"/>
      <c r="G3129" s="6"/>
      <c r="H3129" s="6"/>
      <c r="I3129" s="6"/>
      <c r="J3129" s="6"/>
      <c r="K3129" s="6"/>
      <c r="L3129" s="5"/>
    </row>
    <row r="3130" spans="5:12" ht="73.5" hidden="1" customHeight="1">
      <c r="E3130" s="6"/>
      <c r="F3130" s="6"/>
      <c r="G3130" s="6"/>
      <c r="H3130" s="6"/>
      <c r="I3130" s="6"/>
      <c r="J3130" s="6"/>
      <c r="K3130" s="6"/>
      <c r="L3130" s="5"/>
    </row>
    <row r="3131" spans="5:12" ht="73.5" hidden="1" customHeight="1">
      <c r="E3131" s="6"/>
      <c r="F3131" s="6"/>
      <c r="G3131" s="6"/>
      <c r="H3131" s="6"/>
      <c r="I3131" s="6"/>
      <c r="J3131" s="6"/>
      <c r="K3131" s="6"/>
      <c r="L3131" s="5"/>
    </row>
    <row r="3132" spans="5:12" ht="73.5" hidden="1" customHeight="1">
      <c r="E3132" s="6"/>
      <c r="F3132" s="6"/>
      <c r="G3132" s="6"/>
      <c r="H3132" s="6"/>
      <c r="I3132" s="6"/>
      <c r="J3132" s="6"/>
      <c r="K3132" s="6"/>
      <c r="L3132" s="5"/>
    </row>
    <row r="3133" spans="5:12" ht="73.5" hidden="1" customHeight="1">
      <c r="E3133" s="6"/>
      <c r="F3133" s="6"/>
      <c r="G3133" s="6"/>
      <c r="H3133" s="6"/>
      <c r="I3133" s="6"/>
      <c r="J3133" s="6"/>
      <c r="K3133" s="6"/>
      <c r="L3133" s="5"/>
    </row>
    <row r="3134" spans="5:12" ht="73.5" hidden="1" customHeight="1">
      <c r="E3134" s="6"/>
      <c r="F3134" s="6"/>
      <c r="G3134" s="6"/>
      <c r="H3134" s="6"/>
      <c r="I3134" s="6"/>
      <c r="J3134" s="6"/>
      <c r="K3134" s="6"/>
      <c r="L3134" s="5"/>
    </row>
    <row r="3135" spans="5:12" ht="73.5" hidden="1" customHeight="1">
      <c r="E3135" s="6"/>
      <c r="F3135" s="6"/>
      <c r="G3135" s="6"/>
      <c r="H3135" s="6"/>
      <c r="I3135" s="6"/>
      <c r="J3135" s="6"/>
      <c r="K3135" s="6"/>
      <c r="L3135" s="5"/>
    </row>
    <row r="3136" spans="5:12" ht="73.5" hidden="1" customHeight="1">
      <c r="E3136" s="6"/>
      <c r="F3136" s="6"/>
      <c r="G3136" s="6"/>
      <c r="H3136" s="6"/>
      <c r="I3136" s="6"/>
      <c r="J3136" s="6"/>
      <c r="K3136" s="6"/>
      <c r="L3136" s="5"/>
    </row>
    <row r="3137" spans="5:12" ht="73.5" hidden="1" customHeight="1">
      <c r="E3137" s="6"/>
      <c r="F3137" s="6"/>
      <c r="G3137" s="6"/>
      <c r="H3137" s="6"/>
      <c r="I3137" s="6"/>
      <c r="J3137" s="6"/>
      <c r="K3137" s="6"/>
      <c r="L3137" s="5"/>
    </row>
    <row r="3138" spans="5:12" ht="73.5" hidden="1" customHeight="1">
      <c r="E3138" s="6"/>
      <c r="F3138" s="6"/>
      <c r="G3138" s="6"/>
      <c r="H3138" s="6"/>
      <c r="I3138" s="6"/>
      <c r="J3138" s="6"/>
      <c r="K3138" s="6"/>
      <c r="L3138" s="5"/>
    </row>
    <row r="3139" spans="5:12" ht="73.5" hidden="1" customHeight="1">
      <c r="E3139" s="6"/>
      <c r="F3139" s="6"/>
      <c r="G3139" s="6"/>
      <c r="H3139" s="6"/>
      <c r="I3139" s="6"/>
      <c r="J3139" s="6"/>
      <c r="K3139" s="6"/>
      <c r="L3139" s="5"/>
    </row>
    <row r="3140" spans="5:12" ht="73.5" hidden="1" customHeight="1">
      <c r="E3140" s="6"/>
      <c r="F3140" s="6"/>
      <c r="G3140" s="6"/>
      <c r="H3140" s="6"/>
      <c r="I3140" s="6"/>
      <c r="J3140" s="6"/>
      <c r="K3140" s="6"/>
      <c r="L3140" s="5"/>
    </row>
    <row r="3141" spans="5:12" ht="73.5" hidden="1" customHeight="1">
      <c r="E3141" s="6"/>
      <c r="F3141" s="6"/>
      <c r="G3141" s="6"/>
      <c r="H3141" s="6"/>
      <c r="I3141" s="6"/>
      <c r="J3141" s="6"/>
      <c r="K3141" s="6"/>
      <c r="L3141" s="5"/>
    </row>
    <row r="3142" spans="5:12" ht="73.5" hidden="1" customHeight="1">
      <c r="E3142" s="6"/>
      <c r="F3142" s="6"/>
      <c r="G3142" s="6"/>
      <c r="H3142" s="6"/>
      <c r="I3142" s="6"/>
      <c r="J3142" s="6"/>
      <c r="K3142" s="6"/>
      <c r="L3142" s="5"/>
    </row>
    <row r="3143" spans="5:12" ht="73.5" hidden="1" customHeight="1">
      <c r="E3143" s="6"/>
      <c r="F3143" s="6"/>
      <c r="G3143" s="6"/>
      <c r="H3143" s="6"/>
      <c r="I3143" s="6"/>
      <c r="J3143" s="6"/>
      <c r="K3143" s="6"/>
      <c r="L3143" s="5"/>
    </row>
    <row r="3144" spans="5:12" ht="73.5" hidden="1" customHeight="1">
      <c r="E3144" s="6"/>
      <c r="F3144" s="6"/>
      <c r="G3144" s="6"/>
      <c r="H3144" s="6"/>
      <c r="I3144" s="6"/>
      <c r="J3144" s="6"/>
      <c r="K3144" s="6"/>
      <c r="L3144" s="5"/>
    </row>
    <row r="3145" spans="5:12" ht="73.5" hidden="1" customHeight="1">
      <c r="E3145" s="6"/>
      <c r="F3145" s="6"/>
      <c r="G3145" s="6"/>
      <c r="H3145" s="6"/>
      <c r="I3145" s="6"/>
      <c r="J3145" s="6"/>
      <c r="K3145" s="6"/>
      <c r="L3145" s="5"/>
    </row>
    <row r="3146" spans="5:12" ht="73.5" hidden="1" customHeight="1">
      <c r="E3146" s="6"/>
      <c r="F3146" s="6"/>
      <c r="G3146" s="6"/>
      <c r="H3146" s="6"/>
      <c r="I3146" s="6"/>
      <c r="J3146" s="6"/>
      <c r="K3146" s="6"/>
      <c r="L3146" s="5"/>
    </row>
    <row r="3147" spans="5:12" ht="73.5" hidden="1" customHeight="1">
      <c r="E3147" s="6"/>
      <c r="F3147" s="6"/>
      <c r="G3147" s="6"/>
      <c r="H3147" s="6"/>
      <c r="I3147" s="6"/>
      <c r="J3147" s="6"/>
      <c r="K3147" s="6"/>
      <c r="L3147" s="5"/>
    </row>
    <row r="3148" spans="5:12" ht="73.5" hidden="1" customHeight="1">
      <c r="E3148" s="6"/>
      <c r="F3148" s="6"/>
      <c r="G3148" s="6"/>
      <c r="H3148" s="6"/>
      <c r="I3148" s="6"/>
      <c r="J3148" s="6"/>
      <c r="K3148" s="6"/>
      <c r="L3148" s="5"/>
    </row>
    <row r="3149" spans="5:12" ht="73.5" hidden="1" customHeight="1">
      <c r="E3149" s="6"/>
      <c r="F3149" s="6"/>
      <c r="G3149" s="6"/>
      <c r="H3149" s="6"/>
      <c r="I3149" s="6"/>
      <c r="J3149" s="6"/>
      <c r="K3149" s="6"/>
      <c r="L3149" s="5"/>
    </row>
    <row r="3150" spans="5:12" ht="73.5" hidden="1" customHeight="1">
      <c r="E3150" s="6"/>
      <c r="F3150" s="6"/>
      <c r="G3150" s="6"/>
      <c r="H3150" s="6"/>
      <c r="I3150" s="6"/>
      <c r="J3150" s="6"/>
      <c r="K3150" s="6"/>
      <c r="L3150" s="5"/>
    </row>
    <row r="3151" spans="5:12" ht="73.5" hidden="1" customHeight="1">
      <c r="E3151" s="6"/>
      <c r="F3151" s="6"/>
      <c r="G3151" s="6"/>
      <c r="H3151" s="6"/>
      <c r="I3151" s="6"/>
      <c r="J3151" s="6"/>
      <c r="K3151" s="6"/>
      <c r="L3151" s="5"/>
    </row>
    <row r="3152" spans="5:12" ht="73.5" hidden="1" customHeight="1">
      <c r="E3152" s="6"/>
      <c r="F3152" s="6"/>
      <c r="G3152" s="6"/>
      <c r="H3152" s="6"/>
      <c r="I3152" s="6"/>
      <c r="J3152" s="6"/>
      <c r="K3152" s="6"/>
      <c r="L3152" s="5"/>
    </row>
    <row r="3153" spans="5:12" ht="73.5" hidden="1" customHeight="1">
      <c r="E3153" s="6"/>
      <c r="F3153" s="6"/>
      <c r="G3153" s="6"/>
      <c r="H3153" s="6"/>
      <c r="I3153" s="6"/>
      <c r="J3153" s="6"/>
      <c r="K3153" s="6"/>
      <c r="L3153" s="5"/>
    </row>
    <row r="3154" spans="5:12" ht="73.5" hidden="1" customHeight="1">
      <c r="E3154" s="6"/>
      <c r="F3154" s="6"/>
      <c r="G3154" s="6"/>
      <c r="H3154" s="6"/>
      <c r="I3154" s="6"/>
      <c r="J3154" s="6"/>
      <c r="K3154" s="6"/>
      <c r="L3154" s="5"/>
    </row>
    <row r="3155" spans="5:12" ht="73.5" hidden="1" customHeight="1">
      <c r="E3155" s="6"/>
      <c r="F3155" s="6"/>
      <c r="G3155" s="6"/>
      <c r="H3155" s="6"/>
      <c r="I3155" s="6"/>
      <c r="J3155" s="6"/>
      <c r="K3155" s="6"/>
      <c r="L3155" s="5"/>
    </row>
    <row r="3156" spans="5:12" ht="73.5" hidden="1" customHeight="1">
      <c r="E3156" s="6"/>
      <c r="F3156" s="6"/>
      <c r="G3156" s="6"/>
      <c r="H3156" s="6"/>
      <c r="I3156" s="6"/>
      <c r="J3156" s="6"/>
      <c r="K3156" s="6"/>
      <c r="L3156" s="5"/>
    </row>
    <row r="3157" spans="5:12" ht="73.5" hidden="1" customHeight="1">
      <c r="E3157" s="6"/>
      <c r="F3157" s="6"/>
      <c r="G3157" s="6"/>
      <c r="H3157" s="6"/>
      <c r="I3157" s="6"/>
      <c r="J3157" s="6"/>
      <c r="K3157" s="6"/>
      <c r="L3157" s="5"/>
    </row>
    <row r="3158" spans="5:12" ht="73.5" hidden="1" customHeight="1">
      <c r="E3158" s="6"/>
      <c r="F3158" s="6"/>
      <c r="G3158" s="6"/>
      <c r="H3158" s="6"/>
      <c r="I3158" s="6"/>
      <c r="J3158" s="6"/>
      <c r="K3158" s="6"/>
      <c r="L3158" s="5"/>
    </row>
    <row r="3159" spans="5:12" ht="73.5" hidden="1" customHeight="1">
      <c r="E3159" s="6"/>
      <c r="F3159" s="6"/>
      <c r="G3159" s="6"/>
      <c r="H3159" s="6"/>
      <c r="I3159" s="6"/>
      <c r="J3159" s="6"/>
      <c r="K3159" s="6"/>
      <c r="L3159" s="5"/>
    </row>
    <row r="3160" spans="5:12" ht="73.5" hidden="1" customHeight="1">
      <c r="E3160" s="6"/>
      <c r="F3160" s="6"/>
      <c r="G3160" s="6"/>
      <c r="H3160" s="6"/>
      <c r="I3160" s="6"/>
      <c r="J3160" s="6"/>
      <c r="K3160" s="6"/>
      <c r="L3160" s="5"/>
    </row>
    <row r="3161" spans="5:12" ht="73.5" hidden="1" customHeight="1">
      <c r="E3161" s="6"/>
      <c r="F3161" s="6"/>
      <c r="G3161" s="6"/>
      <c r="H3161" s="6"/>
      <c r="I3161" s="6"/>
      <c r="J3161" s="6"/>
      <c r="K3161" s="6"/>
      <c r="L3161" s="5"/>
    </row>
    <row r="3162" spans="5:12" ht="73.5" hidden="1" customHeight="1">
      <c r="E3162" s="6"/>
      <c r="F3162" s="6"/>
      <c r="G3162" s="6"/>
      <c r="H3162" s="6"/>
      <c r="I3162" s="6"/>
      <c r="J3162" s="6"/>
      <c r="K3162" s="6"/>
      <c r="L3162" s="5"/>
    </row>
    <row r="3163" spans="5:12" ht="73.5" hidden="1" customHeight="1">
      <c r="E3163" s="6"/>
      <c r="F3163" s="6"/>
      <c r="G3163" s="6"/>
      <c r="H3163" s="6"/>
      <c r="I3163" s="6"/>
      <c r="J3163" s="6"/>
      <c r="K3163" s="6"/>
      <c r="L3163" s="5"/>
    </row>
    <row r="3164" spans="5:12" ht="73.5" hidden="1" customHeight="1">
      <c r="E3164" s="6"/>
      <c r="F3164" s="6"/>
      <c r="G3164" s="6"/>
      <c r="H3164" s="6"/>
      <c r="I3164" s="6"/>
      <c r="J3164" s="6"/>
      <c r="K3164" s="6"/>
      <c r="L3164" s="5"/>
    </row>
    <row r="3165" spans="5:12" ht="73.5" hidden="1" customHeight="1">
      <c r="E3165" s="6"/>
      <c r="F3165" s="6"/>
      <c r="G3165" s="6"/>
      <c r="H3165" s="6"/>
      <c r="I3165" s="6"/>
      <c r="J3165" s="6"/>
      <c r="K3165" s="6"/>
      <c r="L3165" s="5"/>
    </row>
    <row r="3166" spans="5:12" ht="73.5" hidden="1" customHeight="1">
      <c r="E3166" s="6"/>
      <c r="F3166" s="6"/>
      <c r="G3166" s="6"/>
      <c r="H3166" s="6"/>
      <c r="I3166" s="6"/>
      <c r="J3166" s="6"/>
      <c r="K3166" s="6"/>
      <c r="L3166" s="5"/>
    </row>
    <row r="3167" spans="5:12" ht="73.5" hidden="1" customHeight="1">
      <c r="E3167" s="6"/>
      <c r="F3167" s="6"/>
      <c r="G3167" s="6"/>
      <c r="H3167" s="6"/>
      <c r="I3167" s="6"/>
      <c r="J3167" s="6"/>
      <c r="K3167" s="6"/>
      <c r="L3167" s="5"/>
    </row>
    <row r="3168" spans="5:12" ht="73.5" hidden="1" customHeight="1">
      <c r="E3168" s="6"/>
      <c r="F3168" s="6"/>
      <c r="G3168" s="6"/>
      <c r="H3168" s="6"/>
      <c r="I3168" s="6"/>
      <c r="J3168" s="6"/>
      <c r="K3168" s="6"/>
      <c r="L3168" s="5"/>
    </row>
    <row r="3169" spans="5:12" ht="73.5" hidden="1" customHeight="1">
      <c r="E3169" s="6"/>
      <c r="F3169" s="6"/>
      <c r="G3169" s="6"/>
      <c r="H3169" s="6"/>
      <c r="I3169" s="6"/>
      <c r="J3169" s="6"/>
      <c r="K3169" s="6"/>
      <c r="L3169" s="5"/>
    </row>
    <row r="3170" spans="5:12" ht="73.5" hidden="1" customHeight="1">
      <c r="E3170" s="6"/>
      <c r="F3170" s="6"/>
      <c r="G3170" s="6"/>
      <c r="H3170" s="6"/>
      <c r="I3170" s="6"/>
      <c r="J3170" s="6"/>
      <c r="K3170" s="6"/>
      <c r="L3170" s="5"/>
    </row>
    <row r="3171" spans="5:12" ht="73.5" hidden="1" customHeight="1">
      <c r="E3171" s="6"/>
      <c r="F3171" s="6"/>
      <c r="G3171" s="6"/>
      <c r="H3171" s="6"/>
      <c r="I3171" s="6"/>
      <c r="J3171" s="6"/>
      <c r="K3171" s="6"/>
      <c r="L3171" s="5"/>
    </row>
    <row r="3172" spans="5:12" ht="73.5" hidden="1" customHeight="1">
      <c r="E3172" s="6"/>
      <c r="F3172" s="6"/>
      <c r="G3172" s="6"/>
      <c r="H3172" s="6"/>
      <c r="I3172" s="6"/>
      <c r="J3172" s="6"/>
      <c r="K3172" s="6"/>
      <c r="L3172" s="5"/>
    </row>
    <row r="3173" spans="5:12" ht="73.5" hidden="1" customHeight="1">
      <c r="E3173" s="6"/>
      <c r="F3173" s="6"/>
      <c r="G3173" s="6"/>
      <c r="H3173" s="6"/>
      <c r="I3173" s="6"/>
      <c r="J3173" s="6"/>
      <c r="K3173" s="6"/>
      <c r="L3173" s="5"/>
    </row>
    <row r="3174" spans="5:12" ht="73.5" hidden="1" customHeight="1">
      <c r="E3174" s="6"/>
      <c r="F3174" s="6"/>
      <c r="G3174" s="6"/>
      <c r="H3174" s="6"/>
      <c r="I3174" s="6"/>
      <c r="J3174" s="6"/>
      <c r="K3174" s="6"/>
      <c r="L3174" s="5"/>
    </row>
    <row r="3175" spans="5:12" ht="73.5" hidden="1" customHeight="1">
      <c r="E3175" s="6"/>
      <c r="F3175" s="6"/>
      <c r="G3175" s="6"/>
      <c r="H3175" s="6"/>
      <c r="I3175" s="6"/>
      <c r="J3175" s="6"/>
      <c r="K3175" s="6"/>
      <c r="L3175" s="5"/>
    </row>
    <row r="3176" spans="5:12" ht="73.5" hidden="1" customHeight="1">
      <c r="E3176" s="6"/>
      <c r="F3176" s="6"/>
      <c r="G3176" s="6"/>
      <c r="H3176" s="6"/>
      <c r="I3176" s="6"/>
      <c r="J3176" s="6"/>
      <c r="K3176" s="6"/>
      <c r="L3176" s="5"/>
    </row>
    <row r="3177" spans="5:12" ht="73.5" hidden="1" customHeight="1">
      <c r="E3177" s="6"/>
      <c r="F3177" s="6"/>
      <c r="G3177" s="6"/>
      <c r="H3177" s="6"/>
      <c r="I3177" s="6"/>
      <c r="J3177" s="6"/>
      <c r="K3177" s="6"/>
      <c r="L3177" s="5"/>
    </row>
    <row r="3178" spans="5:12" ht="73.5" hidden="1" customHeight="1">
      <c r="E3178" s="6"/>
      <c r="F3178" s="6"/>
      <c r="G3178" s="6"/>
      <c r="H3178" s="6"/>
      <c r="I3178" s="6"/>
      <c r="J3178" s="6"/>
      <c r="K3178" s="6"/>
      <c r="L3178" s="5"/>
    </row>
    <row r="3179" spans="5:12" ht="73.5" hidden="1" customHeight="1">
      <c r="E3179" s="6"/>
      <c r="F3179" s="6"/>
      <c r="G3179" s="6"/>
      <c r="H3179" s="6"/>
      <c r="I3179" s="6"/>
      <c r="J3179" s="6"/>
      <c r="K3179" s="6"/>
      <c r="L3179" s="5"/>
    </row>
    <row r="3180" spans="5:12" ht="73.5" hidden="1" customHeight="1">
      <c r="E3180" s="6"/>
      <c r="F3180" s="6"/>
      <c r="G3180" s="6"/>
      <c r="H3180" s="6"/>
      <c r="I3180" s="6"/>
      <c r="J3180" s="6"/>
      <c r="K3180" s="6"/>
      <c r="L3180" s="5"/>
    </row>
    <row r="3181" spans="5:12" ht="73.5" hidden="1" customHeight="1">
      <c r="E3181" s="6"/>
      <c r="F3181" s="6"/>
      <c r="G3181" s="6"/>
      <c r="H3181" s="6"/>
      <c r="I3181" s="6"/>
      <c r="J3181" s="6"/>
      <c r="K3181" s="6"/>
      <c r="L3181" s="5"/>
    </row>
    <row r="3182" spans="5:12" ht="73.5" hidden="1" customHeight="1">
      <c r="E3182" s="6"/>
      <c r="F3182" s="6"/>
      <c r="G3182" s="6"/>
      <c r="H3182" s="6"/>
      <c r="I3182" s="6"/>
      <c r="J3182" s="6"/>
      <c r="K3182" s="6"/>
      <c r="L3182" s="5"/>
    </row>
    <row r="3183" spans="5:12" ht="73.5" hidden="1" customHeight="1">
      <c r="E3183" s="6"/>
      <c r="F3183" s="6"/>
      <c r="G3183" s="6"/>
      <c r="H3183" s="6"/>
      <c r="I3183" s="6"/>
      <c r="J3183" s="6"/>
      <c r="K3183" s="6"/>
      <c r="L3183" s="5"/>
    </row>
    <row r="3184" spans="5:12" ht="73.5" hidden="1" customHeight="1">
      <c r="E3184" s="6"/>
      <c r="F3184" s="6"/>
      <c r="G3184" s="6"/>
      <c r="H3184" s="6"/>
      <c r="I3184" s="6"/>
      <c r="J3184" s="6"/>
      <c r="K3184" s="6"/>
      <c r="L3184" s="5"/>
    </row>
    <row r="3185" spans="5:12" ht="73.5" hidden="1" customHeight="1">
      <c r="E3185" s="6"/>
      <c r="F3185" s="6"/>
      <c r="G3185" s="6"/>
      <c r="H3185" s="6"/>
      <c r="I3185" s="6"/>
      <c r="J3185" s="6"/>
      <c r="K3185" s="6"/>
      <c r="L3185" s="5"/>
    </row>
    <row r="3186" spans="5:12" ht="73.5" hidden="1" customHeight="1">
      <c r="E3186" s="6"/>
      <c r="F3186" s="6"/>
      <c r="G3186" s="6"/>
      <c r="H3186" s="6"/>
      <c r="I3186" s="6"/>
      <c r="J3186" s="6"/>
      <c r="K3186" s="6"/>
      <c r="L3186" s="5"/>
    </row>
    <row r="3187" spans="5:12" ht="73.5" hidden="1" customHeight="1">
      <c r="E3187" s="6"/>
      <c r="F3187" s="6"/>
      <c r="G3187" s="6"/>
      <c r="H3187" s="6"/>
      <c r="I3187" s="6"/>
      <c r="J3187" s="6"/>
      <c r="K3187" s="6"/>
      <c r="L3187" s="5"/>
    </row>
    <row r="3188" spans="5:12" ht="73.5" hidden="1" customHeight="1">
      <c r="E3188" s="6"/>
      <c r="F3188" s="6"/>
      <c r="G3188" s="6"/>
      <c r="H3188" s="6"/>
      <c r="I3188" s="6"/>
      <c r="J3188" s="6"/>
      <c r="K3188" s="6"/>
      <c r="L3188" s="5"/>
    </row>
    <row r="3189" spans="5:12" ht="73.5" hidden="1" customHeight="1">
      <c r="E3189" s="6"/>
      <c r="F3189" s="6"/>
      <c r="G3189" s="6"/>
      <c r="H3189" s="6"/>
      <c r="I3189" s="6"/>
      <c r="J3189" s="6"/>
      <c r="K3189" s="6"/>
      <c r="L3189" s="5"/>
    </row>
    <row r="3190" spans="5:12" ht="73.5" hidden="1" customHeight="1">
      <c r="E3190" s="6"/>
      <c r="F3190" s="6"/>
      <c r="G3190" s="6"/>
      <c r="H3190" s="6"/>
      <c r="I3190" s="6"/>
      <c r="J3190" s="6"/>
      <c r="K3190" s="6"/>
      <c r="L3190" s="5"/>
    </row>
    <row r="3191" spans="5:12" ht="73.5" hidden="1" customHeight="1">
      <c r="E3191" s="6"/>
      <c r="F3191" s="6"/>
      <c r="G3191" s="6"/>
      <c r="H3191" s="6"/>
      <c r="I3191" s="6"/>
      <c r="J3191" s="6"/>
      <c r="K3191" s="6"/>
      <c r="L3191" s="5"/>
    </row>
    <row r="3192" spans="5:12" ht="73.5" hidden="1" customHeight="1">
      <c r="E3192" s="6"/>
      <c r="F3192" s="6"/>
      <c r="G3192" s="6"/>
      <c r="H3192" s="6"/>
      <c r="I3192" s="6"/>
      <c r="J3192" s="6"/>
      <c r="K3192" s="6"/>
      <c r="L3192" s="5"/>
    </row>
    <row r="3193" spans="5:12" ht="73.5" hidden="1" customHeight="1">
      <c r="E3193" s="6"/>
      <c r="F3193" s="6"/>
      <c r="G3193" s="6"/>
      <c r="H3193" s="6"/>
      <c r="I3193" s="6"/>
      <c r="J3193" s="6"/>
      <c r="K3193" s="6"/>
      <c r="L3193" s="5"/>
    </row>
    <row r="3194" spans="5:12" ht="73.5" hidden="1" customHeight="1">
      <c r="E3194" s="6"/>
      <c r="F3194" s="6"/>
      <c r="G3194" s="6"/>
      <c r="H3194" s="6"/>
      <c r="I3194" s="6"/>
      <c r="J3194" s="6"/>
      <c r="K3194" s="6"/>
      <c r="L3194" s="5"/>
    </row>
    <row r="3195" spans="5:12" ht="73.5" hidden="1" customHeight="1">
      <c r="E3195" s="6"/>
      <c r="F3195" s="6"/>
      <c r="G3195" s="6"/>
      <c r="H3195" s="6"/>
      <c r="I3195" s="6"/>
      <c r="J3195" s="6"/>
      <c r="K3195" s="6"/>
      <c r="L3195" s="5"/>
    </row>
    <row r="3196" spans="5:12" ht="73.5" hidden="1" customHeight="1">
      <c r="E3196" s="6"/>
      <c r="F3196" s="6"/>
      <c r="G3196" s="6"/>
      <c r="H3196" s="6"/>
      <c r="I3196" s="6"/>
      <c r="J3196" s="6"/>
      <c r="K3196" s="6"/>
      <c r="L3196" s="5"/>
    </row>
    <row r="3197" spans="5:12" ht="73.5" hidden="1" customHeight="1">
      <c r="E3197" s="6"/>
      <c r="F3197" s="6"/>
      <c r="G3197" s="6"/>
      <c r="H3197" s="6"/>
      <c r="I3197" s="6"/>
      <c r="J3197" s="6"/>
      <c r="K3197" s="6"/>
      <c r="L3197" s="5"/>
    </row>
    <row r="3198" spans="5:12" ht="73.5" hidden="1" customHeight="1">
      <c r="E3198" s="6"/>
      <c r="F3198" s="6"/>
      <c r="G3198" s="6"/>
      <c r="H3198" s="6"/>
      <c r="I3198" s="6"/>
      <c r="J3198" s="6"/>
      <c r="K3198" s="6"/>
      <c r="L3198" s="5"/>
    </row>
    <row r="3199" spans="5:12" ht="73.5" hidden="1" customHeight="1">
      <c r="E3199" s="6"/>
      <c r="F3199" s="6"/>
      <c r="G3199" s="6"/>
      <c r="H3199" s="6"/>
      <c r="I3199" s="6"/>
      <c r="J3199" s="6"/>
      <c r="K3199" s="6"/>
      <c r="L3199" s="5"/>
    </row>
    <row r="3200" spans="5:12" ht="73.5" hidden="1" customHeight="1">
      <c r="E3200" s="6"/>
      <c r="F3200" s="6"/>
      <c r="G3200" s="6"/>
      <c r="H3200" s="6"/>
      <c r="I3200" s="6"/>
      <c r="J3200" s="6"/>
      <c r="K3200" s="6"/>
      <c r="L3200" s="5"/>
    </row>
    <row r="3201" spans="5:12" ht="73.5" hidden="1" customHeight="1">
      <c r="E3201" s="6"/>
      <c r="F3201" s="6"/>
      <c r="G3201" s="6"/>
      <c r="H3201" s="6"/>
      <c r="I3201" s="6"/>
      <c r="J3201" s="6"/>
      <c r="K3201" s="6"/>
      <c r="L3201" s="5"/>
    </row>
    <row r="3202" spans="5:12" ht="73.5" hidden="1" customHeight="1">
      <c r="E3202" s="6"/>
      <c r="F3202" s="6"/>
      <c r="G3202" s="6"/>
      <c r="H3202" s="6"/>
      <c r="I3202" s="6"/>
      <c r="J3202" s="6"/>
      <c r="K3202" s="6"/>
      <c r="L3202" s="5"/>
    </row>
    <row r="3203" spans="5:12" ht="73.5" hidden="1" customHeight="1">
      <c r="E3203" s="6"/>
      <c r="F3203" s="6"/>
      <c r="G3203" s="6"/>
      <c r="H3203" s="6"/>
      <c r="I3203" s="6"/>
      <c r="J3203" s="6"/>
      <c r="K3203" s="6"/>
      <c r="L3203" s="5"/>
    </row>
    <row r="3204" spans="5:12" ht="73.5" hidden="1" customHeight="1">
      <c r="E3204" s="6"/>
      <c r="F3204" s="6"/>
      <c r="G3204" s="6"/>
      <c r="H3204" s="6"/>
      <c r="I3204" s="6"/>
      <c r="J3204" s="6"/>
      <c r="K3204" s="6"/>
      <c r="L3204" s="5"/>
    </row>
    <row r="3205" spans="5:12" ht="73.5" hidden="1" customHeight="1">
      <c r="E3205" s="6"/>
      <c r="F3205" s="6"/>
      <c r="G3205" s="6"/>
      <c r="H3205" s="6"/>
      <c r="I3205" s="6"/>
      <c r="J3205" s="6"/>
      <c r="K3205" s="6"/>
      <c r="L3205" s="5"/>
    </row>
    <row r="3206" spans="5:12" ht="73.5" hidden="1" customHeight="1">
      <c r="E3206" s="6"/>
      <c r="F3206" s="6"/>
      <c r="G3206" s="6"/>
      <c r="H3206" s="6"/>
      <c r="I3206" s="6"/>
      <c r="J3206" s="6"/>
      <c r="K3206" s="6"/>
      <c r="L3206" s="5"/>
    </row>
    <row r="3207" spans="5:12" ht="73.5" hidden="1" customHeight="1">
      <c r="E3207" s="6"/>
      <c r="F3207" s="6"/>
      <c r="G3207" s="6"/>
      <c r="H3207" s="6"/>
      <c r="I3207" s="6"/>
      <c r="J3207" s="6"/>
      <c r="K3207" s="6"/>
      <c r="L3207" s="5"/>
    </row>
    <row r="3208" spans="5:12" ht="73.5" hidden="1" customHeight="1">
      <c r="E3208" s="6"/>
      <c r="F3208" s="6"/>
      <c r="G3208" s="6"/>
      <c r="H3208" s="6"/>
      <c r="I3208" s="6"/>
      <c r="J3208" s="6"/>
      <c r="K3208" s="6"/>
      <c r="L3208" s="5"/>
    </row>
    <row r="3209" spans="5:12" ht="73.5" hidden="1" customHeight="1">
      <c r="E3209" s="6"/>
      <c r="F3209" s="6"/>
      <c r="G3209" s="6"/>
      <c r="H3209" s="6"/>
      <c r="I3209" s="6"/>
      <c r="J3209" s="6"/>
      <c r="K3209" s="6"/>
      <c r="L3209" s="5"/>
    </row>
    <row r="3210" spans="5:12" ht="73.5" hidden="1" customHeight="1">
      <c r="E3210" s="6"/>
      <c r="F3210" s="6"/>
      <c r="G3210" s="6"/>
      <c r="H3210" s="6"/>
      <c r="I3210" s="6"/>
      <c r="J3210" s="6"/>
      <c r="K3210" s="6"/>
      <c r="L3210" s="5"/>
    </row>
    <row r="3211" spans="5:12" ht="73.5" hidden="1" customHeight="1">
      <c r="E3211" s="6"/>
      <c r="F3211" s="6"/>
      <c r="G3211" s="6"/>
      <c r="H3211" s="6"/>
      <c r="I3211" s="6"/>
      <c r="J3211" s="6"/>
      <c r="K3211" s="6"/>
      <c r="L3211" s="5"/>
    </row>
    <row r="3212" spans="5:12" ht="73.5" hidden="1" customHeight="1">
      <c r="E3212" s="6"/>
      <c r="F3212" s="6"/>
      <c r="G3212" s="6"/>
      <c r="H3212" s="6"/>
      <c r="I3212" s="6"/>
      <c r="J3212" s="6"/>
      <c r="K3212" s="6"/>
      <c r="L3212" s="5"/>
    </row>
    <row r="3213" spans="5:12" ht="73.5" hidden="1" customHeight="1">
      <c r="E3213" s="6"/>
      <c r="F3213" s="6"/>
      <c r="G3213" s="6"/>
      <c r="H3213" s="6"/>
      <c r="I3213" s="6"/>
      <c r="J3213" s="6"/>
      <c r="K3213" s="6"/>
      <c r="L3213" s="5"/>
    </row>
    <row r="3214" spans="5:12" ht="73.5" hidden="1" customHeight="1">
      <c r="E3214" s="6"/>
      <c r="F3214" s="6"/>
      <c r="G3214" s="6"/>
      <c r="H3214" s="6"/>
      <c r="I3214" s="6"/>
      <c r="J3214" s="6"/>
      <c r="K3214" s="6"/>
      <c r="L3214" s="5"/>
    </row>
    <row r="3215" spans="5:12" ht="73.5" hidden="1" customHeight="1">
      <c r="E3215" s="6"/>
      <c r="F3215" s="6"/>
      <c r="G3215" s="6"/>
      <c r="H3215" s="6"/>
      <c r="I3215" s="6"/>
      <c r="J3215" s="6"/>
      <c r="K3215" s="6"/>
      <c r="L3215" s="5"/>
    </row>
    <row r="3216" spans="5:12" ht="73.5" hidden="1" customHeight="1">
      <c r="E3216" s="6"/>
      <c r="F3216" s="6"/>
      <c r="G3216" s="6"/>
      <c r="H3216" s="6"/>
      <c r="I3216" s="6"/>
      <c r="J3216" s="6"/>
      <c r="K3216" s="6"/>
      <c r="L3216" s="5"/>
    </row>
    <row r="3217" spans="5:12" ht="73.5" hidden="1" customHeight="1">
      <c r="E3217" s="6"/>
      <c r="F3217" s="6"/>
      <c r="G3217" s="6"/>
      <c r="H3217" s="6"/>
      <c r="I3217" s="6"/>
      <c r="J3217" s="6"/>
      <c r="K3217" s="6"/>
      <c r="L3217" s="5"/>
    </row>
    <row r="3218" spans="5:12" ht="73.5" hidden="1" customHeight="1">
      <c r="E3218" s="6"/>
      <c r="F3218" s="6"/>
      <c r="G3218" s="6"/>
      <c r="H3218" s="6"/>
      <c r="I3218" s="6"/>
      <c r="J3218" s="6"/>
      <c r="K3218" s="6"/>
      <c r="L3218" s="5"/>
    </row>
    <row r="3219" spans="5:12" ht="73.5" hidden="1" customHeight="1">
      <c r="E3219" s="6"/>
      <c r="F3219" s="6"/>
      <c r="G3219" s="6"/>
      <c r="H3219" s="6"/>
      <c r="I3219" s="6"/>
      <c r="J3219" s="6"/>
      <c r="K3219" s="6"/>
      <c r="L3219" s="5"/>
    </row>
    <row r="3220" spans="5:12" ht="73.5" hidden="1" customHeight="1">
      <c r="E3220" s="6"/>
      <c r="F3220" s="6"/>
      <c r="G3220" s="6"/>
      <c r="H3220" s="6"/>
      <c r="I3220" s="6"/>
      <c r="J3220" s="6"/>
      <c r="K3220" s="6"/>
      <c r="L3220" s="5"/>
    </row>
    <row r="3221" spans="5:12" ht="73.5" hidden="1" customHeight="1">
      <c r="E3221" s="6"/>
      <c r="F3221" s="6"/>
      <c r="G3221" s="6"/>
      <c r="H3221" s="6"/>
      <c r="I3221" s="6"/>
      <c r="J3221" s="6"/>
      <c r="K3221" s="6"/>
      <c r="L3221" s="5"/>
    </row>
    <row r="3222" spans="5:12" ht="73.5" hidden="1" customHeight="1">
      <c r="E3222" s="6"/>
      <c r="F3222" s="6"/>
      <c r="G3222" s="6"/>
      <c r="H3222" s="6"/>
      <c r="I3222" s="6"/>
      <c r="J3222" s="6"/>
      <c r="K3222" s="6"/>
      <c r="L3222" s="5"/>
    </row>
    <row r="3223" spans="5:12" ht="73.5" hidden="1" customHeight="1">
      <c r="E3223" s="6"/>
      <c r="F3223" s="6"/>
      <c r="G3223" s="6"/>
      <c r="H3223" s="6"/>
      <c r="I3223" s="6"/>
      <c r="J3223" s="6"/>
      <c r="K3223" s="6"/>
      <c r="L3223" s="5"/>
    </row>
    <row r="3224" spans="5:12" ht="73.5" hidden="1" customHeight="1">
      <c r="E3224" s="6"/>
      <c r="F3224" s="6"/>
      <c r="G3224" s="6"/>
      <c r="H3224" s="6"/>
      <c r="I3224" s="6"/>
      <c r="J3224" s="6"/>
      <c r="K3224" s="6"/>
      <c r="L3224" s="5"/>
    </row>
    <row r="3225" spans="5:12" ht="73.5" hidden="1" customHeight="1">
      <c r="E3225" s="6"/>
      <c r="F3225" s="6"/>
      <c r="G3225" s="6"/>
      <c r="H3225" s="6"/>
      <c r="I3225" s="6"/>
      <c r="J3225" s="6"/>
      <c r="K3225" s="6"/>
      <c r="L3225" s="5"/>
    </row>
    <row r="3226" spans="5:12" ht="73.5" hidden="1" customHeight="1">
      <c r="E3226" s="6"/>
      <c r="F3226" s="6"/>
      <c r="G3226" s="6"/>
      <c r="H3226" s="6"/>
      <c r="I3226" s="6"/>
      <c r="J3226" s="6"/>
      <c r="K3226" s="6"/>
      <c r="L3226" s="5"/>
    </row>
    <row r="3227" spans="5:12" ht="73.5" hidden="1" customHeight="1">
      <c r="E3227" s="6"/>
      <c r="F3227" s="6"/>
      <c r="G3227" s="6"/>
      <c r="H3227" s="6"/>
      <c r="I3227" s="6"/>
      <c r="J3227" s="6"/>
      <c r="K3227" s="6"/>
      <c r="L3227" s="5"/>
    </row>
    <row r="3228" spans="5:12" ht="73.5" hidden="1" customHeight="1">
      <c r="E3228" s="6"/>
      <c r="F3228" s="6"/>
      <c r="G3228" s="6"/>
      <c r="H3228" s="6"/>
      <c r="I3228" s="6"/>
      <c r="J3228" s="6"/>
      <c r="K3228" s="6"/>
      <c r="L3228" s="5"/>
    </row>
    <row r="3229" spans="5:12" ht="73.5" hidden="1" customHeight="1">
      <c r="E3229" s="6"/>
      <c r="F3229" s="6"/>
      <c r="G3229" s="6"/>
      <c r="H3229" s="6"/>
      <c r="I3229" s="6"/>
      <c r="J3229" s="6"/>
      <c r="K3229" s="6"/>
      <c r="L3229" s="5"/>
    </row>
    <row r="3230" spans="5:12" ht="73.5" hidden="1" customHeight="1">
      <c r="E3230" s="6"/>
      <c r="F3230" s="6"/>
      <c r="G3230" s="6"/>
      <c r="H3230" s="6"/>
      <c r="I3230" s="6"/>
      <c r="J3230" s="6"/>
      <c r="K3230" s="6"/>
      <c r="L3230" s="5"/>
    </row>
    <row r="3231" spans="5:12" ht="73.5" hidden="1" customHeight="1">
      <c r="E3231" s="6"/>
      <c r="F3231" s="6"/>
      <c r="G3231" s="6"/>
      <c r="H3231" s="6"/>
      <c r="I3231" s="6"/>
      <c r="J3231" s="6"/>
      <c r="K3231" s="6"/>
      <c r="L3231" s="5"/>
    </row>
    <row r="3232" spans="5:12" ht="73.5" hidden="1" customHeight="1">
      <c r="E3232" s="6"/>
      <c r="F3232" s="6"/>
      <c r="G3232" s="6"/>
      <c r="H3232" s="6"/>
      <c r="I3232" s="6"/>
      <c r="J3232" s="6"/>
      <c r="K3232" s="6"/>
      <c r="L3232" s="5"/>
    </row>
    <row r="3233" spans="5:12" ht="73.5" hidden="1" customHeight="1">
      <c r="E3233" s="6"/>
      <c r="F3233" s="6"/>
      <c r="G3233" s="6"/>
      <c r="H3233" s="6"/>
      <c r="I3233" s="6"/>
      <c r="J3233" s="6"/>
      <c r="K3233" s="6"/>
      <c r="L3233" s="5"/>
    </row>
    <row r="3234" spans="5:12" ht="73.5" hidden="1" customHeight="1">
      <c r="E3234" s="6"/>
      <c r="F3234" s="6"/>
      <c r="G3234" s="6"/>
      <c r="H3234" s="6"/>
      <c r="I3234" s="6"/>
      <c r="J3234" s="6"/>
      <c r="K3234" s="6"/>
      <c r="L3234" s="5"/>
    </row>
    <row r="3235" spans="5:12" ht="73.5" hidden="1" customHeight="1">
      <c r="E3235" s="6"/>
      <c r="F3235" s="6"/>
      <c r="G3235" s="6"/>
      <c r="H3235" s="6"/>
      <c r="I3235" s="6"/>
      <c r="J3235" s="6"/>
      <c r="K3235" s="6"/>
      <c r="L3235" s="5"/>
    </row>
    <row r="3236" spans="5:12" ht="73.5" hidden="1" customHeight="1">
      <c r="E3236" s="6"/>
      <c r="F3236" s="6"/>
      <c r="G3236" s="6"/>
      <c r="H3236" s="6"/>
      <c r="I3236" s="6"/>
      <c r="J3236" s="6"/>
      <c r="K3236" s="6"/>
      <c r="L3236" s="5"/>
    </row>
    <row r="3237" spans="5:12" ht="73.5" hidden="1" customHeight="1">
      <c r="E3237" s="6"/>
      <c r="F3237" s="6"/>
      <c r="G3237" s="6"/>
      <c r="H3237" s="6"/>
      <c r="I3237" s="6"/>
      <c r="J3237" s="6"/>
      <c r="K3237" s="6"/>
      <c r="L3237" s="5"/>
    </row>
    <row r="3238" spans="5:12" ht="73.5" hidden="1" customHeight="1">
      <c r="E3238" s="6"/>
      <c r="F3238" s="6"/>
      <c r="G3238" s="6"/>
      <c r="H3238" s="6"/>
      <c r="I3238" s="6"/>
      <c r="J3238" s="6"/>
      <c r="K3238" s="6"/>
      <c r="L3238" s="5"/>
    </row>
    <row r="3239" spans="5:12" ht="73.5" hidden="1" customHeight="1">
      <c r="E3239" s="6"/>
      <c r="F3239" s="6"/>
      <c r="G3239" s="6"/>
      <c r="H3239" s="6"/>
      <c r="I3239" s="6"/>
      <c r="J3239" s="6"/>
      <c r="K3239" s="6"/>
      <c r="L3239" s="5"/>
    </row>
    <row r="3240" spans="5:12" ht="73.5" hidden="1" customHeight="1">
      <c r="E3240" s="6"/>
      <c r="F3240" s="6"/>
      <c r="G3240" s="6"/>
      <c r="H3240" s="6"/>
      <c r="I3240" s="6"/>
      <c r="J3240" s="6"/>
      <c r="K3240" s="6"/>
      <c r="L3240" s="5"/>
    </row>
    <row r="3241" spans="5:12" ht="73.5" hidden="1" customHeight="1">
      <c r="E3241" s="6"/>
      <c r="F3241" s="6"/>
      <c r="G3241" s="6"/>
      <c r="H3241" s="6"/>
      <c r="I3241" s="6"/>
      <c r="J3241" s="6"/>
      <c r="K3241" s="6"/>
      <c r="L3241" s="5"/>
    </row>
    <row r="3242" spans="5:12" ht="73.5" hidden="1" customHeight="1">
      <c r="E3242" s="6"/>
      <c r="F3242" s="6"/>
      <c r="G3242" s="6"/>
      <c r="H3242" s="6"/>
      <c r="I3242" s="6"/>
      <c r="J3242" s="6"/>
      <c r="K3242" s="6"/>
      <c r="L3242" s="5"/>
    </row>
    <row r="3243" spans="5:12" ht="73.5" hidden="1" customHeight="1">
      <c r="E3243" s="6"/>
      <c r="F3243" s="6"/>
      <c r="G3243" s="6"/>
      <c r="H3243" s="6"/>
      <c r="I3243" s="6"/>
      <c r="J3243" s="6"/>
      <c r="K3243" s="6"/>
      <c r="L3243" s="5"/>
    </row>
    <row r="3244" spans="5:12" ht="73.5" hidden="1" customHeight="1">
      <c r="E3244" s="6"/>
      <c r="F3244" s="6"/>
      <c r="G3244" s="6"/>
      <c r="H3244" s="6"/>
      <c r="I3244" s="6"/>
      <c r="J3244" s="6"/>
      <c r="K3244" s="6"/>
      <c r="L3244" s="5"/>
    </row>
    <row r="3245" spans="5:12" ht="73.5" hidden="1" customHeight="1">
      <c r="E3245" s="6"/>
      <c r="F3245" s="6"/>
      <c r="G3245" s="6"/>
      <c r="H3245" s="6"/>
      <c r="I3245" s="6"/>
      <c r="J3245" s="6"/>
      <c r="K3245" s="6"/>
      <c r="L3245" s="5"/>
    </row>
    <row r="3246" spans="5:12" ht="73.5" hidden="1" customHeight="1">
      <c r="E3246" s="6"/>
      <c r="F3246" s="6"/>
      <c r="G3246" s="6"/>
      <c r="H3246" s="6"/>
      <c r="I3246" s="6"/>
      <c r="J3246" s="6"/>
      <c r="K3246" s="6"/>
      <c r="L3246" s="5"/>
    </row>
    <row r="3247" spans="5:12" ht="73.5" hidden="1" customHeight="1">
      <c r="E3247" s="6"/>
      <c r="F3247" s="6"/>
      <c r="G3247" s="6"/>
      <c r="H3247" s="6"/>
      <c r="I3247" s="6"/>
      <c r="J3247" s="6"/>
      <c r="K3247" s="6"/>
      <c r="L3247" s="5"/>
    </row>
    <row r="3248" spans="5:12" ht="73.5" hidden="1" customHeight="1">
      <c r="E3248" s="6"/>
      <c r="F3248" s="6"/>
      <c r="G3248" s="6"/>
      <c r="H3248" s="6"/>
      <c r="I3248" s="6"/>
      <c r="J3248" s="6"/>
      <c r="K3248" s="6"/>
      <c r="L3248" s="5"/>
    </row>
    <row r="3249" spans="5:12" ht="73.5" hidden="1" customHeight="1">
      <c r="E3249" s="6"/>
      <c r="F3249" s="6"/>
      <c r="G3249" s="6"/>
      <c r="H3249" s="6"/>
      <c r="I3249" s="6"/>
      <c r="J3249" s="6"/>
      <c r="K3249" s="6"/>
      <c r="L3249" s="5"/>
    </row>
    <row r="3250" spans="5:12" ht="73.5" hidden="1" customHeight="1">
      <c r="E3250" s="6"/>
      <c r="F3250" s="6"/>
      <c r="G3250" s="6"/>
      <c r="H3250" s="6"/>
      <c r="I3250" s="6"/>
      <c r="J3250" s="6"/>
      <c r="K3250" s="6"/>
      <c r="L3250" s="5"/>
    </row>
    <row r="3251" spans="5:12" ht="73.5" hidden="1" customHeight="1">
      <c r="E3251" s="6"/>
      <c r="F3251" s="6"/>
      <c r="G3251" s="6"/>
      <c r="H3251" s="6"/>
      <c r="I3251" s="6"/>
      <c r="J3251" s="6"/>
      <c r="K3251" s="6"/>
      <c r="L3251" s="5"/>
    </row>
    <row r="3252" spans="5:12" ht="73.5" hidden="1" customHeight="1">
      <c r="E3252" s="6"/>
      <c r="F3252" s="6"/>
      <c r="G3252" s="6"/>
      <c r="H3252" s="6"/>
      <c r="I3252" s="6"/>
      <c r="J3252" s="6"/>
      <c r="K3252" s="6"/>
      <c r="L3252" s="5"/>
    </row>
    <row r="3253" spans="5:12" ht="73.5" hidden="1" customHeight="1">
      <c r="E3253" s="6"/>
      <c r="F3253" s="6"/>
      <c r="G3253" s="6"/>
      <c r="H3253" s="6"/>
      <c r="I3253" s="6"/>
      <c r="J3253" s="6"/>
      <c r="K3253" s="6"/>
      <c r="L3253" s="5"/>
    </row>
    <row r="3254" spans="5:12" ht="73.5" hidden="1" customHeight="1">
      <c r="E3254" s="6"/>
      <c r="F3254" s="6"/>
      <c r="G3254" s="6"/>
      <c r="H3254" s="6"/>
      <c r="I3254" s="6"/>
      <c r="J3254" s="6"/>
      <c r="K3254" s="6"/>
      <c r="L3254" s="5"/>
    </row>
    <row r="3255" spans="5:12" ht="73.5" hidden="1" customHeight="1">
      <c r="E3255" s="6"/>
      <c r="F3255" s="6"/>
      <c r="G3255" s="6"/>
      <c r="H3255" s="6"/>
      <c r="I3255" s="6"/>
      <c r="J3255" s="6"/>
      <c r="K3255" s="6"/>
      <c r="L3255" s="5"/>
    </row>
    <row r="3256" spans="5:12" ht="73.5" hidden="1" customHeight="1">
      <c r="E3256" s="6"/>
      <c r="F3256" s="6"/>
      <c r="G3256" s="6"/>
      <c r="H3256" s="6"/>
      <c r="I3256" s="6"/>
      <c r="J3256" s="6"/>
      <c r="K3256" s="6"/>
      <c r="L3256" s="5"/>
    </row>
    <row r="3257" spans="5:12" ht="73.5" hidden="1" customHeight="1">
      <c r="E3257" s="6"/>
      <c r="F3257" s="6"/>
      <c r="G3257" s="6"/>
      <c r="H3257" s="6"/>
      <c r="I3257" s="6"/>
      <c r="J3257" s="6"/>
      <c r="K3257" s="6"/>
      <c r="L3257" s="5"/>
    </row>
    <row r="3258" spans="5:12" ht="73.5" hidden="1" customHeight="1">
      <c r="E3258" s="6"/>
      <c r="F3258" s="6"/>
      <c r="G3258" s="6"/>
      <c r="H3258" s="6"/>
      <c r="I3258" s="6"/>
      <c r="J3258" s="6"/>
      <c r="K3258" s="6"/>
      <c r="L3258" s="5"/>
    </row>
    <row r="3259" spans="5:12" ht="73.5" hidden="1" customHeight="1">
      <c r="E3259" s="6"/>
      <c r="F3259" s="6"/>
      <c r="G3259" s="6"/>
      <c r="H3259" s="6"/>
      <c r="I3259" s="6"/>
      <c r="J3259" s="6"/>
      <c r="K3259" s="6"/>
      <c r="L3259" s="5"/>
    </row>
    <row r="3260" spans="5:12" ht="73.5" hidden="1" customHeight="1">
      <c r="E3260" s="6"/>
      <c r="F3260" s="6"/>
      <c r="G3260" s="6"/>
      <c r="H3260" s="6"/>
      <c r="I3260" s="6"/>
      <c r="J3260" s="6"/>
      <c r="K3260" s="6"/>
      <c r="L3260" s="5"/>
    </row>
    <row r="3261" spans="5:12" ht="73.5" hidden="1" customHeight="1">
      <c r="E3261" s="6"/>
      <c r="F3261" s="6"/>
      <c r="G3261" s="6"/>
      <c r="H3261" s="6"/>
      <c r="I3261" s="6"/>
      <c r="J3261" s="6"/>
      <c r="K3261" s="6"/>
      <c r="L3261" s="5"/>
    </row>
    <row r="3262" spans="5:12" ht="73.5" hidden="1" customHeight="1">
      <c r="E3262" s="6"/>
      <c r="F3262" s="6"/>
      <c r="G3262" s="6"/>
      <c r="H3262" s="6"/>
      <c r="I3262" s="6"/>
      <c r="J3262" s="6"/>
      <c r="K3262" s="6"/>
      <c r="L3262" s="5"/>
    </row>
    <row r="3263" spans="5:12" ht="73.5" hidden="1" customHeight="1">
      <c r="E3263" s="6"/>
      <c r="F3263" s="6"/>
      <c r="G3263" s="6"/>
      <c r="H3263" s="6"/>
      <c r="I3263" s="6"/>
      <c r="J3263" s="6"/>
      <c r="K3263" s="6"/>
      <c r="L3263" s="5"/>
    </row>
    <row r="3264" spans="5:12" ht="73.5" hidden="1" customHeight="1">
      <c r="E3264" s="6"/>
      <c r="F3264" s="6"/>
      <c r="G3264" s="6"/>
      <c r="H3264" s="6"/>
      <c r="I3264" s="6"/>
      <c r="J3264" s="6"/>
      <c r="K3264" s="6"/>
      <c r="L3264" s="5"/>
    </row>
    <row r="3265" spans="5:12" ht="73.5" hidden="1" customHeight="1">
      <c r="E3265" s="6"/>
      <c r="F3265" s="6"/>
      <c r="G3265" s="6"/>
      <c r="H3265" s="6"/>
      <c r="I3265" s="6"/>
      <c r="J3265" s="6"/>
      <c r="K3265" s="6"/>
      <c r="L3265" s="5"/>
    </row>
    <row r="3266" spans="5:12" ht="73.5" hidden="1" customHeight="1">
      <c r="E3266" s="6"/>
      <c r="F3266" s="6"/>
      <c r="G3266" s="6"/>
      <c r="H3266" s="6"/>
      <c r="I3266" s="6"/>
      <c r="J3266" s="6"/>
      <c r="K3266" s="6"/>
      <c r="L3266" s="5"/>
    </row>
    <row r="3267" spans="5:12" ht="73.5" hidden="1" customHeight="1">
      <c r="E3267" s="6"/>
      <c r="F3267" s="6"/>
      <c r="G3267" s="6"/>
      <c r="H3267" s="6"/>
      <c r="I3267" s="6"/>
      <c r="J3267" s="6"/>
      <c r="K3267" s="6"/>
      <c r="L3267" s="5"/>
    </row>
    <row r="3268" spans="5:12" ht="73.5" hidden="1" customHeight="1">
      <c r="E3268" s="6"/>
      <c r="F3268" s="6"/>
      <c r="G3268" s="6"/>
      <c r="H3268" s="6"/>
      <c r="I3268" s="6"/>
      <c r="J3268" s="6"/>
      <c r="K3268" s="6"/>
      <c r="L3268" s="5"/>
    </row>
    <row r="3269" spans="5:12" ht="73.5" hidden="1" customHeight="1">
      <c r="E3269" s="6"/>
      <c r="F3269" s="6"/>
      <c r="G3269" s="6"/>
      <c r="H3269" s="6"/>
      <c r="I3269" s="6"/>
      <c r="J3269" s="6"/>
      <c r="K3269" s="6"/>
      <c r="L3269" s="5"/>
    </row>
    <row r="3270" spans="5:12" ht="73.5" hidden="1" customHeight="1">
      <c r="E3270" s="6"/>
      <c r="F3270" s="6"/>
      <c r="G3270" s="6"/>
      <c r="H3270" s="6"/>
      <c r="I3270" s="6"/>
      <c r="J3270" s="6"/>
      <c r="K3270" s="6"/>
      <c r="L3270" s="5"/>
    </row>
    <row r="3271" spans="5:12" ht="73.5" hidden="1" customHeight="1">
      <c r="E3271" s="6"/>
      <c r="F3271" s="6"/>
      <c r="G3271" s="6"/>
      <c r="H3271" s="6"/>
      <c r="I3271" s="6"/>
      <c r="J3271" s="6"/>
      <c r="K3271" s="6"/>
      <c r="L3271" s="5"/>
    </row>
    <row r="3272" spans="5:12" ht="73.5" hidden="1" customHeight="1">
      <c r="E3272" s="6"/>
      <c r="F3272" s="6"/>
      <c r="G3272" s="6"/>
      <c r="H3272" s="6"/>
      <c r="I3272" s="6"/>
      <c r="J3272" s="6"/>
      <c r="K3272" s="6"/>
      <c r="L3272" s="5"/>
    </row>
    <row r="3273" spans="5:12" ht="73.5" hidden="1" customHeight="1">
      <c r="E3273" s="6"/>
      <c r="F3273" s="6"/>
      <c r="G3273" s="6"/>
      <c r="H3273" s="6"/>
      <c r="I3273" s="6"/>
      <c r="J3273" s="6"/>
      <c r="K3273" s="6"/>
      <c r="L3273" s="5"/>
    </row>
    <row r="3274" spans="5:12" ht="73.5" hidden="1" customHeight="1">
      <c r="E3274" s="6"/>
      <c r="F3274" s="6"/>
      <c r="G3274" s="6"/>
      <c r="H3274" s="6"/>
      <c r="I3274" s="6"/>
      <c r="J3274" s="6"/>
      <c r="K3274" s="6"/>
      <c r="L3274" s="5"/>
    </row>
    <row r="3275" spans="5:12" ht="73.5" hidden="1" customHeight="1">
      <c r="E3275" s="6"/>
      <c r="F3275" s="6"/>
      <c r="G3275" s="6"/>
      <c r="H3275" s="6"/>
      <c r="I3275" s="6"/>
      <c r="J3275" s="6"/>
      <c r="K3275" s="6"/>
      <c r="L3275" s="5"/>
    </row>
    <row r="3276" spans="5:12" ht="73.5" hidden="1" customHeight="1">
      <c r="E3276" s="6"/>
      <c r="F3276" s="6"/>
      <c r="G3276" s="6"/>
      <c r="H3276" s="6"/>
      <c r="I3276" s="6"/>
      <c r="J3276" s="6"/>
      <c r="K3276" s="6"/>
      <c r="L3276" s="5"/>
    </row>
    <row r="3277" spans="5:12" ht="73.5" hidden="1" customHeight="1">
      <c r="E3277" s="6"/>
      <c r="F3277" s="6"/>
      <c r="G3277" s="6"/>
      <c r="H3277" s="6"/>
      <c r="I3277" s="6"/>
      <c r="J3277" s="6"/>
      <c r="K3277" s="6"/>
      <c r="L3277" s="5"/>
    </row>
    <row r="3278" spans="5:12" ht="73.5" hidden="1" customHeight="1">
      <c r="E3278" s="6"/>
      <c r="F3278" s="6"/>
      <c r="G3278" s="6"/>
      <c r="H3278" s="6"/>
      <c r="I3278" s="6"/>
      <c r="J3278" s="6"/>
      <c r="K3278" s="6"/>
      <c r="L3278" s="5"/>
    </row>
    <row r="3279" spans="5:12" ht="73.5" hidden="1" customHeight="1">
      <c r="E3279" s="6"/>
      <c r="F3279" s="6"/>
      <c r="G3279" s="6"/>
      <c r="H3279" s="6"/>
      <c r="I3279" s="6"/>
      <c r="J3279" s="6"/>
      <c r="K3279" s="6"/>
      <c r="L3279" s="5"/>
    </row>
    <row r="3280" spans="5:12" ht="73.5" hidden="1" customHeight="1">
      <c r="E3280" s="6"/>
      <c r="F3280" s="6"/>
      <c r="G3280" s="6"/>
      <c r="H3280" s="6"/>
      <c r="I3280" s="6"/>
      <c r="J3280" s="6"/>
      <c r="K3280" s="6"/>
      <c r="L3280" s="5"/>
    </row>
    <row r="3281" spans="5:12" ht="73.5" hidden="1" customHeight="1">
      <c r="E3281" s="6"/>
      <c r="F3281" s="6"/>
      <c r="G3281" s="6"/>
      <c r="H3281" s="6"/>
      <c r="I3281" s="6"/>
      <c r="J3281" s="6"/>
      <c r="K3281" s="6"/>
      <c r="L3281" s="5"/>
    </row>
    <row r="3282" spans="5:12" ht="73.5" hidden="1" customHeight="1">
      <c r="E3282" s="6"/>
      <c r="F3282" s="6"/>
      <c r="G3282" s="6"/>
      <c r="H3282" s="6"/>
      <c r="I3282" s="6"/>
      <c r="J3282" s="6"/>
      <c r="K3282" s="6"/>
      <c r="L3282" s="5"/>
    </row>
    <row r="3283" spans="5:12" ht="73.5" hidden="1" customHeight="1">
      <c r="E3283" s="6"/>
      <c r="F3283" s="6"/>
      <c r="G3283" s="6"/>
      <c r="H3283" s="6"/>
      <c r="I3283" s="6"/>
      <c r="J3283" s="6"/>
      <c r="K3283" s="6"/>
      <c r="L3283" s="5"/>
    </row>
    <row r="3284" spans="5:12" ht="73.5" hidden="1" customHeight="1">
      <c r="E3284" s="6"/>
      <c r="F3284" s="6"/>
      <c r="G3284" s="6"/>
      <c r="H3284" s="6"/>
      <c r="I3284" s="6"/>
      <c r="J3284" s="6"/>
      <c r="K3284" s="6"/>
      <c r="L3284" s="5"/>
    </row>
    <row r="3285" spans="5:12" ht="73.5" hidden="1" customHeight="1">
      <c r="E3285" s="6"/>
      <c r="F3285" s="6"/>
      <c r="G3285" s="6"/>
      <c r="H3285" s="6"/>
      <c r="I3285" s="6"/>
      <c r="J3285" s="6"/>
      <c r="K3285" s="6"/>
      <c r="L3285" s="5"/>
    </row>
    <row r="3286" spans="5:12" ht="73.5" hidden="1" customHeight="1">
      <c r="E3286" s="6"/>
      <c r="F3286" s="6"/>
      <c r="G3286" s="6"/>
      <c r="H3286" s="6"/>
      <c r="I3286" s="6"/>
      <c r="J3286" s="6"/>
      <c r="K3286" s="6"/>
      <c r="L3286" s="5"/>
    </row>
    <row r="3287" spans="5:12" ht="73.5" hidden="1" customHeight="1">
      <c r="E3287" s="6"/>
      <c r="F3287" s="6"/>
      <c r="G3287" s="6"/>
      <c r="H3287" s="6"/>
      <c r="I3287" s="6"/>
      <c r="J3287" s="6"/>
      <c r="K3287" s="6"/>
      <c r="L3287" s="5"/>
    </row>
    <row r="3288" spans="5:12" ht="73.5" hidden="1" customHeight="1">
      <c r="E3288" s="6"/>
      <c r="F3288" s="6"/>
      <c r="G3288" s="6"/>
      <c r="H3288" s="6"/>
      <c r="I3288" s="6"/>
      <c r="J3288" s="6"/>
      <c r="K3288" s="6"/>
      <c r="L3288" s="5"/>
    </row>
    <row r="3289" spans="5:12" ht="73.5" hidden="1" customHeight="1">
      <c r="E3289" s="6"/>
      <c r="F3289" s="6"/>
      <c r="G3289" s="6"/>
      <c r="H3289" s="6"/>
      <c r="I3289" s="6"/>
      <c r="J3289" s="6"/>
      <c r="K3289" s="6"/>
      <c r="L3289" s="5"/>
    </row>
    <row r="3290" spans="5:12" ht="73.5" hidden="1" customHeight="1">
      <c r="E3290" s="6"/>
      <c r="F3290" s="6"/>
      <c r="G3290" s="6"/>
      <c r="H3290" s="6"/>
      <c r="I3290" s="6"/>
      <c r="J3290" s="6"/>
      <c r="K3290" s="6"/>
      <c r="L3290" s="5"/>
    </row>
    <row r="3291" spans="5:12" ht="73.5" hidden="1" customHeight="1">
      <c r="E3291" s="6"/>
      <c r="F3291" s="6"/>
      <c r="G3291" s="6"/>
      <c r="H3291" s="6"/>
      <c r="I3291" s="6"/>
      <c r="J3291" s="6"/>
      <c r="K3291" s="6"/>
      <c r="L3291" s="5"/>
    </row>
    <row r="3292" spans="5:12" ht="73.5" hidden="1" customHeight="1">
      <c r="E3292" s="6"/>
      <c r="F3292" s="6"/>
      <c r="G3292" s="6"/>
      <c r="H3292" s="6"/>
      <c r="I3292" s="6"/>
      <c r="J3292" s="6"/>
      <c r="K3292" s="6"/>
      <c r="L3292" s="5"/>
    </row>
    <row r="3293" spans="5:12" ht="73.5" hidden="1" customHeight="1">
      <c r="E3293" s="6"/>
      <c r="F3293" s="6"/>
      <c r="G3293" s="6"/>
      <c r="H3293" s="6"/>
      <c r="I3293" s="6"/>
      <c r="J3293" s="6"/>
      <c r="K3293" s="6"/>
      <c r="L3293" s="5"/>
    </row>
    <row r="3294" spans="5:12" ht="73.5" hidden="1" customHeight="1">
      <c r="E3294" s="6"/>
      <c r="F3294" s="6"/>
      <c r="G3294" s="6"/>
      <c r="H3294" s="6"/>
      <c r="I3294" s="6"/>
      <c r="J3294" s="6"/>
      <c r="K3294" s="6"/>
      <c r="L3294" s="5"/>
    </row>
    <row r="3295" spans="5:12" ht="73.5" hidden="1" customHeight="1">
      <c r="E3295" s="6"/>
      <c r="F3295" s="6"/>
      <c r="G3295" s="6"/>
      <c r="H3295" s="6"/>
      <c r="I3295" s="6"/>
      <c r="J3295" s="6"/>
      <c r="K3295" s="6"/>
      <c r="L3295" s="5"/>
    </row>
    <row r="3296" spans="5:12" ht="73.5" hidden="1" customHeight="1">
      <c r="E3296" s="6"/>
      <c r="F3296" s="6"/>
      <c r="G3296" s="6"/>
      <c r="H3296" s="6"/>
      <c r="I3296" s="6"/>
      <c r="J3296" s="6"/>
      <c r="K3296" s="6"/>
      <c r="L3296" s="5"/>
    </row>
    <row r="3297" spans="5:12" ht="73.5" hidden="1" customHeight="1">
      <c r="E3297" s="6"/>
      <c r="F3297" s="6"/>
      <c r="G3297" s="6"/>
      <c r="H3297" s="6"/>
      <c r="I3297" s="6"/>
      <c r="J3297" s="6"/>
      <c r="K3297" s="6"/>
      <c r="L3297" s="5"/>
    </row>
    <row r="3298" spans="5:12" ht="73.5" hidden="1" customHeight="1">
      <c r="E3298" s="6"/>
      <c r="F3298" s="6"/>
      <c r="G3298" s="6"/>
      <c r="H3298" s="6"/>
      <c r="I3298" s="6"/>
      <c r="J3298" s="6"/>
      <c r="K3298" s="6"/>
      <c r="L3298" s="5"/>
    </row>
    <row r="3299" spans="5:12" ht="73.5" hidden="1" customHeight="1">
      <c r="E3299" s="6"/>
      <c r="F3299" s="6"/>
      <c r="G3299" s="6"/>
      <c r="H3299" s="6"/>
      <c r="I3299" s="6"/>
      <c r="J3299" s="6"/>
      <c r="K3299" s="6"/>
      <c r="L3299" s="5"/>
    </row>
    <row r="3300" spans="5:12" ht="73.5" hidden="1" customHeight="1">
      <c r="E3300" s="6"/>
      <c r="F3300" s="6"/>
      <c r="G3300" s="6"/>
      <c r="H3300" s="6"/>
      <c r="I3300" s="6"/>
      <c r="J3300" s="6"/>
      <c r="K3300" s="6"/>
      <c r="L3300" s="5"/>
    </row>
    <row r="3301" spans="5:12" ht="73.5" hidden="1" customHeight="1">
      <c r="E3301" s="6"/>
      <c r="F3301" s="6"/>
      <c r="G3301" s="6"/>
      <c r="H3301" s="6"/>
      <c r="I3301" s="6"/>
      <c r="J3301" s="6"/>
      <c r="K3301" s="6"/>
      <c r="L3301" s="5"/>
    </row>
    <row r="3302" spans="5:12" ht="73.5" hidden="1" customHeight="1">
      <c r="E3302" s="6"/>
      <c r="F3302" s="6"/>
      <c r="G3302" s="6"/>
      <c r="H3302" s="6"/>
      <c r="I3302" s="6"/>
      <c r="J3302" s="6"/>
      <c r="K3302" s="6"/>
      <c r="L3302" s="5"/>
    </row>
    <row r="3303" spans="5:12" ht="73.5" hidden="1" customHeight="1">
      <c r="E3303" s="6"/>
      <c r="F3303" s="6"/>
      <c r="G3303" s="6"/>
      <c r="H3303" s="6"/>
      <c r="I3303" s="6"/>
      <c r="J3303" s="6"/>
      <c r="K3303" s="6"/>
      <c r="L3303" s="5"/>
    </row>
    <row r="3304" spans="5:12" ht="73.5" hidden="1" customHeight="1">
      <c r="E3304" s="6"/>
      <c r="F3304" s="6"/>
      <c r="G3304" s="6"/>
      <c r="H3304" s="6"/>
      <c r="I3304" s="6"/>
      <c r="J3304" s="6"/>
      <c r="K3304" s="6"/>
      <c r="L3304" s="5"/>
    </row>
    <row r="3305" spans="5:12" ht="73.5" hidden="1" customHeight="1">
      <c r="E3305" s="6"/>
      <c r="F3305" s="6"/>
      <c r="G3305" s="6"/>
      <c r="H3305" s="6"/>
      <c r="I3305" s="6"/>
      <c r="J3305" s="6"/>
      <c r="K3305" s="6"/>
      <c r="L3305" s="5"/>
    </row>
    <row r="3306" spans="5:12" ht="73.5" hidden="1" customHeight="1">
      <c r="E3306" s="6"/>
      <c r="F3306" s="6"/>
      <c r="G3306" s="6"/>
      <c r="H3306" s="6"/>
      <c r="I3306" s="6"/>
      <c r="J3306" s="6"/>
      <c r="K3306" s="6"/>
      <c r="L3306" s="5"/>
    </row>
    <row r="3307" spans="5:12" ht="73.5" hidden="1" customHeight="1">
      <c r="E3307" s="6"/>
      <c r="F3307" s="6"/>
      <c r="G3307" s="6"/>
      <c r="H3307" s="6"/>
      <c r="I3307" s="6"/>
      <c r="J3307" s="6"/>
      <c r="K3307" s="6"/>
      <c r="L3307" s="5"/>
    </row>
    <row r="3308" spans="5:12" ht="73.5" hidden="1" customHeight="1">
      <c r="E3308" s="6"/>
      <c r="F3308" s="6"/>
      <c r="G3308" s="6"/>
      <c r="H3308" s="6"/>
      <c r="I3308" s="6"/>
      <c r="J3308" s="6"/>
      <c r="K3308" s="6"/>
      <c r="L3308" s="5"/>
    </row>
    <row r="3309" spans="5:12" ht="73.5" hidden="1" customHeight="1">
      <c r="E3309" s="6"/>
      <c r="F3309" s="6"/>
      <c r="G3309" s="6"/>
      <c r="H3309" s="6"/>
      <c r="I3309" s="6"/>
      <c r="J3309" s="6"/>
      <c r="K3309" s="6"/>
      <c r="L3309" s="5"/>
    </row>
    <row r="3310" spans="5:12" ht="73.5" hidden="1" customHeight="1">
      <c r="E3310" s="6"/>
      <c r="F3310" s="6"/>
      <c r="G3310" s="6"/>
      <c r="H3310" s="6"/>
      <c r="I3310" s="6"/>
      <c r="J3310" s="6"/>
      <c r="K3310" s="6"/>
      <c r="L3310" s="5"/>
    </row>
    <row r="3311" spans="5:12" ht="73.5" hidden="1" customHeight="1">
      <c r="E3311" s="6"/>
      <c r="F3311" s="6"/>
      <c r="G3311" s="6"/>
      <c r="H3311" s="6"/>
      <c r="I3311" s="6"/>
      <c r="J3311" s="6"/>
      <c r="K3311" s="6"/>
      <c r="L3311" s="5"/>
    </row>
    <row r="3312" spans="5:12" ht="73.5" hidden="1" customHeight="1">
      <c r="E3312" s="6"/>
      <c r="F3312" s="6"/>
      <c r="G3312" s="6"/>
      <c r="H3312" s="6"/>
      <c r="I3312" s="6"/>
      <c r="J3312" s="6"/>
      <c r="K3312" s="6"/>
      <c r="L3312" s="5"/>
    </row>
    <row r="3313" spans="5:12" ht="73.5" hidden="1" customHeight="1">
      <c r="E3313" s="6"/>
      <c r="F3313" s="6"/>
      <c r="G3313" s="6"/>
      <c r="H3313" s="6"/>
      <c r="I3313" s="6"/>
      <c r="J3313" s="6"/>
      <c r="K3313" s="6"/>
      <c r="L3313" s="5"/>
    </row>
    <row r="3314" spans="5:12" ht="73.5" hidden="1" customHeight="1">
      <c r="E3314" s="6"/>
      <c r="F3314" s="6"/>
      <c r="G3314" s="6"/>
      <c r="H3314" s="6"/>
      <c r="I3314" s="6"/>
      <c r="J3314" s="6"/>
      <c r="K3314" s="6"/>
      <c r="L3314" s="5"/>
    </row>
    <row r="3315" spans="5:12" ht="73.5" hidden="1" customHeight="1">
      <c r="E3315" s="6"/>
      <c r="F3315" s="6"/>
      <c r="G3315" s="6"/>
      <c r="H3315" s="6"/>
      <c r="I3315" s="6"/>
      <c r="J3315" s="6"/>
      <c r="K3315" s="6"/>
      <c r="L3315" s="5"/>
    </row>
    <row r="3316" spans="5:12" ht="73.5" hidden="1" customHeight="1">
      <c r="E3316" s="6"/>
      <c r="F3316" s="6"/>
      <c r="G3316" s="6"/>
      <c r="H3316" s="6"/>
      <c r="I3316" s="6"/>
      <c r="J3316" s="6"/>
      <c r="K3316" s="6"/>
      <c r="L3316" s="5"/>
    </row>
    <row r="3317" spans="5:12" ht="73.5" hidden="1" customHeight="1">
      <c r="E3317" s="6"/>
      <c r="F3317" s="6"/>
      <c r="G3317" s="6"/>
      <c r="H3317" s="6"/>
      <c r="I3317" s="6"/>
      <c r="J3317" s="6"/>
      <c r="K3317" s="6"/>
      <c r="L3317" s="5"/>
    </row>
    <row r="3318" spans="5:12" ht="73.5" hidden="1" customHeight="1">
      <c r="E3318" s="6"/>
      <c r="F3318" s="6"/>
      <c r="G3318" s="6"/>
      <c r="H3318" s="6"/>
      <c r="I3318" s="6"/>
      <c r="J3318" s="6"/>
      <c r="K3318" s="6"/>
      <c r="L3318" s="5"/>
    </row>
    <row r="3319" spans="5:12" ht="73.5" hidden="1" customHeight="1">
      <c r="E3319" s="6"/>
      <c r="F3319" s="6"/>
      <c r="G3319" s="6"/>
      <c r="H3319" s="6"/>
      <c r="I3319" s="6"/>
      <c r="J3319" s="6"/>
      <c r="K3319" s="6"/>
      <c r="L3319" s="5"/>
    </row>
    <row r="3320" spans="5:12" ht="73.5" hidden="1" customHeight="1">
      <c r="E3320" s="6"/>
      <c r="F3320" s="6"/>
      <c r="G3320" s="6"/>
      <c r="H3320" s="6"/>
      <c r="I3320" s="6"/>
      <c r="J3320" s="6"/>
      <c r="K3320" s="6"/>
      <c r="L3320" s="5"/>
    </row>
    <row r="3321" spans="5:12" ht="73.5" hidden="1" customHeight="1">
      <c r="E3321" s="6"/>
      <c r="F3321" s="6"/>
      <c r="G3321" s="6"/>
      <c r="H3321" s="6"/>
      <c r="I3321" s="6"/>
      <c r="J3321" s="6"/>
      <c r="K3321" s="6"/>
      <c r="L3321" s="5"/>
    </row>
    <row r="3322" spans="5:12" ht="73.5" hidden="1" customHeight="1">
      <c r="E3322" s="6"/>
      <c r="F3322" s="6"/>
      <c r="G3322" s="6"/>
      <c r="H3322" s="6"/>
      <c r="I3322" s="6"/>
      <c r="J3322" s="6"/>
      <c r="K3322" s="6"/>
      <c r="L3322" s="5"/>
    </row>
    <row r="3323" spans="5:12" ht="73.5" hidden="1" customHeight="1">
      <c r="E3323" s="6"/>
      <c r="F3323" s="6"/>
      <c r="G3323" s="6"/>
      <c r="H3323" s="6"/>
      <c r="I3323" s="6"/>
      <c r="J3323" s="6"/>
      <c r="K3323" s="6"/>
      <c r="L3323" s="5"/>
    </row>
    <row r="3324" spans="5:12" ht="73.5" hidden="1" customHeight="1">
      <c r="E3324" s="6"/>
      <c r="F3324" s="6"/>
      <c r="G3324" s="6"/>
      <c r="H3324" s="6"/>
      <c r="I3324" s="6"/>
      <c r="J3324" s="6"/>
      <c r="K3324" s="6"/>
      <c r="L3324" s="5"/>
    </row>
    <row r="3325" spans="5:12" ht="73.5" hidden="1" customHeight="1">
      <c r="E3325" s="6"/>
      <c r="F3325" s="6"/>
      <c r="G3325" s="6"/>
      <c r="H3325" s="6"/>
      <c r="I3325" s="6"/>
      <c r="J3325" s="6"/>
      <c r="K3325" s="6"/>
      <c r="L3325" s="5"/>
    </row>
    <row r="3326" spans="5:12" ht="73.5" hidden="1" customHeight="1">
      <c r="E3326" s="6"/>
      <c r="F3326" s="6"/>
      <c r="G3326" s="6"/>
      <c r="H3326" s="6"/>
      <c r="I3326" s="6"/>
      <c r="J3326" s="6"/>
      <c r="K3326" s="6"/>
      <c r="L3326" s="5"/>
    </row>
    <row r="3327" spans="5:12" ht="73.5" hidden="1" customHeight="1">
      <c r="E3327" s="6"/>
      <c r="F3327" s="6"/>
      <c r="G3327" s="6"/>
      <c r="H3327" s="6"/>
      <c r="I3327" s="6"/>
      <c r="J3327" s="6"/>
      <c r="K3327" s="6"/>
      <c r="L3327" s="5"/>
    </row>
    <row r="3328" spans="5:12" ht="73.5" hidden="1" customHeight="1">
      <c r="E3328" s="6"/>
      <c r="F3328" s="6"/>
      <c r="G3328" s="6"/>
      <c r="H3328" s="6"/>
      <c r="I3328" s="6"/>
      <c r="J3328" s="6"/>
      <c r="K3328" s="6"/>
      <c r="L3328" s="5"/>
    </row>
    <row r="3329" spans="5:12" ht="73.5" hidden="1" customHeight="1">
      <c r="E3329" s="6"/>
      <c r="F3329" s="6"/>
      <c r="G3329" s="6"/>
      <c r="H3329" s="6"/>
      <c r="I3329" s="6"/>
      <c r="J3329" s="6"/>
      <c r="K3329" s="6"/>
      <c r="L3329" s="5"/>
    </row>
    <row r="3330" spans="5:12" ht="73.5" hidden="1" customHeight="1">
      <c r="E3330" s="6"/>
      <c r="F3330" s="6"/>
      <c r="G3330" s="6"/>
      <c r="H3330" s="6"/>
      <c r="I3330" s="6"/>
      <c r="J3330" s="6"/>
      <c r="K3330" s="6"/>
      <c r="L3330" s="5"/>
    </row>
    <row r="3331" spans="5:12" ht="73.5" hidden="1" customHeight="1">
      <c r="E3331" s="6"/>
      <c r="F3331" s="6"/>
      <c r="G3331" s="6"/>
      <c r="H3331" s="6"/>
      <c r="I3331" s="6"/>
      <c r="J3331" s="6"/>
      <c r="K3331" s="6"/>
      <c r="L3331" s="5"/>
    </row>
    <row r="3332" spans="5:12" ht="73.5" hidden="1" customHeight="1">
      <c r="E3332" s="6"/>
      <c r="F3332" s="6"/>
      <c r="G3332" s="6"/>
      <c r="H3332" s="6"/>
      <c r="I3332" s="6"/>
      <c r="J3332" s="6"/>
      <c r="K3332" s="6"/>
      <c r="L3332" s="5"/>
    </row>
    <row r="3333" spans="5:12" ht="73.5" hidden="1" customHeight="1">
      <c r="E3333" s="6"/>
      <c r="F3333" s="6"/>
      <c r="G3333" s="6"/>
      <c r="H3333" s="6"/>
      <c r="I3333" s="6"/>
      <c r="J3333" s="6"/>
      <c r="K3333" s="6"/>
      <c r="L3333" s="5"/>
    </row>
    <row r="3334" spans="5:12" ht="73.5" hidden="1" customHeight="1">
      <c r="E3334" s="6"/>
      <c r="F3334" s="6"/>
      <c r="G3334" s="6"/>
      <c r="H3334" s="6"/>
      <c r="I3334" s="6"/>
      <c r="J3334" s="6"/>
      <c r="K3334" s="6"/>
      <c r="L3334" s="5"/>
    </row>
    <row r="3335" spans="5:12" ht="73.5" hidden="1" customHeight="1">
      <c r="E3335" s="6"/>
      <c r="F3335" s="6"/>
      <c r="G3335" s="6"/>
      <c r="H3335" s="6"/>
      <c r="I3335" s="6"/>
      <c r="J3335" s="6"/>
      <c r="K3335" s="6"/>
      <c r="L3335" s="5"/>
    </row>
    <row r="3336" spans="5:12" ht="73.5" hidden="1" customHeight="1">
      <c r="E3336" s="6"/>
      <c r="F3336" s="6"/>
      <c r="G3336" s="6"/>
      <c r="H3336" s="6"/>
      <c r="I3336" s="6"/>
      <c r="J3336" s="6"/>
      <c r="K3336" s="6"/>
      <c r="L3336" s="5"/>
    </row>
    <row r="3337" spans="5:12" ht="73.5" hidden="1" customHeight="1">
      <c r="E3337" s="6"/>
      <c r="F3337" s="6"/>
      <c r="G3337" s="6"/>
      <c r="H3337" s="6"/>
      <c r="I3337" s="6"/>
      <c r="J3337" s="6"/>
      <c r="K3337" s="6"/>
      <c r="L3337" s="5"/>
    </row>
    <row r="3338" spans="5:12" ht="73.5" hidden="1" customHeight="1">
      <c r="E3338" s="6"/>
      <c r="F3338" s="6"/>
      <c r="G3338" s="6"/>
      <c r="H3338" s="6"/>
      <c r="I3338" s="6"/>
      <c r="J3338" s="6"/>
      <c r="K3338" s="6"/>
      <c r="L3338" s="5"/>
    </row>
    <row r="3339" spans="5:12" ht="73.5" hidden="1" customHeight="1">
      <c r="E3339" s="6"/>
      <c r="F3339" s="6"/>
      <c r="G3339" s="6"/>
      <c r="H3339" s="6"/>
      <c r="I3339" s="6"/>
      <c r="J3339" s="6"/>
      <c r="K3339" s="6"/>
      <c r="L3339" s="5"/>
    </row>
    <row r="3340" spans="5:12" ht="73.5" hidden="1" customHeight="1">
      <c r="E3340" s="6"/>
      <c r="F3340" s="6"/>
      <c r="G3340" s="6"/>
      <c r="H3340" s="6"/>
      <c r="I3340" s="6"/>
      <c r="J3340" s="6"/>
      <c r="K3340" s="6"/>
      <c r="L3340" s="5"/>
    </row>
    <row r="3341" spans="5:12" ht="73.5" hidden="1" customHeight="1">
      <c r="E3341" s="6"/>
      <c r="F3341" s="6"/>
      <c r="G3341" s="6"/>
      <c r="H3341" s="6"/>
      <c r="I3341" s="6"/>
      <c r="J3341" s="6"/>
      <c r="K3341" s="6"/>
      <c r="L3341" s="5"/>
    </row>
    <row r="3342" spans="5:12" ht="73.5" hidden="1" customHeight="1">
      <c r="E3342" s="6"/>
      <c r="F3342" s="6"/>
      <c r="G3342" s="6"/>
      <c r="H3342" s="6"/>
      <c r="I3342" s="6"/>
      <c r="J3342" s="6"/>
      <c r="K3342" s="6"/>
      <c r="L3342" s="5"/>
    </row>
    <row r="3343" spans="5:12" ht="73.5" hidden="1" customHeight="1">
      <c r="E3343" s="6"/>
      <c r="F3343" s="6"/>
      <c r="G3343" s="6"/>
      <c r="H3343" s="6"/>
      <c r="I3343" s="6"/>
      <c r="J3343" s="6"/>
      <c r="K3343" s="6"/>
      <c r="L3343" s="5"/>
    </row>
    <row r="3344" spans="5:12" ht="73.5" hidden="1" customHeight="1">
      <c r="E3344" s="6"/>
      <c r="F3344" s="6"/>
      <c r="G3344" s="6"/>
      <c r="H3344" s="6"/>
      <c r="I3344" s="6"/>
      <c r="J3344" s="6"/>
      <c r="K3344" s="6"/>
      <c r="L3344" s="5"/>
    </row>
    <row r="3345" spans="5:12" ht="73.5" hidden="1" customHeight="1">
      <c r="E3345" s="6"/>
      <c r="F3345" s="6"/>
      <c r="G3345" s="6"/>
      <c r="H3345" s="6"/>
      <c r="I3345" s="6"/>
      <c r="J3345" s="6"/>
      <c r="K3345" s="6"/>
      <c r="L3345" s="5"/>
    </row>
    <row r="3346" spans="5:12" ht="73.5" hidden="1" customHeight="1">
      <c r="E3346" s="6"/>
      <c r="F3346" s="6"/>
      <c r="G3346" s="6"/>
      <c r="H3346" s="6"/>
      <c r="I3346" s="6"/>
      <c r="J3346" s="6"/>
      <c r="K3346" s="6"/>
      <c r="L3346" s="5"/>
    </row>
    <row r="3347" spans="5:12" ht="73.5" hidden="1" customHeight="1">
      <c r="E3347" s="6"/>
      <c r="F3347" s="6"/>
      <c r="G3347" s="6"/>
      <c r="H3347" s="6"/>
      <c r="I3347" s="6"/>
      <c r="J3347" s="6"/>
      <c r="K3347" s="6"/>
      <c r="L3347" s="5"/>
    </row>
    <row r="3348" spans="5:12" ht="73.5" hidden="1" customHeight="1">
      <c r="E3348" s="6"/>
      <c r="F3348" s="6"/>
      <c r="G3348" s="6"/>
      <c r="H3348" s="6"/>
      <c r="I3348" s="6"/>
      <c r="J3348" s="6"/>
      <c r="K3348" s="6"/>
      <c r="L3348" s="5"/>
    </row>
    <row r="3349" spans="5:12" ht="73.5" hidden="1" customHeight="1">
      <c r="E3349" s="6"/>
      <c r="F3349" s="6"/>
      <c r="G3349" s="6"/>
      <c r="H3349" s="6"/>
      <c r="I3349" s="6"/>
      <c r="J3349" s="6"/>
      <c r="K3349" s="6"/>
      <c r="L3349" s="5"/>
    </row>
    <row r="3350" spans="5:12" ht="73.5" hidden="1" customHeight="1">
      <c r="E3350" s="6"/>
      <c r="F3350" s="6"/>
      <c r="G3350" s="6"/>
      <c r="H3350" s="6"/>
      <c r="I3350" s="6"/>
      <c r="J3350" s="6"/>
      <c r="K3350" s="6"/>
      <c r="L3350" s="5"/>
    </row>
    <row r="3351" spans="5:12" ht="73.5" hidden="1" customHeight="1">
      <c r="E3351" s="6"/>
      <c r="F3351" s="6"/>
      <c r="G3351" s="6"/>
      <c r="H3351" s="6"/>
      <c r="I3351" s="6"/>
      <c r="J3351" s="6"/>
      <c r="K3351" s="6"/>
      <c r="L3351" s="5"/>
    </row>
    <row r="3352" spans="5:12" ht="73.5" hidden="1" customHeight="1">
      <c r="E3352" s="6"/>
      <c r="F3352" s="6"/>
      <c r="G3352" s="6"/>
      <c r="H3352" s="6"/>
      <c r="I3352" s="6"/>
      <c r="J3352" s="6"/>
      <c r="K3352" s="6"/>
      <c r="L3352" s="5"/>
    </row>
    <row r="3353" spans="5:12" ht="73.5" hidden="1" customHeight="1">
      <c r="E3353" s="6"/>
      <c r="F3353" s="6"/>
      <c r="G3353" s="6"/>
      <c r="H3353" s="6"/>
      <c r="I3353" s="6"/>
      <c r="J3353" s="6"/>
      <c r="K3353" s="6"/>
      <c r="L3353" s="5"/>
    </row>
    <row r="3354" spans="5:12" ht="73.5" hidden="1" customHeight="1">
      <c r="E3354" s="6"/>
      <c r="F3354" s="6"/>
      <c r="G3354" s="6"/>
      <c r="H3354" s="6"/>
      <c r="I3354" s="6"/>
      <c r="J3354" s="6"/>
      <c r="K3354" s="6"/>
      <c r="L3354" s="5"/>
    </row>
    <row r="3355" spans="5:12" ht="73.5" hidden="1" customHeight="1">
      <c r="E3355" s="6"/>
      <c r="F3355" s="6"/>
      <c r="G3355" s="6"/>
      <c r="H3355" s="6"/>
      <c r="I3355" s="6"/>
      <c r="J3355" s="6"/>
      <c r="K3355" s="6"/>
      <c r="L3355" s="5"/>
    </row>
    <row r="3356" spans="5:12" ht="73.5" hidden="1" customHeight="1">
      <c r="E3356" s="6"/>
      <c r="F3356" s="6"/>
      <c r="G3356" s="6"/>
      <c r="H3356" s="6"/>
      <c r="I3356" s="6"/>
      <c r="J3356" s="6"/>
      <c r="K3356" s="6"/>
      <c r="L3356" s="5"/>
    </row>
    <row r="3357" spans="5:12" ht="73.5" hidden="1" customHeight="1">
      <c r="E3357" s="6"/>
      <c r="F3357" s="6"/>
      <c r="G3357" s="6"/>
      <c r="H3357" s="6"/>
      <c r="I3357" s="6"/>
      <c r="J3357" s="6"/>
      <c r="K3357" s="6"/>
      <c r="L3357" s="5"/>
    </row>
    <row r="3358" spans="5:12" ht="73.5" hidden="1" customHeight="1">
      <c r="E3358" s="6"/>
      <c r="F3358" s="6"/>
      <c r="G3358" s="6"/>
      <c r="H3358" s="6"/>
      <c r="I3358" s="6"/>
      <c r="J3358" s="6"/>
      <c r="K3358" s="6"/>
      <c r="L3358" s="5"/>
    </row>
    <row r="3359" spans="5:12" ht="73.5" hidden="1" customHeight="1">
      <c r="E3359" s="6"/>
      <c r="F3359" s="6"/>
      <c r="G3359" s="6"/>
      <c r="H3359" s="6"/>
      <c r="I3359" s="6"/>
      <c r="J3359" s="6"/>
      <c r="K3359" s="6"/>
      <c r="L3359" s="5"/>
    </row>
    <row r="3360" spans="5:12" ht="73.5" hidden="1" customHeight="1">
      <c r="E3360" s="6"/>
      <c r="F3360" s="6"/>
      <c r="G3360" s="6"/>
      <c r="H3360" s="6"/>
      <c r="I3360" s="6"/>
      <c r="J3360" s="6"/>
      <c r="K3360" s="6"/>
      <c r="L3360" s="5"/>
    </row>
    <row r="3361" spans="5:12" ht="73.5" hidden="1" customHeight="1">
      <c r="E3361" s="6"/>
      <c r="F3361" s="6"/>
      <c r="G3361" s="6"/>
      <c r="H3361" s="6"/>
      <c r="I3361" s="6"/>
      <c r="J3361" s="6"/>
      <c r="K3361" s="6"/>
      <c r="L3361" s="5"/>
    </row>
    <row r="3362" spans="5:12" ht="73.5" hidden="1" customHeight="1">
      <c r="E3362" s="6"/>
      <c r="F3362" s="6"/>
      <c r="G3362" s="6"/>
      <c r="H3362" s="6"/>
      <c r="I3362" s="6"/>
      <c r="J3362" s="6"/>
      <c r="K3362" s="6"/>
      <c r="L3362" s="5"/>
    </row>
    <row r="3363" spans="5:12" ht="73.5" hidden="1" customHeight="1">
      <c r="E3363" s="6"/>
      <c r="F3363" s="6"/>
      <c r="G3363" s="6"/>
      <c r="H3363" s="6"/>
      <c r="I3363" s="6"/>
      <c r="J3363" s="6"/>
      <c r="K3363" s="6"/>
      <c r="L3363" s="5"/>
    </row>
    <row r="3364" spans="5:12" ht="73.5" hidden="1" customHeight="1">
      <c r="E3364" s="6"/>
      <c r="F3364" s="6"/>
      <c r="G3364" s="6"/>
      <c r="H3364" s="6"/>
      <c r="I3364" s="6"/>
      <c r="J3364" s="6"/>
      <c r="K3364" s="6"/>
      <c r="L3364" s="5"/>
    </row>
    <row r="3365" spans="5:12" ht="73.5" hidden="1" customHeight="1">
      <c r="E3365" s="6"/>
      <c r="F3365" s="6"/>
      <c r="G3365" s="6"/>
      <c r="H3365" s="6"/>
      <c r="I3365" s="6"/>
      <c r="J3365" s="6"/>
      <c r="K3365" s="6"/>
      <c r="L3365" s="5"/>
    </row>
    <row r="3366" spans="5:12" ht="73.5" hidden="1" customHeight="1">
      <c r="E3366" s="6"/>
      <c r="F3366" s="6"/>
      <c r="G3366" s="6"/>
      <c r="H3366" s="6"/>
      <c r="I3366" s="6"/>
      <c r="J3366" s="6"/>
      <c r="K3366" s="6"/>
      <c r="L3366" s="5"/>
    </row>
    <row r="3367" spans="5:12" ht="73.5" hidden="1" customHeight="1">
      <c r="E3367" s="6"/>
      <c r="F3367" s="6"/>
      <c r="G3367" s="6"/>
      <c r="H3367" s="6"/>
      <c r="I3367" s="6"/>
      <c r="J3367" s="6"/>
      <c r="K3367" s="6"/>
      <c r="L3367" s="5"/>
    </row>
    <row r="3368" spans="5:12" ht="73.5" hidden="1" customHeight="1">
      <c r="E3368" s="6"/>
      <c r="F3368" s="6"/>
      <c r="G3368" s="6"/>
      <c r="H3368" s="6"/>
      <c r="I3368" s="6"/>
      <c r="J3368" s="6"/>
      <c r="K3368" s="6"/>
      <c r="L3368" s="5"/>
    </row>
    <row r="3369" spans="5:12" ht="73.5" hidden="1" customHeight="1">
      <c r="E3369" s="6"/>
      <c r="F3369" s="6"/>
      <c r="G3369" s="6"/>
      <c r="H3369" s="6"/>
      <c r="I3369" s="6"/>
      <c r="J3369" s="6"/>
      <c r="K3369" s="6"/>
      <c r="L3369" s="5"/>
    </row>
    <row r="3370" spans="5:12" ht="73.5" hidden="1" customHeight="1">
      <c r="E3370" s="6"/>
      <c r="F3370" s="6"/>
      <c r="G3370" s="6"/>
      <c r="H3370" s="6"/>
      <c r="I3370" s="6"/>
      <c r="J3370" s="6"/>
      <c r="K3370" s="6"/>
      <c r="L3370" s="5"/>
    </row>
    <row r="3371" spans="5:12" ht="73.5" hidden="1" customHeight="1">
      <c r="E3371" s="6"/>
      <c r="F3371" s="6"/>
      <c r="G3371" s="6"/>
      <c r="H3371" s="6"/>
      <c r="I3371" s="6"/>
      <c r="J3371" s="6"/>
      <c r="K3371" s="6"/>
      <c r="L3371" s="5"/>
    </row>
    <row r="3372" spans="5:12" ht="73.5" hidden="1" customHeight="1">
      <c r="E3372" s="6"/>
      <c r="F3372" s="6"/>
      <c r="G3372" s="6"/>
      <c r="H3372" s="6"/>
      <c r="I3372" s="6"/>
      <c r="J3372" s="6"/>
      <c r="K3372" s="6"/>
      <c r="L3372" s="5"/>
    </row>
    <row r="3373" spans="5:12" ht="73.5" hidden="1" customHeight="1">
      <c r="E3373" s="6"/>
      <c r="F3373" s="6"/>
      <c r="G3373" s="6"/>
      <c r="H3373" s="6"/>
      <c r="I3373" s="6"/>
      <c r="J3373" s="6"/>
      <c r="K3373" s="6"/>
      <c r="L3373" s="5"/>
    </row>
    <row r="3374" spans="5:12" ht="73.5" hidden="1" customHeight="1">
      <c r="E3374" s="6"/>
      <c r="F3374" s="6"/>
      <c r="G3374" s="6"/>
      <c r="H3374" s="6"/>
      <c r="I3374" s="6"/>
      <c r="J3374" s="6"/>
      <c r="K3374" s="6"/>
      <c r="L3374" s="5"/>
    </row>
    <row r="3375" spans="5:12" ht="73.5" hidden="1" customHeight="1">
      <c r="E3375" s="6"/>
      <c r="F3375" s="6"/>
      <c r="G3375" s="6"/>
      <c r="H3375" s="6"/>
      <c r="I3375" s="6"/>
      <c r="J3375" s="6"/>
      <c r="K3375" s="6"/>
      <c r="L3375" s="5"/>
    </row>
    <row r="3376" spans="5:12" ht="73.5" hidden="1" customHeight="1">
      <c r="E3376" s="6"/>
      <c r="F3376" s="6"/>
      <c r="G3376" s="6"/>
      <c r="H3376" s="6"/>
      <c r="I3376" s="6"/>
      <c r="J3376" s="6"/>
      <c r="K3376" s="6"/>
      <c r="L3376" s="5"/>
    </row>
    <row r="3377" spans="5:12" ht="73.5" hidden="1" customHeight="1">
      <c r="E3377" s="6"/>
      <c r="F3377" s="6"/>
      <c r="G3377" s="6"/>
      <c r="H3377" s="6"/>
      <c r="I3377" s="6"/>
      <c r="J3377" s="6"/>
      <c r="K3377" s="6"/>
      <c r="L3377" s="5"/>
    </row>
    <row r="3378" spans="5:12" ht="73.5" hidden="1" customHeight="1">
      <c r="E3378" s="6"/>
      <c r="F3378" s="6"/>
      <c r="G3378" s="6"/>
      <c r="H3378" s="6"/>
      <c r="I3378" s="6"/>
      <c r="J3378" s="6"/>
      <c r="K3378" s="6"/>
      <c r="L3378" s="5"/>
    </row>
    <row r="3379" spans="5:12" ht="73.5" hidden="1" customHeight="1">
      <c r="E3379" s="6"/>
      <c r="F3379" s="6"/>
      <c r="G3379" s="6"/>
      <c r="H3379" s="6"/>
      <c r="I3379" s="6"/>
      <c r="J3379" s="6"/>
      <c r="K3379" s="6"/>
      <c r="L3379" s="5"/>
    </row>
    <row r="3380" spans="5:12" ht="73.5" hidden="1" customHeight="1">
      <c r="E3380" s="6"/>
      <c r="F3380" s="6"/>
      <c r="G3380" s="6"/>
      <c r="H3380" s="6"/>
      <c r="I3380" s="6"/>
      <c r="J3380" s="6"/>
      <c r="K3380" s="6"/>
      <c r="L3380" s="5"/>
    </row>
    <row r="3381" spans="5:12" ht="73.5" hidden="1" customHeight="1">
      <c r="E3381" s="6"/>
      <c r="F3381" s="6"/>
      <c r="G3381" s="6"/>
      <c r="H3381" s="6"/>
      <c r="I3381" s="6"/>
      <c r="J3381" s="6"/>
      <c r="K3381" s="6"/>
      <c r="L3381" s="5"/>
    </row>
    <row r="3382" spans="5:12" ht="73.5" hidden="1" customHeight="1">
      <c r="E3382" s="6"/>
      <c r="F3382" s="6"/>
      <c r="G3382" s="6"/>
      <c r="H3382" s="6"/>
      <c r="I3382" s="6"/>
      <c r="J3382" s="6"/>
      <c r="K3382" s="6"/>
      <c r="L3382" s="5"/>
    </row>
    <row r="3383" spans="5:12" ht="73.5" hidden="1" customHeight="1">
      <c r="E3383" s="6"/>
      <c r="F3383" s="6"/>
      <c r="G3383" s="6"/>
      <c r="H3383" s="6"/>
      <c r="I3383" s="6"/>
      <c r="J3383" s="6"/>
      <c r="K3383" s="6"/>
      <c r="L3383" s="5"/>
    </row>
    <row r="3384" spans="5:12" ht="73.5" hidden="1" customHeight="1">
      <c r="E3384" s="6"/>
      <c r="F3384" s="6"/>
      <c r="G3384" s="6"/>
      <c r="H3384" s="6"/>
      <c r="I3384" s="6"/>
      <c r="J3384" s="6"/>
      <c r="K3384" s="6"/>
      <c r="L3384" s="5"/>
    </row>
    <row r="3385" spans="5:12" ht="73.5" hidden="1" customHeight="1">
      <c r="E3385" s="6"/>
      <c r="F3385" s="6"/>
      <c r="G3385" s="6"/>
      <c r="H3385" s="6"/>
      <c r="I3385" s="6"/>
      <c r="J3385" s="6"/>
      <c r="K3385" s="6"/>
      <c r="L3385" s="5"/>
    </row>
    <row r="3386" spans="5:12" ht="73.5" hidden="1" customHeight="1">
      <c r="E3386" s="6"/>
      <c r="F3386" s="6"/>
      <c r="G3386" s="6"/>
      <c r="H3386" s="6"/>
      <c r="I3386" s="6"/>
      <c r="J3386" s="6"/>
      <c r="K3386" s="6"/>
      <c r="L3386" s="5"/>
    </row>
    <row r="3387" spans="5:12" ht="73.5" hidden="1" customHeight="1">
      <c r="E3387" s="6"/>
      <c r="F3387" s="6"/>
      <c r="G3387" s="6"/>
      <c r="H3387" s="6"/>
      <c r="I3387" s="6"/>
      <c r="J3387" s="6"/>
      <c r="K3387" s="6"/>
      <c r="L3387" s="5"/>
    </row>
    <row r="3388" spans="5:12" ht="73.5" hidden="1" customHeight="1">
      <c r="E3388" s="6"/>
      <c r="F3388" s="6"/>
      <c r="G3388" s="6"/>
      <c r="H3388" s="6"/>
      <c r="I3388" s="6"/>
      <c r="J3388" s="6"/>
      <c r="K3388" s="6"/>
      <c r="L3388" s="5"/>
    </row>
    <row r="3389" spans="5:12" ht="73.5" hidden="1" customHeight="1">
      <c r="E3389" s="6"/>
      <c r="F3389" s="6"/>
      <c r="G3389" s="6"/>
      <c r="H3389" s="6"/>
      <c r="I3389" s="6"/>
      <c r="J3389" s="6"/>
      <c r="K3389" s="6"/>
      <c r="L3389" s="5"/>
    </row>
    <row r="3390" spans="5:12" ht="73.5" hidden="1" customHeight="1">
      <c r="E3390" s="6"/>
      <c r="F3390" s="6"/>
      <c r="G3390" s="6"/>
      <c r="H3390" s="6"/>
      <c r="I3390" s="6"/>
      <c r="J3390" s="6"/>
      <c r="K3390" s="6"/>
      <c r="L3390" s="5"/>
    </row>
    <row r="3391" spans="5:12" ht="73.5" hidden="1" customHeight="1">
      <c r="E3391" s="6"/>
      <c r="F3391" s="6"/>
      <c r="G3391" s="6"/>
      <c r="H3391" s="6"/>
      <c r="I3391" s="6"/>
      <c r="J3391" s="6"/>
      <c r="K3391" s="6"/>
      <c r="L3391" s="5"/>
    </row>
    <row r="3392" spans="5:12" ht="73.5" hidden="1" customHeight="1">
      <c r="E3392" s="6"/>
      <c r="F3392" s="6"/>
      <c r="G3392" s="6"/>
      <c r="H3392" s="6"/>
      <c r="I3392" s="6"/>
      <c r="J3392" s="6"/>
      <c r="K3392" s="6"/>
      <c r="L3392" s="5"/>
    </row>
    <row r="3393" spans="5:12" ht="73.5" hidden="1" customHeight="1">
      <c r="E3393" s="6"/>
      <c r="F3393" s="6"/>
      <c r="G3393" s="6"/>
      <c r="H3393" s="6"/>
      <c r="I3393" s="6"/>
      <c r="J3393" s="6"/>
      <c r="K3393" s="6"/>
      <c r="L3393" s="5"/>
    </row>
    <row r="3394" spans="5:12" ht="73.5" hidden="1" customHeight="1">
      <c r="E3394" s="6"/>
      <c r="F3394" s="6"/>
      <c r="G3394" s="6"/>
      <c r="H3394" s="6"/>
      <c r="I3394" s="6"/>
      <c r="J3394" s="6"/>
      <c r="K3394" s="6"/>
      <c r="L3394" s="5"/>
    </row>
    <row r="3395" spans="5:12" ht="73.5" hidden="1" customHeight="1">
      <c r="E3395" s="6"/>
      <c r="F3395" s="6"/>
      <c r="G3395" s="6"/>
      <c r="H3395" s="6"/>
      <c r="I3395" s="6"/>
      <c r="J3395" s="6"/>
      <c r="K3395" s="6"/>
      <c r="L3395" s="5"/>
    </row>
    <row r="3396" spans="5:12" ht="73.5" hidden="1" customHeight="1">
      <c r="E3396" s="6"/>
      <c r="F3396" s="6"/>
      <c r="G3396" s="6"/>
      <c r="H3396" s="6"/>
      <c r="I3396" s="6"/>
      <c r="J3396" s="6"/>
      <c r="K3396" s="6"/>
      <c r="L3396" s="5"/>
    </row>
    <row r="3397" spans="5:12" ht="73.5" hidden="1" customHeight="1">
      <c r="E3397" s="6"/>
      <c r="F3397" s="6"/>
      <c r="G3397" s="6"/>
      <c r="H3397" s="6"/>
      <c r="I3397" s="6"/>
      <c r="J3397" s="6"/>
      <c r="K3397" s="6"/>
      <c r="L3397" s="5"/>
    </row>
    <row r="3398" spans="5:12" ht="73.5" hidden="1" customHeight="1">
      <c r="E3398" s="6"/>
      <c r="F3398" s="6"/>
      <c r="G3398" s="6"/>
      <c r="H3398" s="6"/>
      <c r="I3398" s="6"/>
      <c r="J3398" s="6"/>
      <c r="K3398" s="6"/>
      <c r="L3398" s="5"/>
    </row>
    <row r="3399" spans="5:12" ht="73.5" hidden="1" customHeight="1">
      <c r="E3399" s="6"/>
      <c r="F3399" s="6"/>
      <c r="G3399" s="6"/>
      <c r="H3399" s="6"/>
      <c r="I3399" s="6"/>
      <c r="J3399" s="6"/>
      <c r="K3399" s="6"/>
      <c r="L3399" s="5"/>
    </row>
    <row r="3400" spans="5:12" ht="73.5" hidden="1" customHeight="1">
      <c r="E3400" s="6"/>
      <c r="F3400" s="6"/>
      <c r="G3400" s="6"/>
      <c r="H3400" s="6"/>
      <c r="I3400" s="6"/>
      <c r="J3400" s="6"/>
      <c r="K3400" s="6"/>
      <c r="L3400" s="5"/>
    </row>
    <row r="3401" spans="5:12" ht="73.5" hidden="1" customHeight="1">
      <c r="E3401" s="6"/>
      <c r="F3401" s="6"/>
      <c r="G3401" s="6"/>
      <c r="H3401" s="6"/>
      <c r="I3401" s="6"/>
      <c r="J3401" s="6"/>
      <c r="K3401" s="6"/>
      <c r="L3401" s="5"/>
    </row>
    <row r="3402" spans="5:12" ht="73.5" hidden="1" customHeight="1">
      <c r="E3402" s="6"/>
      <c r="F3402" s="6"/>
      <c r="G3402" s="6"/>
      <c r="H3402" s="6"/>
      <c r="I3402" s="6"/>
      <c r="J3402" s="6"/>
      <c r="K3402" s="6"/>
      <c r="L3402" s="5"/>
    </row>
    <row r="3403" spans="5:12" ht="73.5" hidden="1" customHeight="1">
      <c r="E3403" s="6"/>
      <c r="F3403" s="6"/>
      <c r="G3403" s="6"/>
      <c r="H3403" s="6"/>
      <c r="I3403" s="6"/>
      <c r="J3403" s="6"/>
      <c r="K3403" s="6"/>
      <c r="L3403" s="5"/>
    </row>
    <row r="3404" spans="5:12" ht="73.5" hidden="1" customHeight="1">
      <c r="E3404" s="6"/>
      <c r="F3404" s="6"/>
      <c r="G3404" s="6"/>
      <c r="H3404" s="6"/>
      <c r="I3404" s="6"/>
      <c r="J3404" s="6"/>
      <c r="K3404" s="6"/>
      <c r="L3404" s="5"/>
    </row>
    <row r="3405" spans="5:12" ht="73.5" hidden="1" customHeight="1">
      <c r="E3405" s="6"/>
      <c r="F3405" s="6"/>
      <c r="G3405" s="6"/>
      <c r="H3405" s="6"/>
      <c r="I3405" s="6"/>
      <c r="J3405" s="6"/>
      <c r="K3405" s="6"/>
      <c r="L3405" s="5"/>
    </row>
    <row r="3406" spans="5:12" ht="73.5" hidden="1" customHeight="1">
      <c r="E3406" s="6"/>
      <c r="F3406" s="6"/>
      <c r="G3406" s="6"/>
      <c r="H3406" s="6"/>
      <c r="I3406" s="6"/>
      <c r="J3406" s="6"/>
      <c r="K3406" s="6"/>
      <c r="L3406" s="5"/>
    </row>
    <row r="3407" spans="5:12" ht="73.5" hidden="1" customHeight="1">
      <c r="E3407" s="6"/>
      <c r="F3407" s="6"/>
      <c r="G3407" s="6"/>
      <c r="H3407" s="6"/>
      <c r="I3407" s="6"/>
      <c r="J3407" s="6"/>
      <c r="K3407" s="6"/>
      <c r="L3407" s="5"/>
    </row>
    <row r="3408" spans="5:12" ht="73.5" hidden="1" customHeight="1">
      <c r="E3408" s="6"/>
      <c r="F3408" s="6"/>
      <c r="G3408" s="6"/>
      <c r="H3408" s="6"/>
      <c r="I3408" s="6"/>
      <c r="J3408" s="6"/>
      <c r="K3408" s="6"/>
      <c r="L3408" s="5"/>
    </row>
    <row r="3409" spans="5:12" ht="73.5" hidden="1" customHeight="1">
      <c r="E3409" s="6"/>
      <c r="F3409" s="6"/>
      <c r="G3409" s="6"/>
      <c r="H3409" s="6"/>
      <c r="I3409" s="6"/>
      <c r="J3409" s="6"/>
      <c r="K3409" s="6"/>
      <c r="L3409" s="5"/>
    </row>
    <row r="3410" spans="5:12" ht="73.5" hidden="1" customHeight="1">
      <c r="E3410" s="6"/>
      <c r="F3410" s="6"/>
      <c r="G3410" s="6"/>
      <c r="H3410" s="6"/>
      <c r="I3410" s="6"/>
      <c r="J3410" s="6"/>
      <c r="K3410" s="6"/>
      <c r="L3410" s="5"/>
    </row>
    <row r="3411" spans="5:12" ht="73.5" hidden="1" customHeight="1">
      <c r="E3411" s="6"/>
      <c r="F3411" s="6"/>
      <c r="G3411" s="6"/>
      <c r="H3411" s="6"/>
      <c r="I3411" s="6"/>
      <c r="J3411" s="6"/>
      <c r="K3411" s="6"/>
      <c r="L3411" s="5"/>
    </row>
    <row r="3412" spans="5:12" ht="73.5" hidden="1" customHeight="1">
      <c r="E3412" s="6"/>
      <c r="F3412" s="6"/>
      <c r="G3412" s="6"/>
      <c r="H3412" s="6"/>
      <c r="I3412" s="6"/>
      <c r="J3412" s="6"/>
      <c r="K3412" s="6"/>
      <c r="L3412" s="5"/>
    </row>
    <row r="3413" spans="5:12" ht="73.5" hidden="1" customHeight="1">
      <c r="E3413" s="6"/>
      <c r="F3413" s="6"/>
      <c r="G3413" s="6"/>
      <c r="H3413" s="6"/>
      <c r="I3413" s="6"/>
      <c r="J3413" s="6"/>
      <c r="K3413" s="6"/>
      <c r="L3413" s="5"/>
    </row>
    <row r="3414" spans="5:12" ht="73.5" hidden="1" customHeight="1">
      <c r="E3414" s="6"/>
      <c r="F3414" s="6"/>
      <c r="G3414" s="6"/>
      <c r="H3414" s="6"/>
      <c r="I3414" s="6"/>
      <c r="J3414" s="6"/>
      <c r="K3414" s="6"/>
      <c r="L3414" s="5"/>
    </row>
    <row r="3415" spans="5:12" ht="73.5" hidden="1" customHeight="1">
      <c r="E3415" s="6"/>
      <c r="F3415" s="6"/>
      <c r="G3415" s="6"/>
      <c r="H3415" s="6"/>
      <c r="I3415" s="6"/>
      <c r="J3415" s="6"/>
      <c r="K3415" s="6"/>
      <c r="L3415" s="5"/>
    </row>
    <row r="3416" spans="5:12" ht="73.5" hidden="1" customHeight="1">
      <c r="E3416" s="6"/>
      <c r="F3416" s="6"/>
      <c r="G3416" s="6"/>
      <c r="H3416" s="6"/>
      <c r="I3416" s="6"/>
      <c r="J3416" s="6"/>
      <c r="K3416" s="6"/>
      <c r="L3416" s="5"/>
    </row>
    <row r="3417" spans="5:12" ht="73.5" hidden="1" customHeight="1">
      <c r="E3417" s="6"/>
      <c r="F3417" s="6"/>
      <c r="G3417" s="6"/>
      <c r="H3417" s="6"/>
      <c r="I3417" s="6"/>
      <c r="J3417" s="6"/>
      <c r="K3417" s="6"/>
      <c r="L3417" s="5"/>
    </row>
    <row r="3418" spans="5:12" ht="73.5" hidden="1" customHeight="1">
      <c r="E3418" s="6"/>
      <c r="F3418" s="6"/>
      <c r="G3418" s="6"/>
      <c r="H3418" s="6"/>
      <c r="I3418" s="6"/>
      <c r="J3418" s="6"/>
      <c r="K3418" s="6"/>
      <c r="L3418" s="5"/>
    </row>
    <row r="3419" spans="5:12" ht="73.5" hidden="1" customHeight="1">
      <c r="E3419" s="6"/>
      <c r="F3419" s="6"/>
      <c r="G3419" s="6"/>
      <c r="H3419" s="6"/>
      <c r="I3419" s="6"/>
      <c r="J3419" s="6"/>
      <c r="K3419" s="6"/>
      <c r="L3419" s="5"/>
    </row>
    <row r="3420" spans="5:12" ht="73.5" hidden="1" customHeight="1">
      <c r="E3420" s="6"/>
      <c r="F3420" s="6"/>
      <c r="G3420" s="6"/>
      <c r="H3420" s="6"/>
      <c r="I3420" s="6"/>
      <c r="J3420" s="6"/>
      <c r="K3420" s="6"/>
      <c r="L3420" s="5"/>
    </row>
    <row r="3421" spans="5:12" ht="73.5" hidden="1" customHeight="1">
      <c r="E3421" s="6"/>
      <c r="F3421" s="6"/>
      <c r="G3421" s="6"/>
      <c r="H3421" s="6"/>
      <c r="I3421" s="6"/>
      <c r="J3421" s="6"/>
      <c r="K3421" s="6"/>
      <c r="L3421" s="5"/>
    </row>
    <row r="3422" spans="5:12" ht="73.5" hidden="1" customHeight="1">
      <c r="E3422" s="6"/>
      <c r="F3422" s="6"/>
      <c r="G3422" s="6"/>
      <c r="H3422" s="6"/>
      <c r="I3422" s="6"/>
      <c r="J3422" s="6"/>
      <c r="K3422" s="6"/>
      <c r="L3422" s="5"/>
    </row>
    <row r="3423" spans="5:12" ht="73.5" hidden="1" customHeight="1">
      <c r="E3423" s="6"/>
      <c r="F3423" s="6"/>
      <c r="G3423" s="6"/>
      <c r="H3423" s="6"/>
      <c r="I3423" s="6"/>
      <c r="J3423" s="6"/>
      <c r="K3423" s="6"/>
      <c r="L3423" s="5"/>
    </row>
    <row r="3424" spans="5:12" ht="73.5" hidden="1" customHeight="1">
      <c r="E3424" s="6"/>
      <c r="F3424" s="6"/>
      <c r="G3424" s="6"/>
      <c r="H3424" s="6"/>
      <c r="I3424" s="6"/>
      <c r="J3424" s="6"/>
      <c r="K3424" s="6"/>
      <c r="L3424" s="5"/>
    </row>
    <row r="3425" spans="5:12" ht="73.5" hidden="1" customHeight="1">
      <c r="E3425" s="6"/>
      <c r="F3425" s="6"/>
      <c r="G3425" s="6"/>
      <c r="H3425" s="6"/>
      <c r="I3425" s="6"/>
      <c r="J3425" s="6"/>
      <c r="K3425" s="6"/>
      <c r="L3425" s="5"/>
    </row>
    <row r="3426" spans="5:12" ht="73.5" hidden="1" customHeight="1">
      <c r="E3426" s="6"/>
      <c r="F3426" s="6"/>
      <c r="G3426" s="6"/>
      <c r="H3426" s="6"/>
      <c r="I3426" s="6"/>
      <c r="J3426" s="6"/>
      <c r="K3426" s="6"/>
      <c r="L3426" s="5"/>
    </row>
    <row r="3427" spans="5:12" ht="73.5" hidden="1" customHeight="1">
      <c r="E3427" s="6"/>
      <c r="F3427" s="6"/>
      <c r="G3427" s="6"/>
      <c r="H3427" s="6"/>
      <c r="I3427" s="6"/>
      <c r="J3427" s="6"/>
      <c r="K3427" s="6"/>
      <c r="L3427" s="5"/>
    </row>
    <row r="3428" spans="5:12" ht="73.5" hidden="1" customHeight="1">
      <c r="E3428" s="6"/>
      <c r="F3428" s="6"/>
      <c r="G3428" s="6"/>
      <c r="H3428" s="6"/>
      <c r="I3428" s="6"/>
      <c r="J3428" s="6"/>
      <c r="K3428" s="6"/>
      <c r="L3428" s="5"/>
    </row>
    <row r="3429" spans="5:12" ht="73.5" hidden="1" customHeight="1">
      <c r="E3429" s="6"/>
      <c r="F3429" s="6"/>
      <c r="G3429" s="6"/>
      <c r="H3429" s="6"/>
      <c r="I3429" s="6"/>
      <c r="J3429" s="6"/>
      <c r="K3429" s="6"/>
      <c r="L3429" s="5"/>
    </row>
    <row r="3430" spans="5:12" ht="73.5" hidden="1" customHeight="1">
      <c r="E3430" s="6"/>
      <c r="F3430" s="6"/>
      <c r="G3430" s="6"/>
      <c r="H3430" s="6"/>
      <c r="I3430" s="6"/>
      <c r="J3430" s="6"/>
      <c r="K3430" s="6"/>
      <c r="L3430" s="5"/>
    </row>
    <row r="3431" spans="5:12" ht="73.5" hidden="1" customHeight="1">
      <c r="E3431" s="6"/>
      <c r="F3431" s="6"/>
      <c r="G3431" s="6"/>
      <c r="H3431" s="6"/>
      <c r="I3431" s="6"/>
      <c r="J3431" s="6"/>
      <c r="K3431" s="6"/>
      <c r="L3431" s="5"/>
    </row>
    <row r="3432" spans="5:12" ht="73.5" hidden="1" customHeight="1">
      <c r="E3432" s="6"/>
      <c r="F3432" s="6"/>
      <c r="G3432" s="6"/>
      <c r="H3432" s="6"/>
      <c r="I3432" s="6"/>
      <c r="J3432" s="6"/>
      <c r="K3432" s="6"/>
      <c r="L3432" s="5"/>
    </row>
    <row r="3433" spans="5:12" ht="73.5" hidden="1" customHeight="1">
      <c r="E3433" s="6"/>
      <c r="F3433" s="6"/>
      <c r="G3433" s="6"/>
      <c r="H3433" s="6"/>
      <c r="I3433" s="6"/>
      <c r="J3433" s="6"/>
      <c r="K3433" s="6"/>
      <c r="L3433" s="5"/>
    </row>
    <row r="3434" spans="5:12" ht="73.5" hidden="1" customHeight="1">
      <c r="E3434" s="6"/>
      <c r="F3434" s="6"/>
      <c r="G3434" s="6"/>
      <c r="H3434" s="6"/>
      <c r="I3434" s="6"/>
      <c r="J3434" s="6"/>
      <c r="K3434" s="6"/>
      <c r="L3434" s="5"/>
    </row>
    <row r="3435" spans="5:12" ht="73.5" hidden="1" customHeight="1">
      <c r="E3435" s="6"/>
      <c r="F3435" s="6"/>
      <c r="G3435" s="6"/>
      <c r="H3435" s="6"/>
      <c r="I3435" s="6"/>
      <c r="J3435" s="6"/>
      <c r="K3435" s="6"/>
      <c r="L3435" s="5"/>
    </row>
    <row r="3436" spans="5:12" ht="73.5" hidden="1" customHeight="1">
      <c r="E3436" s="6"/>
      <c r="F3436" s="6"/>
      <c r="G3436" s="6"/>
      <c r="H3436" s="6"/>
      <c r="I3436" s="6"/>
      <c r="J3436" s="6"/>
      <c r="K3436" s="6"/>
      <c r="L3436" s="5"/>
    </row>
    <row r="3437" spans="5:12" ht="73.5" hidden="1" customHeight="1">
      <c r="E3437" s="6"/>
      <c r="F3437" s="6"/>
      <c r="G3437" s="6"/>
      <c r="H3437" s="6"/>
      <c r="I3437" s="6"/>
      <c r="J3437" s="6"/>
      <c r="K3437" s="6"/>
      <c r="L3437" s="5"/>
    </row>
    <row r="3438" spans="5:12" ht="73.5" hidden="1" customHeight="1">
      <c r="E3438" s="6"/>
      <c r="F3438" s="6"/>
      <c r="G3438" s="6"/>
      <c r="H3438" s="6"/>
      <c r="I3438" s="6"/>
      <c r="J3438" s="6"/>
      <c r="K3438" s="6"/>
      <c r="L3438" s="5"/>
    </row>
    <row r="3439" spans="5:12" ht="73.5" hidden="1" customHeight="1">
      <c r="E3439" s="6"/>
      <c r="F3439" s="6"/>
      <c r="G3439" s="6"/>
      <c r="H3439" s="6"/>
      <c r="I3439" s="6"/>
      <c r="J3439" s="6"/>
      <c r="K3439" s="6"/>
      <c r="L3439" s="5"/>
    </row>
    <row r="3440" spans="5:12" ht="73.5" hidden="1" customHeight="1">
      <c r="E3440" s="6"/>
      <c r="F3440" s="6"/>
      <c r="G3440" s="6"/>
      <c r="H3440" s="6"/>
      <c r="I3440" s="6"/>
      <c r="J3440" s="6"/>
      <c r="K3440" s="6"/>
      <c r="L3440" s="5"/>
    </row>
    <row r="3441" spans="5:12" ht="73.5" hidden="1" customHeight="1">
      <c r="E3441" s="6"/>
      <c r="F3441" s="6"/>
      <c r="G3441" s="6"/>
      <c r="H3441" s="6"/>
      <c r="I3441" s="6"/>
      <c r="J3441" s="6"/>
      <c r="K3441" s="6"/>
      <c r="L3441" s="5"/>
    </row>
    <row r="3442" spans="5:12" ht="73.5" hidden="1" customHeight="1">
      <c r="E3442" s="6"/>
      <c r="F3442" s="6"/>
      <c r="G3442" s="6"/>
      <c r="H3442" s="6"/>
      <c r="I3442" s="6"/>
      <c r="J3442" s="6"/>
      <c r="K3442" s="6"/>
      <c r="L3442" s="5"/>
    </row>
    <row r="3443" spans="5:12" ht="73.5" hidden="1" customHeight="1">
      <c r="E3443" s="6"/>
      <c r="F3443" s="6"/>
      <c r="G3443" s="6"/>
      <c r="H3443" s="6"/>
      <c r="I3443" s="6"/>
      <c r="J3443" s="6"/>
      <c r="K3443" s="6"/>
      <c r="L3443" s="5"/>
    </row>
    <row r="3444" spans="5:12" ht="73.5" hidden="1" customHeight="1">
      <c r="E3444" s="6"/>
      <c r="F3444" s="6"/>
      <c r="G3444" s="6"/>
      <c r="H3444" s="6"/>
      <c r="I3444" s="6"/>
      <c r="J3444" s="6"/>
      <c r="K3444" s="6"/>
      <c r="L3444" s="5"/>
    </row>
    <row r="3445" spans="5:12" ht="73.5" hidden="1" customHeight="1">
      <c r="E3445" s="6"/>
      <c r="F3445" s="6"/>
      <c r="G3445" s="6"/>
      <c r="H3445" s="6"/>
      <c r="I3445" s="6"/>
      <c r="J3445" s="6"/>
      <c r="K3445" s="6"/>
      <c r="L3445" s="5"/>
    </row>
    <row r="3446" spans="5:12" ht="73.5" hidden="1" customHeight="1">
      <c r="E3446" s="6"/>
      <c r="F3446" s="6"/>
      <c r="G3446" s="6"/>
      <c r="H3446" s="6"/>
      <c r="I3446" s="6"/>
      <c r="J3446" s="6"/>
      <c r="K3446" s="6"/>
      <c r="L3446" s="5"/>
    </row>
    <row r="3447" spans="5:12" ht="73.5" hidden="1" customHeight="1">
      <c r="E3447" s="6"/>
      <c r="F3447" s="6"/>
      <c r="G3447" s="6"/>
      <c r="H3447" s="6"/>
      <c r="I3447" s="6"/>
      <c r="J3447" s="6"/>
      <c r="K3447" s="6"/>
      <c r="L3447" s="5"/>
    </row>
    <row r="3448" spans="5:12" ht="73.5" hidden="1" customHeight="1">
      <c r="E3448" s="6"/>
      <c r="F3448" s="6"/>
      <c r="G3448" s="6"/>
      <c r="H3448" s="6"/>
      <c r="I3448" s="6"/>
      <c r="J3448" s="6"/>
      <c r="K3448" s="6"/>
      <c r="L3448" s="5"/>
    </row>
    <row r="3449" spans="5:12" ht="73.5" hidden="1" customHeight="1">
      <c r="E3449" s="6"/>
      <c r="F3449" s="6"/>
      <c r="G3449" s="6"/>
      <c r="H3449" s="6"/>
      <c r="I3449" s="6"/>
      <c r="J3449" s="6"/>
      <c r="K3449" s="6"/>
      <c r="L3449" s="5"/>
    </row>
    <row r="3450" spans="5:12" ht="73.5" hidden="1" customHeight="1">
      <c r="E3450" s="6"/>
      <c r="F3450" s="6"/>
      <c r="G3450" s="6"/>
      <c r="H3450" s="6"/>
      <c r="I3450" s="6"/>
      <c r="J3450" s="6"/>
      <c r="K3450" s="6"/>
      <c r="L3450" s="5"/>
    </row>
    <row r="3451" spans="5:12" ht="73.5" hidden="1" customHeight="1">
      <c r="E3451" s="6"/>
      <c r="F3451" s="6"/>
      <c r="G3451" s="6"/>
      <c r="H3451" s="6"/>
      <c r="I3451" s="6"/>
      <c r="J3451" s="6"/>
      <c r="K3451" s="6"/>
      <c r="L3451" s="5"/>
    </row>
    <row r="3452" spans="5:12" ht="73.5" hidden="1" customHeight="1">
      <c r="E3452" s="6"/>
      <c r="F3452" s="6"/>
      <c r="G3452" s="6"/>
      <c r="H3452" s="6"/>
      <c r="I3452" s="6"/>
      <c r="J3452" s="6"/>
      <c r="K3452" s="6"/>
      <c r="L3452" s="5"/>
    </row>
    <row r="3453" spans="5:12" ht="73.5" hidden="1" customHeight="1">
      <c r="E3453" s="6"/>
      <c r="F3453" s="6"/>
      <c r="G3453" s="6"/>
      <c r="H3453" s="6"/>
      <c r="I3453" s="6"/>
      <c r="J3453" s="6"/>
      <c r="K3453" s="6"/>
      <c r="L3453" s="5"/>
    </row>
    <row r="3454" spans="5:12" ht="73.5" hidden="1" customHeight="1">
      <c r="E3454" s="6"/>
      <c r="F3454" s="6"/>
      <c r="G3454" s="6"/>
      <c r="H3454" s="6"/>
      <c r="I3454" s="6"/>
      <c r="J3454" s="6"/>
      <c r="K3454" s="6"/>
      <c r="L3454" s="5"/>
    </row>
    <row r="3455" spans="5:12" ht="73.5" hidden="1" customHeight="1">
      <c r="E3455" s="6"/>
      <c r="F3455" s="6"/>
      <c r="G3455" s="6"/>
      <c r="H3455" s="6"/>
      <c r="I3455" s="6"/>
      <c r="J3455" s="6"/>
      <c r="K3455" s="6"/>
      <c r="L3455" s="5"/>
    </row>
    <row r="3456" spans="5:12" ht="73.5" hidden="1" customHeight="1">
      <c r="E3456" s="6"/>
      <c r="F3456" s="6"/>
      <c r="G3456" s="6"/>
      <c r="H3456" s="6"/>
      <c r="I3456" s="6"/>
      <c r="J3456" s="6"/>
      <c r="K3456" s="6"/>
      <c r="L3456" s="5"/>
    </row>
    <row r="3457" spans="5:12" ht="73.5" hidden="1" customHeight="1">
      <c r="E3457" s="6"/>
      <c r="F3457" s="6"/>
      <c r="G3457" s="6"/>
      <c r="H3457" s="6"/>
      <c r="I3457" s="6"/>
      <c r="J3457" s="6"/>
      <c r="K3457" s="6"/>
      <c r="L3457" s="5"/>
    </row>
    <row r="3458" spans="5:12" ht="73.5" hidden="1" customHeight="1">
      <c r="E3458" s="6"/>
      <c r="F3458" s="6"/>
      <c r="G3458" s="6"/>
      <c r="H3458" s="6"/>
      <c r="I3458" s="6"/>
      <c r="J3458" s="6"/>
      <c r="K3458" s="6"/>
      <c r="L3458" s="5"/>
    </row>
    <row r="3459" spans="5:12" ht="73.5" hidden="1" customHeight="1">
      <c r="E3459" s="6"/>
      <c r="F3459" s="6"/>
      <c r="G3459" s="6"/>
      <c r="H3459" s="6"/>
      <c r="I3459" s="6"/>
      <c r="J3459" s="6"/>
      <c r="K3459" s="6"/>
      <c r="L3459" s="5"/>
    </row>
    <row r="3460" spans="5:12" ht="73.5" hidden="1" customHeight="1">
      <c r="E3460" s="6"/>
      <c r="F3460" s="6"/>
      <c r="G3460" s="6"/>
      <c r="H3460" s="6"/>
      <c r="I3460" s="6"/>
      <c r="J3460" s="6"/>
      <c r="K3460" s="6"/>
      <c r="L3460" s="5"/>
    </row>
    <row r="3461" spans="5:12" ht="73.5" hidden="1" customHeight="1">
      <c r="E3461" s="6"/>
      <c r="F3461" s="6"/>
      <c r="G3461" s="6"/>
      <c r="H3461" s="6"/>
      <c r="I3461" s="6"/>
      <c r="J3461" s="6"/>
      <c r="K3461" s="6"/>
      <c r="L3461" s="5"/>
    </row>
    <row r="3462" spans="5:12" ht="73.5" hidden="1" customHeight="1">
      <c r="E3462" s="6"/>
      <c r="F3462" s="6"/>
      <c r="G3462" s="6"/>
      <c r="H3462" s="6"/>
      <c r="I3462" s="6"/>
      <c r="J3462" s="6"/>
      <c r="K3462" s="6"/>
      <c r="L3462" s="5"/>
    </row>
    <row r="3463" spans="5:12" ht="73.5" hidden="1" customHeight="1">
      <c r="E3463" s="6"/>
      <c r="F3463" s="6"/>
      <c r="G3463" s="6"/>
      <c r="H3463" s="6"/>
      <c r="I3463" s="6"/>
      <c r="J3463" s="6"/>
      <c r="K3463" s="6"/>
      <c r="L3463" s="5"/>
    </row>
    <row r="3464" spans="5:12" ht="73.5" hidden="1" customHeight="1">
      <c r="E3464" s="6"/>
      <c r="F3464" s="6"/>
      <c r="G3464" s="6"/>
      <c r="H3464" s="6"/>
      <c r="I3464" s="6"/>
      <c r="J3464" s="6"/>
      <c r="K3464" s="6"/>
      <c r="L3464" s="5"/>
    </row>
    <row r="3465" spans="5:12" ht="73.5" hidden="1" customHeight="1">
      <c r="E3465" s="6"/>
      <c r="F3465" s="6"/>
      <c r="G3465" s="6"/>
      <c r="H3465" s="6"/>
      <c r="I3465" s="6"/>
      <c r="J3465" s="6"/>
      <c r="K3465" s="6"/>
      <c r="L3465" s="5"/>
    </row>
    <row r="3466" spans="5:12" ht="73.5" hidden="1" customHeight="1">
      <c r="E3466" s="6"/>
      <c r="F3466" s="6"/>
      <c r="G3466" s="6"/>
      <c r="H3466" s="6"/>
      <c r="I3466" s="6"/>
      <c r="J3466" s="6"/>
      <c r="K3466" s="6"/>
      <c r="L3466" s="5"/>
    </row>
    <row r="3467" spans="5:12" ht="73.5" hidden="1" customHeight="1">
      <c r="E3467" s="6"/>
      <c r="F3467" s="6"/>
      <c r="G3467" s="6"/>
      <c r="H3467" s="6"/>
      <c r="I3467" s="6"/>
      <c r="J3467" s="6"/>
      <c r="K3467" s="6"/>
      <c r="L3467" s="5"/>
    </row>
    <row r="3468" spans="5:12" ht="73.5" hidden="1" customHeight="1">
      <c r="E3468" s="6"/>
      <c r="F3468" s="6"/>
      <c r="G3468" s="6"/>
      <c r="H3468" s="6"/>
      <c r="I3468" s="6"/>
      <c r="J3468" s="6"/>
      <c r="K3468" s="6"/>
      <c r="L3468" s="5"/>
    </row>
    <row r="3469" spans="5:12" ht="73.5" hidden="1" customHeight="1">
      <c r="E3469" s="6"/>
      <c r="F3469" s="6"/>
      <c r="G3469" s="6"/>
      <c r="H3469" s="6"/>
      <c r="I3469" s="6"/>
      <c r="J3469" s="6"/>
      <c r="K3469" s="6"/>
      <c r="L3469" s="5"/>
    </row>
    <row r="3470" spans="5:12" ht="73.5" hidden="1" customHeight="1">
      <c r="E3470" s="6"/>
      <c r="F3470" s="6"/>
      <c r="G3470" s="6"/>
      <c r="H3470" s="6"/>
      <c r="I3470" s="6"/>
      <c r="J3470" s="6"/>
      <c r="K3470" s="6"/>
      <c r="L3470" s="5"/>
    </row>
    <row r="3471" spans="5:12" ht="73.5" hidden="1" customHeight="1">
      <c r="E3471" s="6"/>
      <c r="F3471" s="6"/>
      <c r="G3471" s="6"/>
      <c r="H3471" s="6"/>
      <c r="I3471" s="6"/>
      <c r="J3471" s="6"/>
      <c r="K3471" s="6"/>
      <c r="L3471" s="5"/>
    </row>
    <row r="3472" spans="5:12" ht="73.5" hidden="1" customHeight="1">
      <c r="E3472" s="6"/>
      <c r="F3472" s="6"/>
      <c r="G3472" s="6"/>
      <c r="H3472" s="6"/>
      <c r="I3472" s="6"/>
      <c r="J3472" s="6"/>
      <c r="K3472" s="6"/>
      <c r="L3472" s="5"/>
    </row>
    <row r="3473" spans="5:12" ht="73.5" hidden="1" customHeight="1">
      <c r="E3473" s="6"/>
      <c r="F3473" s="6"/>
      <c r="G3473" s="6"/>
      <c r="H3473" s="6"/>
      <c r="I3473" s="6"/>
      <c r="J3473" s="6"/>
      <c r="K3473" s="6"/>
      <c r="L3473" s="5"/>
    </row>
    <row r="3474" spans="5:12" ht="73.5" hidden="1" customHeight="1">
      <c r="E3474" s="6"/>
      <c r="F3474" s="6"/>
      <c r="G3474" s="6"/>
      <c r="H3474" s="6"/>
      <c r="I3474" s="6"/>
      <c r="J3474" s="6"/>
      <c r="K3474" s="6"/>
      <c r="L3474" s="5"/>
    </row>
    <row r="3475" spans="5:12" ht="73.5" hidden="1" customHeight="1">
      <c r="E3475" s="6"/>
      <c r="F3475" s="6"/>
      <c r="G3475" s="6"/>
      <c r="H3475" s="6"/>
      <c r="I3475" s="6"/>
      <c r="J3475" s="6"/>
      <c r="K3475" s="6"/>
      <c r="L3475" s="5"/>
    </row>
    <row r="3476" spans="5:12" ht="73.5" hidden="1" customHeight="1">
      <c r="E3476" s="6"/>
      <c r="F3476" s="6"/>
      <c r="G3476" s="6"/>
      <c r="H3476" s="6"/>
      <c r="I3476" s="6"/>
      <c r="J3476" s="6"/>
      <c r="K3476" s="6"/>
      <c r="L3476" s="5"/>
    </row>
    <row r="3477" spans="5:12" ht="73.5" hidden="1" customHeight="1">
      <c r="E3477" s="6"/>
      <c r="F3477" s="6"/>
      <c r="G3477" s="6"/>
      <c r="H3477" s="6"/>
      <c r="I3477" s="6"/>
      <c r="J3477" s="6"/>
      <c r="K3477" s="6"/>
      <c r="L3477" s="5"/>
    </row>
    <row r="3478" spans="5:12" ht="73.5" hidden="1" customHeight="1">
      <c r="E3478" s="6"/>
      <c r="F3478" s="6"/>
      <c r="G3478" s="6"/>
      <c r="H3478" s="6"/>
      <c r="I3478" s="6"/>
      <c r="J3478" s="6"/>
      <c r="K3478" s="6"/>
      <c r="L3478" s="5"/>
    </row>
    <row r="3479" spans="5:12" ht="73.5" hidden="1" customHeight="1">
      <c r="E3479" s="6"/>
      <c r="F3479" s="6"/>
      <c r="G3479" s="6"/>
      <c r="H3479" s="6"/>
      <c r="I3479" s="6"/>
      <c r="J3479" s="6"/>
      <c r="K3479" s="6"/>
      <c r="L3479" s="5"/>
    </row>
    <row r="3480" spans="5:12" ht="73.5" hidden="1" customHeight="1">
      <c r="E3480" s="6"/>
      <c r="F3480" s="6"/>
      <c r="G3480" s="6"/>
      <c r="H3480" s="6"/>
      <c r="I3480" s="6"/>
      <c r="J3480" s="6"/>
      <c r="K3480" s="6"/>
      <c r="L3480" s="5"/>
    </row>
    <row r="3481" spans="5:12" ht="73.5" hidden="1" customHeight="1">
      <c r="E3481" s="6"/>
      <c r="F3481" s="6"/>
      <c r="G3481" s="6"/>
      <c r="H3481" s="6"/>
      <c r="I3481" s="6"/>
      <c r="J3481" s="6"/>
      <c r="K3481" s="6"/>
      <c r="L3481" s="5"/>
    </row>
    <row r="3482" spans="5:12" ht="73.5" hidden="1" customHeight="1">
      <c r="E3482" s="6"/>
      <c r="F3482" s="6"/>
      <c r="G3482" s="6"/>
      <c r="H3482" s="6"/>
      <c r="I3482" s="6"/>
      <c r="J3482" s="6"/>
      <c r="K3482" s="6"/>
      <c r="L3482" s="5"/>
    </row>
    <row r="3483" spans="5:12" ht="73.5" hidden="1" customHeight="1">
      <c r="E3483" s="6"/>
      <c r="F3483" s="6"/>
      <c r="G3483" s="6"/>
      <c r="H3483" s="6"/>
      <c r="I3483" s="6"/>
      <c r="J3483" s="6"/>
      <c r="K3483" s="6"/>
      <c r="L3483" s="5"/>
    </row>
    <row r="3484" spans="5:12" ht="73.5" hidden="1" customHeight="1">
      <c r="E3484" s="6"/>
      <c r="F3484" s="6"/>
      <c r="G3484" s="6"/>
      <c r="H3484" s="6"/>
      <c r="I3484" s="6"/>
      <c r="J3484" s="6"/>
      <c r="K3484" s="6"/>
      <c r="L3484" s="5"/>
    </row>
    <row r="3485" spans="5:12" ht="73.5" hidden="1" customHeight="1">
      <c r="E3485" s="6"/>
      <c r="F3485" s="6"/>
      <c r="G3485" s="6"/>
      <c r="H3485" s="6"/>
      <c r="I3485" s="6"/>
      <c r="J3485" s="6"/>
      <c r="K3485" s="6"/>
      <c r="L3485" s="5"/>
    </row>
    <row r="3486" spans="5:12" ht="73.5" hidden="1" customHeight="1">
      <c r="E3486" s="6"/>
      <c r="F3486" s="6"/>
      <c r="G3486" s="6"/>
      <c r="H3486" s="6"/>
      <c r="I3486" s="6"/>
      <c r="J3486" s="6"/>
      <c r="K3486" s="6"/>
      <c r="L3486" s="5"/>
    </row>
    <row r="3487" spans="5:12" ht="73.5" hidden="1" customHeight="1">
      <c r="E3487" s="6"/>
      <c r="F3487" s="6"/>
      <c r="G3487" s="6"/>
      <c r="H3487" s="6"/>
      <c r="I3487" s="6"/>
      <c r="J3487" s="6"/>
      <c r="K3487" s="6"/>
      <c r="L3487" s="5"/>
    </row>
    <row r="3488" spans="5:12" ht="73.5" hidden="1" customHeight="1">
      <c r="E3488" s="6"/>
      <c r="F3488" s="6"/>
      <c r="G3488" s="6"/>
      <c r="H3488" s="6"/>
      <c r="I3488" s="6"/>
      <c r="J3488" s="6"/>
      <c r="K3488" s="6"/>
      <c r="L3488" s="5"/>
    </row>
    <row r="3489" spans="5:12" ht="73.5" hidden="1" customHeight="1">
      <c r="E3489" s="6"/>
      <c r="F3489" s="6"/>
      <c r="G3489" s="6"/>
      <c r="H3489" s="6"/>
      <c r="I3489" s="6"/>
      <c r="J3489" s="6"/>
      <c r="K3489" s="6"/>
      <c r="L3489" s="5"/>
    </row>
    <row r="3490" spans="5:12" ht="73.5" hidden="1" customHeight="1">
      <c r="E3490" s="6"/>
      <c r="F3490" s="6"/>
      <c r="G3490" s="6"/>
      <c r="H3490" s="6"/>
      <c r="I3490" s="6"/>
      <c r="J3490" s="6"/>
      <c r="K3490" s="6"/>
      <c r="L3490" s="5"/>
    </row>
    <row r="3491" spans="5:12" ht="73.5" hidden="1" customHeight="1">
      <c r="E3491" s="6"/>
      <c r="F3491" s="6"/>
      <c r="G3491" s="6"/>
      <c r="H3491" s="6"/>
      <c r="I3491" s="6"/>
      <c r="J3491" s="6"/>
      <c r="K3491" s="6"/>
      <c r="L3491" s="5"/>
    </row>
    <row r="3492" spans="5:12" ht="73.5" hidden="1" customHeight="1">
      <c r="E3492" s="6"/>
      <c r="F3492" s="6"/>
      <c r="G3492" s="6"/>
      <c r="H3492" s="6"/>
      <c r="I3492" s="6"/>
      <c r="J3492" s="6"/>
      <c r="K3492" s="6"/>
      <c r="L3492" s="5"/>
    </row>
    <row r="3493" spans="5:12" ht="73.5" hidden="1" customHeight="1">
      <c r="E3493" s="6"/>
      <c r="F3493" s="6"/>
      <c r="G3493" s="6"/>
      <c r="H3493" s="6"/>
      <c r="I3493" s="6"/>
      <c r="J3493" s="6"/>
      <c r="K3493" s="6"/>
      <c r="L3493" s="5"/>
    </row>
    <row r="3494" spans="5:12" ht="73.5" hidden="1" customHeight="1">
      <c r="E3494" s="6"/>
      <c r="F3494" s="6"/>
      <c r="G3494" s="6"/>
      <c r="H3494" s="6"/>
      <c r="I3494" s="6"/>
      <c r="J3494" s="6"/>
      <c r="K3494" s="6"/>
      <c r="L3494" s="5"/>
    </row>
    <row r="3495" spans="5:12" ht="73.5" hidden="1" customHeight="1">
      <c r="E3495" s="6"/>
      <c r="F3495" s="6"/>
      <c r="G3495" s="6"/>
      <c r="H3495" s="6"/>
      <c r="I3495" s="6"/>
      <c r="J3495" s="6"/>
      <c r="K3495" s="6"/>
      <c r="L3495" s="5"/>
    </row>
    <row r="3496" spans="5:12" ht="73.5" hidden="1" customHeight="1">
      <c r="E3496" s="6"/>
      <c r="F3496" s="6"/>
      <c r="G3496" s="6"/>
      <c r="H3496" s="6"/>
      <c r="I3496" s="6"/>
      <c r="J3496" s="6"/>
      <c r="K3496" s="6"/>
      <c r="L3496" s="5"/>
    </row>
    <row r="3497" spans="5:12" ht="73.5" hidden="1" customHeight="1">
      <c r="E3497" s="6"/>
      <c r="F3497" s="6"/>
      <c r="G3497" s="6"/>
      <c r="H3497" s="6"/>
      <c r="I3497" s="6"/>
      <c r="J3497" s="6"/>
      <c r="K3497" s="6"/>
      <c r="L3497" s="5"/>
    </row>
    <row r="3498" spans="5:12" ht="73.5" hidden="1" customHeight="1">
      <c r="E3498" s="6"/>
      <c r="F3498" s="6"/>
      <c r="G3498" s="6"/>
      <c r="H3498" s="6"/>
      <c r="I3498" s="6"/>
      <c r="J3498" s="6"/>
      <c r="K3498" s="6"/>
      <c r="L3498" s="5"/>
    </row>
    <row r="3499" spans="5:12" ht="73.5" hidden="1" customHeight="1">
      <c r="E3499" s="6"/>
      <c r="F3499" s="6"/>
      <c r="G3499" s="6"/>
      <c r="H3499" s="6"/>
      <c r="I3499" s="6"/>
      <c r="J3499" s="6"/>
      <c r="K3499" s="6"/>
      <c r="L3499" s="5"/>
    </row>
    <row r="3500" spans="5:12" ht="73.5" hidden="1" customHeight="1">
      <c r="E3500" s="6"/>
      <c r="F3500" s="6"/>
      <c r="G3500" s="6"/>
      <c r="H3500" s="6"/>
      <c r="I3500" s="6"/>
      <c r="J3500" s="6"/>
      <c r="K3500" s="6"/>
      <c r="L3500" s="5"/>
    </row>
    <row r="3501" spans="5:12" ht="73.5" hidden="1" customHeight="1">
      <c r="E3501" s="6"/>
      <c r="F3501" s="6"/>
      <c r="G3501" s="6"/>
      <c r="H3501" s="6"/>
      <c r="I3501" s="6"/>
      <c r="J3501" s="6"/>
      <c r="K3501" s="6"/>
      <c r="L3501" s="5"/>
    </row>
    <row r="3502" spans="5:12" ht="73.5" hidden="1" customHeight="1">
      <c r="E3502" s="6"/>
      <c r="F3502" s="6"/>
      <c r="G3502" s="6"/>
      <c r="H3502" s="6"/>
      <c r="I3502" s="6"/>
      <c r="J3502" s="6"/>
      <c r="K3502" s="6"/>
      <c r="L3502" s="5"/>
    </row>
    <row r="3503" spans="5:12" ht="73.5" hidden="1" customHeight="1">
      <c r="E3503" s="6"/>
      <c r="F3503" s="6"/>
      <c r="G3503" s="6"/>
      <c r="H3503" s="6"/>
      <c r="I3503" s="6"/>
      <c r="J3503" s="6"/>
      <c r="K3503" s="6"/>
      <c r="L3503" s="5"/>
    </row>
    <row r="3504" spans="5:12" ht="73.5" hidden="1" customHeight="1">
      <c r="E3504" s="6"/>
      <c r="F3504" s="6"/>
      <c r="G3504" s="6"/>
      <c r="H3504" s="6"/>
      <c r="I3504" s="6"/>
      <c r="J3504" s="6"/>
      <c r="K3504" s="6"/>
      <c r="L3504" s="5"/>
    </row>
    <row r="3505" spans="5:12" ht="73.5" hidden="1" customHeight="1">
      <c r="E3505" s="6"/>
      <c r="F3505" s="6"/>
      <c r="G3505" s="6"/>
      <c r="H3505" s="6"/>
      <c r="I3505" s="6"/>
      <c r="J3505" s="6"/>
      <c r="K3505" s="6"/>
      <c r="L3505" s="5"/>
    </row>
    <row r="3506" spans="5:12" ht="73.5" hidden="1" customHeight="1">
      <c r="E3506" s="6"/>
      <c r="F3506" s="6"/>
      <c r="G3506" s="6"/>
      <c r="H3506" s="6"/>
      <c r="I3506" s="6"/>
      <c r="J3506" s="6"/>
      <c r="K3506" s="6"/>
      <c r="L3506" s="5"/>
    </row>
    <row r="3507" spans="5:12" ht="73.5" hidden="1" customHeight="1">
      <c r="E3507" s="6"/>
      <c r="F3507" s="6"/>
      <c r="G3507" s="6"/>
      <c r="H3507" s="6"/>
      <c r="I3507" s="6"/>
      <c r="J3507" s="6"/>
      <c r="K3507" s="6"/>
      <c r="L3507" s="5"/>
    </row>
    <row r="3508" spans="5:12" ht="73.5" hidden="1" customHeight="1">
      <c r="E3508" s="6"/>
      <c r="F3508" s="6"/>
      <c r="G3508" s="6"/>
      <c r="H3508" s="6"/>
      <c r="I3508" s="6"/>
      <c r="J3508" s="6"/>
      <c r="K3508" s="6"/>
      <c r="L3508" s="5"/>
    </row>
    <row r="3509" spans="5:12" ht="73.5" hidden="1" customHeight="1">
      <c r="E3509" s="6"/>
      <c r="F3509" s="6"/>
      <c r="G3509" s="6"/>
      <c r="H3509" s="6"/>
      <c r="I3509" s="6"/>
      <c r="J3509" s="6"/>
      <c r="K3509" s="6"/>
      <c r="L3509" s="5"/>
    </row>
    <row r="3510" spans="5:12" ht="73.5" hidden="1" customHeight="1">
      <c r="E3510" s="6"/>
      <c r="F3510" s="6"/>
      <c r="G3510" s="6"/>
      <c r="H3510" s="6"/>
      <c r="I3510" s="6"/>
      <c r="J3510" s="6"/>
      <c r="K3510" s="6"/>
      <c r="L3510" s="5"/>
    </row>
    <row r="3511" spans="5:12" ht="73.5" hidden="1" customHeight="1">
      <c r="E3511" s="6"/>
      <c r="F3511" s="6"/>
      <c r="G3511" s="6"/>
      <c r="H3511" s="6"/>
      <c r="I3511" s="6"/>
      <c r="J3511" s="6"/>
      <c r="K3511" s="6"/>
      <c r="L3511" s="5"/>
    </row>
    <row r="3512" spans="5:12" ht="73.5" hidden="1" customHeight="1">
      <c r="E3512" s="6"/>
      <c r="F3512" s="6"/>
      <c r="G3512" s="6"/>
      <c r="H3512" s="6"/>
      <c r="I3512" s="6"/>
      <c r="J3512" s="6"/>
      <c r="K3512" s="6"/>
      <c r="L3512" s="5"/>
    </row>
    <row r="3513" spans="5:12" ht="73.5" hidden="1" customHeight="1">
      <c r="E3513" s="6"/>
      <c r="F3513" s="6"/>
      <c r="G3513" s="6"/>
      <c r="H3513" s="6"/>
      <c r="I3513" s="6"/>
      <c r="J3513" s="6"/>
      <c r="K3513" s="6"/>
      <c r="L3513" s="5"/>
    </row>
    <row r="3514" spans="5:12" ht="73.5" hidden="1" customHeight="1">
      <c r="E3514" s="6"/>
      <c r="F3514" s="6"/>
      <c r="G3514" s="6"/>
      <c r="H3514" s="6"/>
      <c r="I3514" s="6"/>
      <c r="J3514" s="6"/>
      <c r="K3514" s="6"/>
      <c r="L3514" s="5"/>
    </row>
    <row r="3515" spans="5:12" ht="73.5" hidden="1" customHeight="1">
      <c r="E3515" s="6"/>
      <c r="F3515" s="6"/>
      <c r="G3515" s="6"/>
      <c r="H3515" s="6"/>
      <c r="I3515" s="6"/>
      <c r="J3515" s="6"/>
      <c r="K3515" s="6"/>
      <c r="L3515" s="5"/>
    </row>
    <row r="3516" spans="5:12" ht="73.5" hidden="1" customHeight="1">
      <c r="E3516" s="6"/>
      <c r="F3516" s="6"/>
      <c r="G3516" s="6"/>
      <c r="H3516" s="6"/>
      <c r="I3516" s="6"/>
      <c r="J3516" s="6"/>
      <c r="K3516" s="6"/>
      <c r="L3516" s="5"/>
    </row>
    <row r="3517" spans="5:12" ht="73.5" hidden="1" customHeight="1">
      <c r="E3517" s="6"/>
      <c r="F3517" s="6"/>
      <c r="G3517" s="6"/>
      <c r="H3517" s="6"/>
      <c r="I3517" s="6"/>
      <c r="J3517" s="6"/>
      <c r="K3517" s="6"/>
      <c r="L3517" s="5"/>
    </row>
    <row r="3518" spans="5:12" ht="73.5" hidden="1" customHeight="1">
      <c r="E3518" s="6"/>
      <c r="F3518" s="6"/>
      <c r="G3518" s="6"/>
      <c r="H3518" s="6"/>
      <c r="I3518" s="6"/>
      <c r="J3518" s="6"/>
      <c r="K3518" s="6"/>
      <c r="L3518" s="5"/>
    </row>
    <row r="3519" spans="5:12" ht="73.5" hidden="1" customHeight="1">
      <c r="E3519" s="6"/>
      <c r="F3519" s="6"/>
      <c r="G3519" s="6"/>
      <c r="H3519" s="6"/>
      <c r="I3519" s="6"/>
      <c r="J3519" s="6"/>
      <c r="K3519" s="6"/>
      <c r="L3519" s="5"/>
    </row>
    <row r="3520" spans="5:12" ht="73.5" hidden="1" customHeight="1">
      <c r="E3520" s="6"/>
      <c r="F3520" s="6"/>
      <c r="G3520" s="6"/>
      <c r="H3520" s="6"/>
      <c r="I3520" s="6"/>
      <c r="J3520" s="6"/>
      <c r="K3520" s="6"/>
      <c r="L3520" s="5"/>
    </row>
    <row r="3521" spans="5:12" ht="73.5" hidden="1" customHeight="1">
      <c r="E3521" s="6"/>
      <c r="F3521" s="6"/>
      <c r="G3521" s="6"/>
      <c r="H3521" s="6"/>
      <c r="I3521" s="6"/>
      <c r="J3521" s="6"/>
      <c r="K3521" s="6"/>
      <c r="L3521" s="5"/>
    </row>
    <row r="3522" spans="5:12" ht="73.5" hidden="1" customHeight="1">
      <c r="E3522" s="6"/>
      <c r="F3522" s="6"/>
      <c r="G3522" s="6"/>
      <c r="H3522" s="6"/>
      <c r="I3522" s="6"/>
      <c r="J3522" s="6"/>
      <c r="K3522" s="6"/>
      <c r="L3522" s="5"/>
    </row>
    <row r="3523" spans="5:12" ht="73.5" hidden="1" customHeight="1">
      <c r="E3523" s="6"/>
      <c r="F3523" s="6"/>
      <c r="G3523" s="6"/>
      <c r="H3523" s="6"/>
      <c r="I3523" s="6"/>
      <c r="J3523" s="6"/>
      <c r="K3523" s="6"/>
      <c r="L3523" s="5"/>
    </row>
    <row r="3524" spans="5:12" ht="73.5" hidden="1" customHeight="1">
      <c r="E3524" s="6"/>
      <c r="F3524" s="6"/>
      <c r="G3524" s="6"/>
      <c r="H3524" s="6"/>
      <c r="I3524" s="6"/>
      <c r="J3524" s="6"/>
      <c r="K3524" s="6"/>
      <c r="L3524" s="5"/>
    </row>
    <row r="3525" spans="5:12" ht="73.5" hidden="1" customHeight="1">
      <c r="E3525" s="6"/>
      <c r="F3525" s="6"/>
      <c r="G3525" s="6"/>
      <c r="H3525" s="6"/>
      <c r="I3525" s="6"/>
      <c r="J3525" s="6"/>
      <c r="K3525" s="6"/>
      <c r="L3525" s="5"/>
    </row>
    <row r="3526" spans="5:12" ht="73.5" hidden="1" customHeight="1">
      <c r="E3526" s="6"/>
      <c r="F3526" s="6"/>
      <c r="G3526" s="6"/>
      <c r="H3526" s="6"/>
      <c r="I3526" s="6"/>
      <c r="J3526" s="6"/>
      <c r="K3526" s="6"/>
      <c r="L3526" s="5"/>
    </row>
    <row r="3527" spans="5:12" ht="73.5" hidden="1" customHeight="1">
      <c r="E3527" s="6"/>
      <c r="F3527" s="6"/>
      <c r="G3527" s="6"/>
      <c r="H3527" s="6"/>
      <c r="I3527" s="6"/>
      <c r="J3527" s="6"/>
      <c r="K3527" s="6"/>
      <c r="L3527" s="5"/>
    </row>
    <row r="3528" spans="5:12" ht="73.5" hidden="1" customHeight="1">
      <c r="E3528" s="6"/>
      <c r="F3528" s="6"/>
      <c r="G3528" s="6"/>
      <c r="H3528" s="6"/>
      <c r="I3528" s="6"/>
      <c r="J3528" s="6"/>
      <c r="K3528" s="6"/>
      <c r="L3528" s="5"/>
    </row>
    <row r="3529" spans="5:12" ht="73.5" hidden="1" customHeight="1">
      <c r="E3529" s="6"/>
      <c r="F3529" s="6"/>
      <c r="G3529" s="6"/>
      <c r="H3529" s="6"/>
      <c r="I3529" s="6"/>
      <c r="J3529" s="6"/>
      <c r="K3529" s="6"/>
      <c r="L3529" s="5"/>
    </row>
    <row r="3530" spans="5:12" ht="73.5" hidden="1" customHeight="1">
      <c r="E3530" s="6"/>
      <c r="F3530" s="6"/>
      <c r="G3530" s="6"/>
      <c r="H3530" s="6"/>
      <c r="I3530" s="6"/>
      <c r="J3530" s="6"/>
      <c r="K3530" s="6"/>
      <c r="L3530" s="5"/>
    </row>
    <row r="3531" spans="5:12" ht="73.5" hidden="1" customHeight="1">
      <c r="E3531" s="6"/>
      <c r="F3531" s="6"/>
      <c r="G3531" s="6"/>
      <c r="H3531" s="6"/>
      <c r="I3531" s="6"/>
      <c r="J3531" s="6"/>
      <c r="K3531" s="6"/>
      <c r="L3531" s="5"/>
    </row>
    <row r="3532" spans="5:12" ht="73.5" hidden="1" customHeight="1">
      <c r="E3532" s="6"/>
      <c r="F3532" s="6"/>
      <c r="G3532" s="6"/>
      <c r="H3532" s="6"/>
      <c r="I3532" s="6"/>
      <c r="J3532" s="6"/>
      <c r="K3532" s="6"/>
      <c r="L3532" s="5"/>
    </row>
    <row r="3533" spans="5:12" ht="73.5" hidden="1" customHeight="1">
      <c r="E3533" s="6"/>
      <c r="F3533" s="6"/>
      <c r="G3533" s="6"/>
      <c r="H3533" s="6"/>
      <c r="I3533" s="6"/>
      <c r="J3533" s="6"/>
      <c r="K3533" s="6"/>
      <c r="L3533" s="5"/>
    </row>
    <row r="3534" spans="5:12" ht="73.5" hidden="1" customHeight="1">
      <c r="E3534" s="6"/>
      <c r="F3534" s="6"/>
      <c r="G3534" s="6"/>
      <c r="H3534" s="6"/>
      <c r="I3534" s="6"/>
      <c r="J3534" s="6"/>
      <c r="K3534" s="6"/>
      <c r="L3534" s="5"/>
    </row>
    <row r="3535" spans="5:12" ht="73.5" hidden="1" customHeight="1">
      <c r="E3535" s="6"/>
      <c r="F3535" s="6"/>
      <c r="G3535" s="6"/>
      <c r="H3535" s="6"/>
      <c r="I3535" s="6"/>
      <c r="J3535" s="6"/>
      <c r="K3535" s="6"/>
      <c r="L3535" s="5"/>
    </row>
    <row r="3536" spans="5:12" ht="73.5" hidden="1" customHeight="1">
      <c r="E3536" s="6"/>
      <c r="F3536" s="6"/>
      <c r="G3536" s="6"/>
      <c r="H3536" s="6"/>
      <c r="I3536" s="6"/>
      <c r="J3536" s="6"/>
      <c r="K3536" s="6"/>
      <c r="L3536" s="5"/>
    </row>
    <row r="3537" spans="5:12" ht="73.5" hidden="1" customHeight="1">
      <c r="E3537" s="6"/>
      <c r="F3537" s="6"/>
      <c r="G3537" s="6"/>
      <c r="H3537" s="6"/>
      <c r="I3537" s="6"/>
      <c r="J3537" s="6"/>
      <c r="K3537" s="6"/>
      <c r="L3537" s="5"/>
    </row>
    <row r="3538" spans="5:12" ht="73.5" hidden="1" customHeight="1">
      <c r="E3538" s="6"/>
      <c r="F3538" s="6"/>
      <c r="G3538" s="6"/>
      <c r="H3538" s="6"/>
      <c r="I3538" s="6"/>
      <c r="J3538" s="6"/>
      <c r="K3538" s="6"/>
      <c r="L3538" s="5"/>
    </row>
    <row r="3539" spans="5:12" ht="73.5" hidden="1" customHeight="1">
      <c r="E3539" s="6"/>
      <c r="F3539" s="6"/>
      <c r="G3539" s="6"/>
      <c r="H3539" s="6"/>
      <c r="I3539" s="6"/>
      <c r="J3539" s="6"/>
      <c r="K3539" s="6"/>
      <c r="L3539" s="5"/>
    </row>
    <row r="3540" spans="5:12" ht="73.5" hidden="1" customHeight="1">
      <c r="E3540" s="6"/>
      <c r="F3540" s="6"/>
      <c r="G3540" s="6"/>
      <c r="H3540" s="6"/>
      <c r="I3540" s="6"/>
      <c r="J3540" s="6"/>
      <c r="K3540" s="6"/>
      <c r="L3540" s="5"/>
    </row>
    <row r="3541" spans="5:12" ht="73.5" hidden="1" customHeight="1">
      <c r="E3541" s="6"/>
      <c r="F3541" s="6"/>
      <c r="G3541" s="6"/>
      <c r="H3541" s="6"/>
      <c r="I3541" s="6"/>
      <c r="J3541" s="6"/>
      <c r="K3541" s="6"/>
      <c r="L3541" s="5"/>
    </row>
    <row r="3542" spans="5:12" ht="73.5" hidden="1" customHeight="1">
      <c r="E3542" s="6"/>
      <c r="F3542" s="6"/>
      <c r="G3542" s="6"/>
      <c r="H3542" s="6"/>
      <c r="I3542" s="6"/>
      <c r="J3542" s="6"/>
      <c r="K3542" s="6"/>
      <c r="L3542" s="5"/>
    </row>
    <row r="3543" spans="5:12" ht="73.5" hidden="1" customHeight="1">
      <c r="E3543" s="6"/>
      <c r="F3543" s="6"/>
      <c r="G3543" s="6"/>
      <c r="H3543" s="6"/>
      <c r="I3543" s="6"/>
      <c r="J3543" s="6"/>
      <c r="K3543" s="6"/>
      <c r="L3543" s="5"/>
    </row>
    <row r="3544" spans="5:12" ht="73.5" hidden="1" customHeight="1">
      <c r="E3544" s="6"/>
      <c r="F3544" s="6"/>
      <c r="G3544" s="6"/>
      <c r="H3544" s="6"/>
      <c r="I3544" s="6"/>
      <c r="J3544" s="6"/>
      <c r="K3544" s="6"/>
      <c r="L3544" s="5"/>
    </row>
    <row r="3545" spans="5:12" ht="73.5" hidden="1" customHeight="1">
      <c r="E3545" s="6"/>
      <c r="F3545" s="6"/>
      <c r="G3545" s="6"/>
      <c r="H3545" s="6"/>
      <c r="I3545" s="6"/>
      <c r="J3545" s="6"/>
      <c r="K3545" s="6"/>
      <c r="L3545" s="5"/>
    </row>
    <row r="3546" spans="5:12" ht="73.5" hidden="1" customHeight="1">
      <c r="E3546" s="6"/>
      <c r="F3546" s="6"/>
      <c r="G3546" s="6"/>
      <c r="H3546" s="6"/>
      <c r="I3546" s="6"/>
      <c r="J3546" s="6"/>
      <c r="K3546" s="6"/>
      <c r="L3546" s="5"/>
    </row>
    <row r="3547" spans="5:12" ht="73.5" hidden="1" customHeight="1">
      <c r="E3547" s="6"/>
      <c r="F3547" s="6"/>
      <c r="G3547" s="6"/>
      <c r="H3547" s="6"/>
      <c r="I3547" s="6"/>
      <c r="J3547" s="6"/>
      <c r="K3547" s="6"/>
      <c r="L3547" s="5"/>
    </row>
    <row r="3548" spans="5:12" ht="73.5" hidden="1" customHeight="1">
      <c r="E3548" s="6"/>
      <c r="F3548" s="6"/>
      <c r="G3548" s="6"/>
      <c r="H3548" s="6"/>
      <c r="I3548" s="6"/>
      <c r="J3548" s="6"/>
      <c r="K3548" s="6"/>
      <c r="L3548" s="5"/>
    </row>
    <row r="3549" spans="5:12" ht="73.5" hidden="1" customHeight="1">
      <c r="E3549" s="6"/>
      <c r="F3549" s="6"/>
      <c r="G3549" s="6"/>
      <c r="H3549" s="6"/>
      <c r="I3549" s="6"/>
      <c r="J3549" s="6"/>
      <c r="K3549" s="6"/>
      <c r="L3549" s="5"/>
    </row>
    <row r="3550" spans="5:12" ht="73.5" hidden="1" customHeight="1">
      <c r="E3550" s="6"/>
      <c r="F3550" s="6"/>
      <c r="G3550" s="6"/>
      <c r="H3550" s="6"/>
      <c r="I3550" s="6"/>
      <c r="J3550" s="6"/>
      <c r="K3550" s="6"/>
      <c r="L3550" s="5"/>
    </row>
    <row r="3551" spans="5:12" ht="73.5" hidden="1" customHeight="1">
      <c r="E3551" s="6"/>
      <c r="F3551" s="6"/>
      <c r="G3551" s="6"/>
      <c r="H3551" s="6"/>
      <c r="I3551" s="6"/>
      <c r="J3551" s="6"/>
      <c r="K3551" s="6"/>
      <c r="L3551" s="5"/>
    </row>
    <row r="3552" spans="5:12" ht="73.5" hidden="1" customHeight="1">
      <c r="E3552" s="6"/>
      <c r="F3552" s="6"/>
      <c r="G3552" s="6"/>
      <c r="H3552" s="6"/>
      <c r="I3552" s="6"/>
      <c r="J3552" s="6"/>
      <c r="K3552" s="6"/>
      <c r="L3552" s="5"/>
    </row>
    <row r="3553" spans="5:12" ht="73.5" hidden="1" customHeight="1">
      <c r="E3553" s="6"/>
      <c r="F3553" s="6"/>
      <c r="G3553" s="6"/>
      <c r="H3553" s="6"/>
      <c r="I3553" s="6"/>
      <c r="J3553" s="6"/>
      <c r="K3553" s="6"/>
      <c r="L3553" s="5"/>
    </row>
    <row r="3554" spans="5:12" ht="73.5" hidden="1" customHeight="1">
      <c r="E3554" s="6"/>
      <c r="F3554" s="6"/>
      <c r="G3554" s="6"/>
      <c r="H3554" s="6"/>
      <c r="I3554" s="6"/>
      <c r="J3554" s="6"/>
      <c r="K3554" s="6"/>
      <c r="L3554" s="5"/>
    </row>
    <row r="3555" spans="5:12" ht="73.5" hidden="1" customHeight="1">
      <c r="E3555" s="6"/>
      <c r="F3555" s="6"/>
      <c r="G3555" s="6"/>
      <c r="H3555" s="6"/>
      <c r="I3555" s="6"/>
      <c r="J3555" s="6"/>
      <c r="K3555" s="6"/>
      <c r="L3555" s="5"/>
    </row>
    <row r="3556" spans="5:12" ht="73.5" hidden="1" customHeight="1">
      <c r="E3556" s="6"/>
      <c r="F3556" s="6"/>
      <c r="G3556" s="6"/>
      <c r="H3556" s="6"/>
      <c r="I3556" s="6"/>
      <c r="J3556" s="6"/>
      <c r="K3556" s="6"/>
      <c r="L3556" s="5"/>
    </row>
    <row r="3557" spans="5:12" ht="73.5" hidden="1" customHeight="1">
      <c r="E3557" s="6"/>
      <c r="F3557" s="6"/>
      <c r="G3557" s="6"/>
      <c r="H3557" s="6"/>
      <c r="I3557" s="6"/>
      <c r="J3557" s="6"/>
      <c r="K3557" s="6"/>
      <c r="L3557" s="5"/>
    </row>
    <row r="3558" spans="5:12" ht="73.5" hidden="1" customHeight="1">
      <c r="E3558" s="6"/>
      <c r="F3558" s="6"/>
      <c r="G3558" s="6"/>
      <c r="H3558" s="6"/>
      <c r="I3558" s="6"/>
      <c r="J3558" s="6"/>
      <c r="K3558" s="6"/>
      <c r="L3558" s="5"/>
    </row>
    <row r="3559" spans="5:12" ht="73.5" hidden="1" customHeight="1">
      <c r="E3559" s="6"/>
      <c r="F3559" s="6"/>
      <c r="G3559" s="6"/>
      <c r="H3559" s="6"/>
      <c r="I3559" s="6"/>
      <c r="J3559" s="6"/>
      <c r="K3559" s="6"/>
      <c r="L3559" s="5"/>
    </row>
    <row r="3560" spans="5:12" ht="73.5" hidden="1" customHeight="1">
      <c r="E3560" s="6"/>
      <c r="F3560" s="6"/>
      <c r="G3560" s="6"/>
      <c r="H3560" s="6"/>
      <c r="I3560" s="6"/>
      <c r="J3560" s="6"/>
      <c r="K3560" s="6"/>
      <c r="L3560" s="5"/>
    </row>
    <row r="3561" spans="5:12" ht="73.5" hidden="1" customHeight="1">
      <c r="E3561" s="6"/>
      <c r="F3561" s="6"/>
      <c r="G3561" s="6"/>
      <c r="H3561" s="6"/>
      <c r="I3561" s="6"/>
      <c r="J3561" s="6"/>
      <c r="K3561" s="6"/>
      <c r="L3561" s="5"/>
    </row>
    <row r="3562" spans="5:12" ht="73.5" hidden="1" customHeight="1">
      <c r="E3562" s="6"/>
      <c r="F3562" s="6"/>
      <c r="G3562" s="6"/>
      <c r="H3562" s="6"/>
      <c r="I3562" s="6"/>
      <c r="J3562" s="6"/>
      <c r="K3562" s="6"/>
      <c r="L3562" s="5"/>
    </row>
    <row r="3563" spans="5:12" ht="73.5" hidden="1" customHeight="1">
      <c r="E3563" s="6"/>
      <c r="F3563" s="6"/>
      <c r="G3563" s="6"/>
      <c r="H3563" s="6"/>
      <c r="I3563" s="6"/>
      <c r="J3563" s="6"/>
      <c r="K3563" s="6"/>
      <c r="L3563" s="5"/>
    </row>
    <row r="3564" spans="5:12" ht="73.5" hidden="1" customHeight="1">
      <c r="E3564" s="6"/>
      <c r="F3564" s="6"/>
      <c r="G3564" s="6"/>
      <c r="H3564" s="6"/>
      <c r="I3564" s="6"/>
      <c r="J3564" s="6"/>
      <c r="K3564" s="6"/>
      <c r="L3564" s="5"/>
    </row>
    <row r="3565" spans="5:12" ht="73.5" hidden="1" customHeight="1">
      <c r="E3565" s="6"/>
      <c r="F3565" s="6"/>
      <c r="G3565" s="6"/>
      <c r="H3565" s="6"/>
      <c r="I3565" s="6"/>
      <c r="J3565" s="6"/>
      <c r="K3565" s="6"/>
      <c r="L3565" s="5"/>
    </row>
    <row r="3566" spans="5:12" ht="73.5" hidden="1" customHeight="1">
      <c r="E3566" s="6"/>
      <c r="F3566" s="6"/>
      <c r="G3566" s="6"/>
      <c r="H3566" s="6"/>
      <c r="I3566" s="6"/>
      <c r="J3566" s="6"/>
      <c r="K3566" s="6"/>
      <c r="L3566" s="5"/>
    </row>
    <row r="3567" spans="5:12" ht="73.5" hidden="1" customHeight="1">
      <c r="E3567" s="6"/>
      <c r="F3567" s="6"/>
      <c r="G3567" s="6"/>
      <c r="H3567" s="6"/>
      <c r="I3567" s="6"/>
      <c r="J3567" s="6"/>
      <c r="K3567" s="6"/>
      <c r="L3567" s="5"/>
    </row>
    <row r="3568" spans="5:12" ht="73.5" hidden="1" customHeight="1">
      <c r="E3568" s="6"/>
      <c r="F3568" s="6"/>
      <c r="G3568" s="6"/>
      <c r="H3568" s="6"/>
      <c r="I3568" s="6"/>
      <c r="J3568" s="6"/>
      <c r="K3568" s="6"/>
      <c r="L3568" s="5"/>
    </row>
    <row r="3569" spans="5:12" ht="73.5" hidden="1" customHeight="1">
      <c r="E3569" s="6"/>
      <c r="F3569" s="6"/>
      <c r="G3569" s="6"/>
      <c r="H3569" s="6"/>
      <c r="I3569" s="6"/>
      <c r="J3569" s="6"/>
      <c r="K3569" s="6"/>
      <c r="L3569" s="5"/>
    </row>
    <row r="3570" spans="5:12" ht="73.5" hidden="1" customHeight="1">
      <c r="E3570" s="6"/>
      <c r="F3570" s="6"/>
      <c r="G3570" s="6"/>
      <c r="H3570" s="6"/>
      <c r="I3570" s="6"/>
      <c r="J3570" s="6"/>
      <c r="K3570" s="6"/>
      <c r="L3570" s="5"/>
    </row>
    <row r="3571" spans="5:12" ht="73.5" hidden="1" customHeight="1">
      <c r="E3571" s="6"/>
      <c r="F3571" s="6"/>
      <c r="G3571" s="6"/>
      <c r="H3571" s="6"/>
      <c r="I3571" s="6"/>
      <c r="J3571" s="6"/>
      <c r="K3571" s="6"/>
      <c r="L3571" s="5"/>
    </row>
    <row r="3572" spans="5:12" ht="73.5" hidden="1" customHeight="1">
      <c r="E3572" s="6"/>
      <c r="F3572" s="6"/>
      <c r="G3572" s="6"/>
      <c r="H3572" s="6"/>
      <c r="I3572" s="6"/>
      <c r="J3572" s="6"/>
      <c r="K3572" s="6"/>
      <c r="L3572" s="5"/>
    </row>
    <row r="3573" spans="5:12" ht="73.5" hidden="1" customHeight="1">
      <c r="E3573" s="6"/>
      <c r="F3573" s="6"/>
      <c r="G3573" s="6"/>
      <c r="H3573" s="6"/>
      <c r="I3573" s="6"/>
      <c r="J3573" s="6"/>
      <c r="K3573" s="6"/>
      <c r="L3573" s="5"/>
    </row>
    <row r="3574" spans="5:12" ht="73.5" hidden="1" customHeight="1">
      <c r="E3574" s="6"/>
      <c r="F3574" s="6"/>
      <c r="G3574" s="6"/>
      <c r="H3574" s="6"/>
      <c r="I3574" s="6"/>
      <c r="J3574" s="6"/>
      <c r="K3574" s="6"/>
      <c r="L3574" s="5"/>
    </row>
    <row r="3575" spans="5:12" ht="73.5" hidden="1" customHeight="1">
      <c r="E3575" s="6"/>
      <c r="F3575" s="6"/>
      <c r="G3575" s="6"/>
      <c r="H3575" s="6"/>
      <c r="I3575" s="6"/>
      <c r="J3575" s="6"/>
      <c r="K3575" s="6"/>
      <c r="L3575" s="5"/>
    </row>
    <row r="3576" spans="5:12" ht="73.5" hidden="1" customHeight="1">
      <c r="E3576" s="6"/>
      <c r="F3576" s="6"/>
      <c r="G3576" s="6"/>
      <c r="H3576" s="6"/>
      <c r="I3576" s="6"/>
      <c r="J3576" s="6"/>
      <c r="K3576" s="6"/>
      <c r="L3576" s="5"/>
    </row>
    <row r="3577" spans="5:12" ht="73.5" hidden="1" customHeight="1">
      <c r="E3577" s="6"/>
      <c r="F3577" s="6"/>
      <c r="G3577" s="6"/>
      <c r="H3577" s="6"/>
      <c r="I3577" s="6"/>
      <c r="J3577" s="6"/>
      <c r="K3577" s="6"/>
      <c r="L3577" s="5"/>
    </row>
    <row r="3578" spans="5:12" ht="73.5" hidden="1" customHeight="1">
      <c r="E3578" s="6"/>
      <c r="F3578" s="6"/>
      <c r="G3578" s="6"/>
      <c r="H3578" s="6"/>
      <c r="I3578" s="6"/>
      <c r="J3578" s="6"/>
      <c r="K3578" s="6"/>
      <c r="L3578" s="5"/>
    </row>
    <row r="3579" spans="5:12" ht="73.5" hidden="1" customHeight="1">
      <c r="E3579" s="6"/>
      <c r="F3579" s="6"/>
      <c r="G3579" s="6"/>
      <c r="H3579" s="6"/>
      <c r="I3579" s="6"/>
      <c r="J3579" s="6"/>
      <c r="K3579" s="6"/>
      <c r="L3579" s="5"/>
    </row>
    <row r="3580" spans="5:12" ht="73.5" hidden="1" customHeight="1">
      <c r="E3580" s="6"/>
      <c r="F3580" s="6"/>
      <c r="G3580" s="6"/>
      <c r="H3580" s="6"/>
      <c r="I3580" s="6"/>
      <c r="J3580" s="6"/>
      <c r="K3580" s="6"/>
      <c r="L3580" s="5"/>
    </row>
    <row r="3581" spans="5:12" ht="73.5" hidden="1" customHeight="1">
      <c r="E3581" s="6"/>
      <c r="F3581" s="6"/>
      <c r="G3581" s="6"/>
      <c r="H3581" s="6"/>
      <c r="I3581" s="6"/>
      <c r="J3581" s="6"/>
      <c r="K3581" s="6"/>
      <c r="L3581" s="5"/>
    </row>
    <row r="3582" spans="5:12" ht="73.5" hidden="1" customHeight="1">
      <c r="E3582" s="6"/>
      <c r="F3582" s="6"/>
      <c r="G3582" s="6"/>
      <c r="H3582" s="6"/>
      <c r="I3582" s="6"/>
      <c r="J3582" s="6"/>
      <c r="K3582" s="6"/>
      <c r="L3582" s="5"/>
    </row>
    <row r="3583" spans="5:12" ht="73.5" hidden="1" customHeight="1">
      <c r="E3583" s="6"/>
      <c r="F3583" s="6"/>
      <c r="G3583" s="6"/>
      <c r="H3583" s="6"/>
      <c r="I3583" s="6"/>
      <c r="J3583" s="6"/>
      <c r="K3583" s="6"/>
      <c r="L3583" s="5"/>
    </row>
    <row r="3584" spans="5:12" ht="73.5" hidden="1" customHeight="1">
      <c r="E3584" s="6"/>
      <c r="F3584" s="6"/>
      <c r="G3584" s="6"/>
      <c r="H3584" s="6"/>
      <c r="I3584" s="6"/>
      <c r="J3584" s="6"/>
      <c r="K3584" s="6"/>
      <c r="L3584" s="5"/>
    </row>
    <row r="3585" spans="5:12" ht="73.5" hidden="1" customHeight="1">
      <c r="E3585" s="6"/>
      <c r="F3585" s="6"/>
      <c r="G3585" s="6"/>
      <c r="H3585" s="6"/>
      <c r="I3585" s="6"/>
      <c r="J3585" s="6"/>
      <c r="K3585" s="6"/>
      <c r="L3585" s="5"/>
    </row>
    <row r="3586" spans="5:12" ht="73.5" hidden="1" customHeight="1">
      <c r="E3586" s="6"/>
      <c r="F3586" s="6"/>
      <c r="G3586" s="6"/>
      <c r="H3586" s="6"/>
      <c r="I3586" s="6"/>
      <c r="J3586" s="6"/>
      <c r="K3586" s="6"/>
      <c r="L3586" s="5"/>
    </row>
    <row r="3587" spans="5:12" ht="73.5" hidden="1" customHeight="1">
      <c r="E3587" s="6"/>
      <c r="F3587" s="6"/>
      <c r="G3587" s="6"/>
      <c r="H3587" s="6"/>
      <c r="I3587" s="6"/>
      <c r="J3587" s="6"/>
      <c r="K3587" s="6"/>
      <c r="L3587" s="5"/>
    </row>
    <row r="3588" spans="5:12" ht="73.5" hidden="1" customHeight="1">
      <c r="E3588" s="6"/>
      <c r="F3588" s="6"/>
      <c r="G3588" s="6"/>
      <c r="H3588" s="6"/>
      <c r="I3588" s="6"/>
      <c r="J3588" s="6"/>
      <c r="K3588" s="6"/>
      <c r="L3588" s="5"/>
    </row>
    <row r="3589" spans="5:12" ht="73.5" hidden="1" customHeight="1">
      <c r="E3589" s="6"/>
      <c r="F3589" s="6"/>
      <c r="G3589" s="6"/>
      <c r="H3589" s="6"/>
      <c r="I3589" s="6"/>
      <c r="J3589" s="6"/>
      <c r="K3589" s="6"/>
      <c r="L3589" s="5"/>
    </row>
    <row r="3590" spans="5:12" ht="73.5" hidden="1" customHeight="1">
      <c r="E3590" s="6"/>
      <c r="F3590" s="6"/>
      <c r="G3590" s="6"/>
      <c r="H3590" s="6"/>
      <c r="I3590" s="6"/>
      <c r="J3590" s="6"/>
      <c r="K3590" s="6"/>
      <c r="L3590" s="5"/>
    </row>
    <row r="3591" spans="5:12" ht="73.5" hidden="1" customHeight="1">
      <c r="E3591" s="6"/>
      <c r="F3591" s="6"/>
      <c r="G3591" s="6"/>
      <c r="H3591" s="6"/>
      <c r="I3591" s="6"/>
      <c r="J3591" s="6"/>
      <c r="K3591" s="6"/>
      <c r="L3591" s="5"/>
    </row>
    <row r="3592" spans="5:12" ht="73.5" hidden="1" customHeight="1">
      <c r="E3592" s="6"/>
      <c r="F3592" s="6"/>
      <c r="G3592" s="6"/>
      <c r="H3592" s="6"/>
      <c r="I3592" s="6"/>
      <c r="J3592" s="6"/>
      <c r="K3592" s="6"/>
      <c r="L3592" s="5"/>
    </row>
    <row r="3593" spans="5:12" ht="73.5" hidden="1" customHeight="1">
      <c r="E3593" s="6"/>
      <c r="F3593" s="6"/>
      <c r="G3593" s="6"/>
      <c r="H3593" s="6"/>
      <c r="I3593" s="6"/>
      <c r="J3593" s="6"/>
      <c r="K3593" s="6"/>
      <c r="L3593" s="5"/>
    </row>
    <row r="3594" spans="5:12" ht="73.5" hidden="1" customHeight="1">
      <c r="E3594" s="6"/>
      <c r="F3594" s="6"/>
      <c r="G3594" s="6"/>
      <c r="H3594" s="6"/>
      <c r="I3594" s="6"/>
      <c r="J3594" s="6"/>
      <c r="K3594" s="6"/>
      <c r="L3594" s="5"/>
    </row>
    <row r="3595" spans="5:12" ht="73.5" hidden="1" customHeight="1">
      <c r="E3595" s="6"/>
      <c r="F3595" s="6"/>
      <c r="G3595" s="6"/>
      <c r="H3595" s="6"/>
      <c r="I3595" s="6"/>
      <c r="J3595" s="6"/>
      <c r="K3595" s="6"/>
      <c r="L3595" s="5"/>
    </row>
    <row r="3596" spans="5:12" ht="73.5" hidden="1" customHeight="1">
      <c r="E3596" s="6"/>
      <c r="F3596" s="6"/>
      <c r="G3596" s="6"/>
      <c r="H3596" s="6"/>
      <c r="I3596" s="6"/>
      <c r="J3596" s="6"/>
      <c r="K3596" s="6"/>
      <c r="L3596" s="5"/>
    </row>
    <row r="3597" spans="5:12" ht="73.5" hidden="1" customHeight="1">
      <c r="E3597" s="6"/>
      <c r="F3597" s="6"/>
      <c r="G3597" s="6"/>
      <c r="H3597" s="6"/>
      <c r="I3597" s="6"/>
      <c r="J3597" s="6"/>
      <c r="K3597" s="6"/>
      <c r="L3597" s="5"/>
    </row>
    <row r="3598" spans="5:12" ht="73.5" hidden="1" customHeight="1">
      <c r="E3598" s="6"/>
      <c r="F3598" s="6"/>
      <c r="G3598" s="6"/>
      <c r="H3598" s="6"/>
      <c r="I3598" s="6"/>
      <c r="J3598" s="6"/>
      <c r="K3598" s="6"/>
      <c r="L3598" s="5"/>
    </row>
    <row r="3599" spans="5:12" ht="73.5" hidden="1" customHeight="1">
      <c r="E3599" s="6"/>
      <c r="F3599" s="6"/>
      <c r="G3599" s="6"/>
      <c r="H3599" s="6"/>
      <c r="I3599" s="6"/>
      <c r="J3599" s="6"/>
      <c r="K3599" s="6"/>
      <c r="L3599" s="5"/>
    </row>
    <row r="3600" spans="5:12" ht="73.5" hidden="1" customHeight="1">
      <c r="E3600" s="6"/>
      <c r="F3600" s="6"/>
      <c r="G3600" s="6"/>
      <c r="H3600" s="6"/>
      <c r="I3600" s="6"/>
      <c r="J3600" s="6"/>
      <c r="K3600" s="6"/>
      <c r="L3600" s="5"/>
    </row>
    <row r="3601" spans="5:12" ht="73.5" hidden="1" customHeight="1">
      <c r="E3601" s="6"/>
      <c r="F3601" s="6"/>
      <c r="G3601" s="6"/>
      <c r="H3601" s="6"/>
      <c r="I3601" s="6"/>
      <c r="J3601" s="6"/>
      <c r="K3601" s="6"/>
      <c r="L3601" s="5"/>
    </row>
    <row r="3602" spans="5:12" ht="73.5" hidden="1" customHeight="1">
      <c r="E3602" s="6"/>
      <c r="F3602" s="6"/>
      <c r="G3602" s="6"/>
      <c r="H3602" s="6"/>
      <c r="I3602" s="6"/>
      <c r="J3602" s="6"/>
      <c r="K3602" s="6"/>
      <c r="L3602" s="5"/>
    </row>
    <row r="3603" spans="5:12" ht="73.5" hidden="1" customHeight="1">
      <c r="E3603" s="6"/>
      <c r="F3603" s="6"/>
      <c r="G3603" s="6"/>
      <c r="H3603" s="6"/>
      <c r="I3603" s="6"/>
      <c r="J3603" s="6"/>
      <c r="K3603" s="6"/>
      <c r="L3603" s="5"/>
    </row>
    <row r="3604" spans="5:12" ht="73.5" hidden="1" customHeight="1">
      <c r="E3604" s="6"/>
      <c r="F3604" s="6"/>
      <c r="G3604" s="6"/>
      <c r="H3604" s="6"/>
      <c r="I3604" s="6"/>
      <c r="J3604" s="6"/>
      <c r="K3604" s="6"/>
      <c r="L3604" s="5"/>
    </row>
    <row r="3605" spans="5:12" ht="73.5" hidden="1" customHeight="1">
      <c r="E3605" s="6"/>
      <c r="F3605" s="6"/>
      <c r="G3605" s="6"/>
      <c r="H3605" s="6"/>
      <c r="I3605" s="6"/>
      <c r="J3605" s="6"/>
      <c r="K3605" s="6"/>
      <c r="L3605" s="5"/>
    </row>
    <row r="3606" spans="5:12" ht="73.5" hidden="1" customHeight="1">
      <c r="E3606" s="6"/>
      <c r="F3606" s="6"/>
      <c r="G3606" s="6"/>
      <c r="H3606" s="6"/>
      <c r="I3606" s="6"/>
      <c r="J3606" s="6"/>
      <c r="K3606" s="6"/>
      <c r="L3606" s="5"/>
    </row>
    <row r="3607" spans="5:12" ht="73.5" hidden="1" customHeight="1">
      <c r="E3607" s="6"/>
      <c r="F3607" s="6"/>
      <c r="G3607" s="6"/>
      <c r="H3607" s="6"/>
      <c r="I3607" s="6"/>
      <c r="J3607" s="6"/>
      <c r="K3607" s="6"/>
      <c r="L3607" s="5"/>
    </row>
    <row r="3608" spans="5:12" ht="73.5" hidden="1" customHeight="1">
      <c r="E3608" s="6"/>
      <c r="F3608" s="6"/>
      <c r="G3608" s="6"/>
      <c r="H3608" s="6"/>
      <c r="I3608" s="6"/>
      <c r="J3608" s="6"/>
      <c r="K3608" s="6"/>
      <c r="L3608" s="5"/>
    </row>
    <row r="3609" spans="5:12" ht="73.5" hidden="1" customHeight="1">
      <c r="E3609" s="6"/>
      <c r="F3609" s="6"/>
      <c r="G3609" s="6"/>
      <c r="H3609" s="6"/>
      <c r="I3609" s="6"/>
      <c r="J3609" s="6"/>
      <c r="K3609" s="6"/>
      <c r="L3609" s="5"/>
    </row>
    <row r="3610" spans="5:12" ht="73.5" hidden="1" customHeight="1">
      <c r="E3610" s="6"/>
      <c r="F3610" s="6"/>
      <c r="G3610" s="6"/>
      <c r="H3610" s="6"/>
      <c r="I3610" s="6"/>
      <c r="J3610" s="6"/>
      <c r="K3610" s="6"/>
      <c r="L3610" s="5"/>
    </row>
    <row r="3611" spans="5:12" ht="73.5" hidden="1" customHeight="1">
      <c r="E3611" s="6"/>
      <c r="F3611" s="6"/>
      <c r="G3611" s="6"/>
      <c r="H3611" s="6"/>
      <c r="I3611" s="6"/>
      <c r="J3611" s="6"/>
      <c r="K3611" s="6"/>
      <c r="L3611" s="5"/>
    </row>
    <row r="3612" spans="5:12" ht="73.5" hidden="1" customHeight="1">
      <c r="E3612" s="6"/>
      <c r="F3612" s="6"/>
      <c r="G3612" s="6"/>
      <c r="H3612" s="6"/>
      <c r="I3612" s="6"/>
      <c r="J3612" s="6"/>
      <c r="K3612" s="6"/>
      <c r="L3612" s="5"/>
    </row>
    <row r="3613" spans="5:12" ht="73.5" hidden="1" customHeight="1">
      <c r="E3613" s="6"/>
      <c r="F3613" s="6"/>
      <c r="G3613" s="6"/>
      <c r="H3613" s="6"/>
      <c r="I3613" s="6"/>
      <c r="J3613" s="6"/>
      <c r="K3613" s="6"/>
      <c r="L3613" s="5"/>
    </row>
    <row r="3614" spans="5:12" ht="73.5" hidden="1" customHeight="1">
      <c r="E3614" s="6"/>
      <c r="F3614" s="6"/>
      <c r="G3614" s="6"/>
      <c r="H3614" s="6"/>
      <c r="I3614" s="6"/>
      <c r="J3614" s="6"/>
      <c r="K3614" s="6"/>
      <c r="L3614" s="5"/>
    </row>
    <row r="3615" spans="5:12" ht="73.5" hidden="1" customHeight="1">
      <c r="E3615" s="6"/>
      <c r="F3615" s="6"/>
      <c r="G3615" s="6"/>
      <c r="H3615" s="6"/>
      <c r="I3615" s="6"/>
      <c r="J3615" s="6"/>
      <c r="K3615" s="6"/>
      <c r="L3615" s="5"/>
    </row>
    <row r="3616" spans="5:12" ht="73.5" hidden="1" customHeight="1">
      <c r="E3616" s="6"/>
      <c r="F3616" s="6"/>
      <c r="G3616" s="6"/>
      <c r="H3616" s="6"/>
      <c r="I3616" s="6"/>
      <c r="J3616" s="6"/>
      <c r="K3616" s="6"/>
      <c r="L3616" s="5"/>
    </row>
    <row r="3617" spans="5:12" ht="73.5" hidden="1" customHeight="1">
      <c r="E3617" s="6"/>
      <c r="F3617" s="6"/>
      <c r="G3617" s="6"/>
      <c r="H3617" s="6"/>
      <c r="I3617" s="6"/>
      <c r="J3617" s="6"/>
      <c r="K3617" s="6"/>
      <c r="L3617" s="5"/>
    </row>
    <row r="3618" spans="5:12" ht="73.5" hidden="1" customHeight="1">
      <c r="E3618" s="6"/>
      <c r="F3618" s="6"/>
      <c r="G3618" s="6"/>
      <c r="H3618" s="6"/>
      <c r="I3618" s="6"/>
      <c r="J3618" s="6"/>
      <c r="K3618" s="6"/>
      <c r="L3618" s="5"/>
    </row>
    <row r="3619" spans="5:12" ht="73.5" hidden="1" customHeight="1">
      <c r="E3619" s="6"/>
      <c r="F3619" s="6"/>
      <c r="G3619" s="6"/>
      <c r="H3619" s="6"/>
      <c r="I3619" s="6"/>
      <c r="J3619" s="6"/>
      <c r="K3619" s="6"/>
      <c r="L3619" s="5"/>
    </row>
    <row r="3620" spans="5:12" ht="73.5" hidden="1" customHeight="1">
      <c r="E3620" s="6"/>
      <c r="F3620" s="6"/>
      <c r="G3620" s="6"/>
      <c r="H3620" s="6"/>
      <c r="I3620" s="6"/>
      <c r="J3620" s="6"/>
      <c r="K3620" s="6"/>
      <c r="L3620" s="5"/>
    </row>
    <row r="3621" spans="5:12" ht="73.5" hidden="1" customHeight="1">
      <c r="E3621" s="6"/>
      <c r="F3621" s="6"/>
      <c r="G3621" s="6"/>
      <c r="H3621" s="6"/>
      <c r="I3621" s="6"/>
      <c r="J3621" s="6"/>
      <c r="K3621" s="6"/>
      <c r="L3621" s="5"/>
    </row>
    <row r="3622" spans="5:12" ht="73.5" hidden="1" customHeight="1">
      <c r="E3622" s="6"/>
      <c r="F3622" s="6"/>
      <c r="G3622" s="6"/>
      <c r="H3622" s="6"/>
      <c r="I3622" s="6"/>
      <c r="J3622" s="6"/>
      <c r="K3622" s="6"/>
      <c r="L3622" s="5"/>
    </row>
    <row r="3623" spans="5:12" ht="73.5" hidden="1" customHeight="1">
      <c r="E3623" s="6"/>
      <c r="F3623" s="6"/>
      <c r="G3623" s="6"/>
      <c r="H3623" s="6"/>
      <c r="I3623" s="6"/>
      <c r="J3623" s="6"/>
      <c r="K3623" s="6"/>
      <c r="L3623" s="5"/>
    </row>
    <row r="3624" spans="5:12" ht="73.5" hidden="1" customHeight="1">
      <c r="E3624" s="6"/>
      <c r="F3624" s="6"/>
      <c r="G3624" s="6"/>
      <c r="H3624" s="6"/>
      <c r="I3624" s="6"/>
      <c r="J3624" s="6"/>
      <c r="K3624" s="6"/>
      <c r="L3624" s="5"/>
    </row>
    <row r="3625" spans="5:12" ht="73.5" hidden="1" customHeight="1">
      <c r="E3625" s="6"/>
      <c r="F3625" s="6"/>
      <c r="G3625" s="6"/>
      <c r="H3625" s="6"/>
      <c r="I3625" s="6"/>
      <c r="J3625" s="6"/>
      <c r="K3625" s="6"/>
      <c r="L3625" s="5"/>
    </row>
    <row r="3626" spans="5:12" ht="73.5" hidden="1" customHeight="1">
      <c r="E3626" s="6"/>
      <c r="F3626" s="6"/>
      <c r="G3626" s="6"/>
      <c r="H3626" s="6"/>
      <c r="I3626" s="6"/>
      <c r="J3626" s="6"/>
      <c r="K3626" s="6"/>
      <c r="L3626" s="5"/>
    </row>
    <row r="3627" spans="5:12" ht="73.5" hidden="1" customHeight="1">
      <c r="E3627" s="6"/>
      <c r="F3627" s="6"/>
      <c r="G3627" s="6"/>
      <c r="H3627" s="6"/>
      <c r="I3627" s="6"/>
      <c r="J3627" s="6"/>
      <c r="K3627" s="6"/>
      <c r="L3627" s="5"/>
    </row>
    <row r="3628" spans="5:12" ht="73.5" hidden="1" customHeight="1">
      <c r="E3628" s="6"/>
      <c r="F3628" s="6"/>
      <c r="G3628" s="6"/>
      <c r="H3628" s="6"/>
      <c r="I3628" s="6"/>
      <c r="J3628" s="6"/>
      <c r="K3628" s="6"/>
      <c r="L3628" s="5"/>
    </row>
    <row r="3629" spans="5:12" ht="73.5" hidden="1" customHeight="1">
      <c r="E3629" s="6"/>
      <c r="F3629" s="6"/>
      <c r="G3629" s="6"/>
      <c r="H3629" s="6"/>
      <c r="I3629" s="6"/>
      <c r="J3629" s="6"/>
      <c r="K3629" s="6"/>
      <c r="L3629" s="5"/>
    </row>
    <row r="3630" spans="5:12" ht="73.5" hidden="1" customHeight="1">
      <c r="E3630" s="6"/>
      <c r="F3630" s="6"/>
      <c r="G3630" s="6"/>
      <c r="H3630" s="6"/>
      <c r="I3630" s="6"/>
      <c r="J3630" s="6"/>
      <c r="K3630" s="6"/>
      <c r="L3630" s="5"/>
    </row>
    <row r="3631" spans="5:12" ht="73.5" hidden="1" customHeight="1">
      <c r="E3631" s="6"/>
      <c r="F3631" s="6"/>
      <c r="G3631" s="6"/>
      <c r="H3631" s="6"/>
      <c r="I3631" s="6"/>
      <c r="J3631" s="6"/>
      <c r="K3631" s="6"/>
      <c r="L3631" s="5"/>
    </row>
    <row r="3632" spans="5:12" ht="73.5" hidden="1" customHeight="1">
      <c r="E3632" s="6"/>
      <c r="F3632" s="6"/>
      <c r="G3632" s="6"/>
      <c r="H3632" s="6"/>
      <c r="I3632" s="6"/>
      <c r="J3632" s="6"/>
      <c r="K3632" s="6"/>
      <c r="L3632" s="5"/>
    </row>
    <row r="3633" spans="5:12" ht="73.5" hidden="1" customHeight="1">
      <c r="E3633" s="6"/>
      <c r="F3633" s="6"/>
      <c r="G3633" s="6"/>
      <c r="H3633" s="6"/>
      <c r="I3633" s="6"/>
      <c r="J3633" s="6"/>
      <c r="K3633" s="6"/>
      <c r="L3633" s="5"/>
    </row>
    <row r="3634" spans="5:12" ht="73.5" hidden="1" customHeight="1">
      <c r="E3634" s="6"/>
      <c r="F3634" s="6"/>
      <c r="G3634" s="6"/>
      <c r="H3634" s="6"/>
      <c r="I3634" s="6"/>
      <c r="J3634" s="6"/>
      <c r="K3634" s="6"/>
      <c r="L3634" s="5"/>
    </row>
    <row r="3635" spans="5:12" ht="73.5" hidden="1" customHeight="1">
      <c r="E3635" s="6"/>
      <c r="F3635" s="6"/>
      <c r="G3635" s="6"/>
      <c r="H3635" s="6"/>
      <c r="I3635" s="6"/>
      <c r="J3635" s="6"/>
      <c r="K3635" s="6"/>
      <c r="L3635" s="5"/>
    </row>
    <row r="3636" spans="5:12" ht="73.5" hidden="1" customHeight="1">
      <c r="E3636" s="6"/>
      <c r="F3636" s="6"/>
      <c r="G3636" s="6"/>
      <c r="H3636" s="6"/>
      <c r="I3636" s="6"/>
      <c r="J3636" s="6"/>
      <c r="K3636" s="6"/>
      <c r="L3636" s="5"/>
    </row>
    <row r="3637" spans="5:12" ht="73.5" hidden="1" customHeight="1">
      <c r="E3637" s="6"/>
      <c r="F3637" s="6"/>
      <c r="G3637" s="6"/>
      <c r="H3637" s="6"/>
      <c r="I3637" s="6"/>
      <c r="J3637" s="6"/>
      <c r="K3637" s="6"/>
      <c r="L3637" s="5"/>
    </row>
    <row r="3638" spans="5:12" ht="73.5" hidden="1" customHeight="1">
      <c r="E3638" s="6"/>
      <c r="F3638" s="6"/>
      <c r="G3638" s="6"/>
      <c r="H3638" s="6"/>
      <c r="I3638" s="6"/>
      <c r="J3638" s="6"/>
      <c r="K3638" s="6"/>
      <c r="L3638" s="5"/>
    </row>
    <row r="3639" spans="5:12" ht="73.5" hidden="1" customHeight="1">
      <c r="E3639" s="6"/>
      <c r="F3639" s="6"/>
      <c r="G3639" s="6"/>
      <c r="H3639" s="6"/>
      <c r="I3639" s="6"/>
      <c r="J3639" s="6"/>
      <c r="K3639" s="6"/>
      <c r="L3639" s="5"/>
    </row>
    <row r="3640" spans="5:12" ht="73.5" hidden="1" customHeight="1">
      <c r="E3640" s="6"/>
      <c r="F3640" s="6"/>
      <c r="G3640" s="6"/>
      <c r="H3640" s="6"/>
      <c r="I3640" s="6"/>
      <c r="J3640" s="6"/>
      <c r="K3640" s="6"/>
      <c r="L3640" s="5"/>
    </row>
    <row r="3641" spans="5:12" ht="73.5" hidden="1" customHeight="1">
      <c r="E3641" s="6"/>
      <c r="F3641" s="6"/>
      <c r="G3641" s="6"/>
      <c r="H3641" s="6"/>
      <c r="I3641" s="6"/>
      <c r="J3641" s="6"/>
      <c r="K3641" s="6"/>
      <c r="L3641" s="5"/>
    </row>
    <row r="3642" spans="5:12" ht="73.5" hidden="1" customHeight="1">
      <c r="E3642" s="6"/>
      <c r="F3642" s="6"/>
      <c r="G3642" s="6"/>
      <c r="H3642" s="6"/>
      <c r="I3642" s="6"/>
      <c r="J3642" s="6"/>
      <c r="K3642" s="6"/>
      <c r="L3642" s="5"/>
    </row>
    <row r="3643" spans="5:12" ht="73.5" hidden="1" customHeight="1">
      <c r="E3643" s="6"/>
      <c r="F3643" s="6"/>
      <c r="G3643" s="6"/>
      <c r="H3643" s="6"/>
      <c r="I3643" s="6"/>
      <c r="J3643" s="6"/>
      <c r="K3643" s="6"/>
      <c r="L3643" s="5"/>
    </row>
    <row r="3644" spans="5:12" ht="73.5" hidden="1" customHeight="1">
      <c r="E3644" s="6"/>
      <c r="F3644" s="6"/>
      <c r="G3644" s="6"/>
      <c r="H3644" s="6"/>
      <c r="I3644" s="6"/>
      <c r="J3644" s="6"/>
      <c r="K3644" s="6"/>
      <c r="L3644" s="5"/>
    </row>
    <row r="3645" spans="5:12" ht="73.5" hidden="1" customHeight="1">
      <c r="E3645" s="6"/>
      <c r="F3645" s="6"/>
      <c r="G3645" s="6"/>
      <c r="H3645" s="6"/>
      <c r="I3645" s="6"/>
      <c r="J3645" s="6"/>
      <c r="K3645" s="6"/>
      <c r="L3645" s="5"/>
    </row>
    <row r="3646" spans="5:12" ht="73.5" hidden="1" customHeight="1">
      <c r="E3646" s="6"/>
      <c r="F3646" s="6"/>
      <c r="G3646" s="6"/>
      <c r="H3646" s="6"/>
      <c r="I3646" s="6"/>
      <c r="J3646" s="6"/>
      <c r="K3646" s="6"/>
      <c r="L3646" s="5"/>
    </row>
    <row r="3647" spans="5:12" ht="73.5" hidden="1" customHeight="1">
      <c r="E3647" s="6"/>
      <c r="F3647" s="6"/>
      <c r="G3647" s="6"/>
      <c r="H3647" s="6"/>
      <c r="I3647" s="6"/>
      <c r="J3647" s="6"/>
      <c r="K3647" s="6"/>
      <c r="L3647" s="5"/>
    </row>
    <row r="3648" spans="5:12" ht="73.5" hidden="1" customHeight="1">
      <c r="E3648" s="6"/>
      <c r="F3648" s="6"/>
      <c r="G3648" s="6"/>
      <c r="H3648" s="6"/>
      <c r="I3648" s="6"/>
      <c r="J3648" s="6"/>
      <c r="K3648" s="6"/>
      <c r="L3648" s="5"/>
    </row>
    <row r="3649" spans="5:12" ht="73.5" hidden="1" customHeight="1">
      <c r="E3649" s="6"/>
      <c r="F3649" s="6"/>
      <c r="G3649" s="6"/>
      <c r="H3649" s="6"/>
      <c r="I3649" s="6"/>
      <c r="J3649" s="6"/>
      <c r="K3649" s="6"/>
      <c r="L3649" s="5"/>
    </row>
    <row r="3650" spans="5:12" ht="73.5" hidden="1" customHeight="1">
      <c r="E3650" s="6"/>
      <c r="F3650" s="6"/>
      <c r="G3650" s="6"/>
      <c r="H3650" s="6"/>
      <c r="I3650" s="6"/>
      <c r="J3650" s="6"/>
      <c r="K3650" s="6"/>
      <c r="L3650" s="5"/>
    </row>
    <row r="3651" spans="5:12" ht="73.5" hidden="1" customHeight="1">
      <c r="E3651" s="6"/>
      <c r="F3651" s="6"/>
      <c r="G3651" s="6"/>
      <c r="H3651" s="6"/>
      <c r="I3651" s="6"/>
      <c r="J3651" s="6"/>
      <c r="K3651" s="6"/>
      <c r="L3651" s="5"/>
    </row>
    <row r="3652" spans="5:12" ht="73.5" hidden="1" customHeight="1">
      <c r="E3652" s="6"/>
      <c r="F3652" s="6"/>
      <c r="G3652" s="6"/>
      <c r="H3652" s="6"/>
      <c r="I3652" s="6"/>
      <c r="J3652" s="6"/>
      <c r="K3652" s="6"/>
      <c r="L3652" s="5"/>
    </row>
    <row r="3653" spans="5:12" ht="73.5" hidden="1" customHeight="1">
      <c r="E3653" s="6"/>
      <c r="F3653" s="6"/>
      <c r="G3653" s="6"/>
      <c r="H3653" s="6"/>
      <c r="I3653" s="6"/>
      <c r="J3653" s="6"/>
      <c r="K3653" s="6"/>
      <c r="L3653" s="5"/>
    </row>
    <row r="3654" spans="5:12" ht="73.5" hidden="1" customHeight="1">
      <c r="E3654" s="6"/>
      <c r="F3654" s="6"/>
      <c r="G3654" s="6"/>
      <c r="H3654" s="6"/>
      <c r="I3654" s="6"/>
      <c r="J3654" s="6"/>
      <c r="K3654" s="6"/>
      <c r="L3654" s="5"/>
    </row>
    <row r="3655" spans="5:12" ht="73.5" hidden="1" customHeight="1">
      <c r="E3655" s="6"/>
      <c r="F3655" s="6"/>
      <c r="G3655" s="6"/>
      <c r="H3655" s="6"/>
      <c r="I3655" s="6"/>
      <c r="J3655" s="6"/>
      <c r="K3655" s="6"/>
      <c r="L3655" s="5"/>
    </row>
    <row r="3656" spans="5:12" ht="73.5" hidden="1" customHeight="1">
      <c r="E3656" s="6"/>
      <c r="F3656" s="6"/>
      <c r="G3656" s="6"/>
      <c r="H3656" s="6"/>
      <c r="I3656" s="6"/>
      <c r="J3656" s="6"/>
      <c r="K3656" s="6"/>
      <c r="L3656" s="5"/>
    </row>
    <row r="3657" spans="5:12" ht="73.5" hidden="1" customHeight="1">
      <c r="E3657" s="6"/>
      <c r="F3657" s="6"/>
      <c r="G3657" s="6"/>
      <c r="H3657" s="6"/>
      <c r="I3657" s="6"/>
      <c r="J3657" s="6"/>
      <c r="K3657" s="6"/>
      <c r="L3657" s="5"/>
    </row>
    <row r="3658" spans="5:12" ht="73.5" hidden="1" customHeight="1">
      <c r="E3658" s="6"/>
      <c r="F3658" s="6"/>
      <c r="G3658" s="6"/>
      <c r="H3658" s="6"/>
      <c r="I3658" s="6"/>
      <c r="J3658" s="6"/>
      <c r="K3658" s="6"/>
      <c r="L3658" s="5"/>
    </row>
    <row r="3659" spans="5:12" ht="73.5" hidden="1" customHeight="1">
      <c r="E3659" s="6"/>
      <c r="F3659" s="6"/>
      <c r="G3659" s="6"/>
      <c r="H3659" s="6"/>
      <c r="I3659" s="6"/>
      <c r="J3659" s="6"/>
      <c r="K3659" s="6"/>
      <c r="L3659" s="5"/>
    </row>
    <row r="3660" spans="5:12" ht="73.5" hidden="1" customHeight="1">
      <c r="E3660" s="6"/>
      <c r="F3660" s="6"/>
      <c r="G3660" s="6"/>
      <c r="H3660" s="6"/>
      <c r="I3660" s="6"/>
      <c r="J3660" s="6"/>
      <c r="K3660" s="6"/>
      <c r="L3660" s="5"/>
    </row>
    <row r="3661" spans="5:12" ht="73.5" hidden="1" customHeight="1">
      <c r="E3661" s="6"/>
      <c r="F3661" s="6"/>
      <c r="G3661" s="6"/>
      <c r="H3661" s="6"/>
      <c r="I3661" s="6"/>
      <c r="J3661" s="6"/>
      <c r="K3661" s="6"/>
      <c r="L3661" s="5"/>
    </row>
    <row r="3662" spans="5:12" ht="73.5" hidden="1" customHeight="1">
      <c r="E3662" s="6"/>
      <c r="F3662" s="6"/>
      <c r="G3662" s="6"/>
      <c r="H3662" s="6"/>
      <c r="I3662" s="6"/>
      <c r="J3662" s="6"/>
      <c r="K3662" s="6"/>
      <c r="L3662" s="5"/>
    </row>
    <row r="3663" spans="5:12" ht="73.5" hidden="1" customHeight="1">
      <c r="E3663" s="6"/>
      <c r="F3663" s="6"/>
      <c r="G3663" s="6"/>
      <c r="H3663" s="6"/>
      <c r="I3663" s="6"/>
      <c r="J3663" s="6"/>
      <c r="K3663" s="6"/>
      <c r="L3663" s="5"/>
    </row>
    <row r="3664" spans="5:12" ht="73.5" hidden="1" customHeight="1">
      <c r="E3664" s="6"/>
      <c r="F3664" s="6"/>
      <c r="G3664" s="6"/>
      <c r="H3664" s="6"/>
      <c r="I3664" s="6"/>
      <c r="J3664" s="6"/>
      <c r="K3664" s="6"/>
      <c r="L3664" s="5"/>
    </row>
    <row r="3665" spans="5:12" ht="73.5" hidden="1" customHeight="1">
      <c r="E3665" s="6"/>
      <c r="F3665" s="6"/>
      <c r="G3665" s="6"/>
      <c r="H3665" s="6"/>
      <c r="I3665" s="6"/>
      <c r="J3665" s="6"/>
      <c r="K3665" s="6"/>
      <c r="L3665" s="5"/>
    </row>
    <row r="3666" spans="5:12" ht="73.5" hidden="1" customHeight="1">
      <c r="E3666" s="6"/>
      <c r="F3666" s="6"/>
      <c r="G3666" s="6"/>
      <c r="H3666" s="6"/>
      <c r="I3666" s="6"/>
      <c r="J3666" s="6"/>
      <c r="K3666" s="6"/>
      <c r="L3666" s="5"/>
    </row>
    <row r="3667" spans="5:12" ht="73.5" hidden="1" customHeight="1">
      <c r="E3667" s="6"/>
      <c r="F3667" s="6"/>
      <c r="G3667" s="6"/>
      <c r="H3667" s="6"/>
      <c r="I3667" s="6"/>
      <c r="J3667" s="6"/>
      <c r="K3667" s="6"/>
      <c r="L3667" s="5"/>
    </row>
    <row r="3668" spans="5:12" ht="73.5" hidden="1" customHeight="1">
      <c r="E3668" s="6"/>
      <c r="F3668" s="6"/>
      <c r="G3668" s="6"/>
      <c r="H3668" s="6"/>
      <c r="I3668" s="6"/>
      <c r="J3668" s="6"/>
      <c r="K3668" s="6"/>
      <c r="L3668" s="5"/>
    </row>
    <row r="3669" spans="5:12" ht="73.5" hidden="1" customHeight="1">
      <c r="E3669" s="6"/>
      <c r="F3669" s="6"/>
      <c r="G3669" s="6"/>
      <c r="H3669" s="6"/>
      <c r="I3669" s="6"/>
      <c r="J3669" s="6"/>
      <c r="K3669" s="6"/>
      <c r="L3669" s="5"/>
    </row>
    <row r="3670" spans="5:12" ht="73.5" hidden="1" customHeight="1">
      <c r="E3670" s="6"/>
      <c r="F3670" s="6"/>
      <c r="G3670" s="6"/>
      <c r="H3670" s="6"/>
      <c r="I3670" s="6"/>
      <c r="J3670" s="6"/>
      <c r="K3670" s="6"/>
      <c r="L3670" s="5"/>
    </row>
    <row r="3671" spans="5:12" ht="73.5" hidden="1" customHeight="1">
      <c r="E3671" s="6"/>
      <c r="F3671" s="6"/>
      <c r="G3671" s="6"/>
      <c r="H3671" s="6"/>
      <c r="I3671" s="6"/>
      <c r="J3671" s="6"/>
      <c r="K3671" s="6"/>
      <c r="L3671" s="5"/>
    </row>
    <row r="3672" spans="5:12" ht="73.5" hidden="1" customHeight="1">
      <c r="E3672" s="6"/>
      <c r="F3672" s="6"/>
      <c r="G3672" s="6"/>
      <c r="H3672" s="6"/>
      <c r="I3672" s="6"/>
      <c r="J3672" s="6"/>
      <c r="K3672" s="6"/>
      <c r="L3672" s="5"/>
    </row>
    <row r="3673" spans="5:12" ht="73.5" hidden="1" customHeight="1">
      <c r="E3673" s="6"/>
      <c r="F3673" s="6"/>
      <c r="G3673" s="6"/>
      <c r="H3673" s="6"/>
      <c r="I3673" s="6"/>
      <c r="J3673" s="6"/>
      <c r="K3673" s="6"/>
      <c r="L3673" s="5"/>
    </row>
    <row r="3674" spans="5:12" ht="73.5" hidden="1" customHeight="1">
      <c r="E3674" s="6"/>
      <c r="F3674" s="6"/>
      <c r="G3674" s="6"/>
      <c r="H3674" s="6"/>
      <c r="I3674" s="6"/>
      <c r="J3674" s="6"/>
      <c r="K3674" s="6"/>
      <c r="L3674" s="5"/>
    </row>
    <row r="3675" spans="5:12" ht="73.5" hidden="1" customHeight="1">
      <c r="E3675" s="6"/>
      <c r="F3675" s="6"/>
      <c r="G3675" s="6"/>
      <c r="H3675" s="6"/>
      <c r="I3675" s="6"/>
      <c r="J3675" s="6"/>
      <c r="K3675" s="6"/>
      <c r="L3675" s="5"/>
    </row>
    <row r="3676" spans="5:12" ht="73.5" hidden="1" customHeight="1">
      <c r="E3676" s="6"/>
      <c r="F3676" s="6"/>
      <c r="G3676" s="6"/>
      <c r="H3676" s="6"/>
      <c r="I3676" s="6"/>
      <c r="J3676" s="6"/>
      <c r="K3676" s="6"/>
      <c r="L3676" s="5"/>
    </row>
    <row r="3677" spans="5:12" ht="73.5" hidden="1" customHeight="1">
      <c r="E3677" s="6"/>
      <c r="F3677" s="6"/>
      <c r="G3677" s="6"/>
      <c r="H3677" s="6"/>
      <c r="I3677" s="6"/>
      <c r="J3677" s="6"/>
      <c r="K3677" s="6"/>
      <c r="L3677" s="5"/>
    </row>
    <row r="3678" spans="5:12" ht="73.5" hidden="1" customHeight="1">
      <c r="E3678" s="6"/>
      <c r="F3678" s="6"/>
      <c r="G3678" s="6"/>
      <c r="H3678" s="6"/>
      <c r="I3678" s="6"/>
      <c r="J3678" s="6"/>
      <c r="K3678" s="6"/>
      <c r="L3678" s="5"/>
    </row>
    <row r="3679" spans="5:12" ht="73.5" hidden="1" customHeight="1">
      <c r="E3679" s="6"/>
      <c r="F3679" s="6"/>
      <c r="G3679" s="6"/>
      <c r="H3679" s="6"/>
      <c r="I3679" s="6"/>
      <c r="J3679" s="6"/>
      <c r="K3679" s="6"/>
      <c r="L3679" s="5"/>
    </row>
    <row r="3680" spans="5:12" ht="73.5" hidden="1" customHeight="1">
      <c r="E3680" s="6"/>
      <c r="F3680" s="6"/>
      <c r="G3680" s="6"/>
      <c r="H3680" s="6"/>
      <c r="I3680" s="6"/>
      <c r="J3680" s="6"/>
      <c r="K3680" s="6"/>
      <c r="L3680" s="5"/>
    </row>
    <row r="3681" spans="5:12" ht="73.5" hidden="1" customHeight="1">
      <c r="E3681" s="6"/>
      <c r="F3681" s="6"/>
      <c r="G3681" s="6"/>
      <c r="H3681" s="6"/>
      <c r="I3681" s="6"/>
      <c r="J3681" s="6"/>
      <c r="K3681" s="6"/>
      <c r="L3681" s="5"/>
    </row>
    <row r="3682" spans="5:12" ht="73.5" hidden="1" customHeight="1">
      <c r="E3682" s="6"/>
      <c r="F3682" s="6"/>
      <c r="G3682" s="6"/>
      <c r="H3682" s="6"/>
      <c r="I3682" s="6"/>
      <c r="J3682" s="6"/>
      <c r="K3682" s="6"/>
      <c r="L3682" s="5"/>
    </row>
    <row r="3683" spans="5:12" ht="73.5" hidden="1" customHeight="1">
      <c r="E3683" s="6"/>
      <c r="F3683" s="6"/>
      <c r="G3683" s="6"/>
      <c r="H3683" s="6"/>
      <c r="I3683" s="6"/>
      <c r="J3683" s="6"/>
      <c r="K3683" s="6"/>
      <c r="L3683" s="5"/>
    </row>
    <row r="3684" spans="5:12" ht="73.5" hidden="1" customHeight="1">
      <c r="E3684" s="6"/>
      <c r="F3684" s="6"/>
      <c r="G3684" s="6"/>
      <c r="H3684" s="6"/>
      <c r="I3684" s="6"/>
      <c r="J3684" s="6"/>
      <c r="K3684" s="6"/>
      <c r="L3684" s="5"/>
    </row>
    <row r="3685" spans="5:12" ht="73.5" hidden="1" customHeight="1">
      <c r="E3685" s="6"/>
      <c r="F3685" s="6"/>
      <c r="G3685" s="6"/>
      <c r="H3685" s="6"/>
      <c r="I3685" s="6"/>
      <c r="J3685" s="6"/>
      <c r="K3685" s="6"/>
      <c r="L3685" s="5"/>
    </row>
    <row r="3686" spans="5:12" ht="73.5" hidden="1" customHeight="1">
      <c r="E3686" s="6"/>
      <c r="F3686" s="6"/>
      <c r="G3686" s="6"/>
      <c r="H3686" s="6"/>
      <c r="I3686" s="6"/>
      <c r="J3686" s="6"/>
      <c r="K3686" s="6"/>
      <c r="L3686" s="5"/>
    </row>
    <row r="3687" spans="5:12" ht="73.5" hidden="1" customHeight="1">
      <c r="E3687" s="6"/>
      <c r="F3687" s="6"/>
      <c r="G3687" s="6"/>
      <c r="H3687" s="6"/>
      <c r="I3687" s="6"/>
      <c r="J3687" s="6"/>
      <c r="K3687" s="6"/>
      <c r="L3687" s="5"/>
    </row>
    <row r="3688" spans="5:12" ht="73.5" hidden="1" customHeight="1">
      <c r="E3688" s="6"/>
      <c r="F3688" s="6"/>
      <c r="G3688" s="6"/>
      <c r="H3688" s="6"/>
      <c r="I3688" s="6"/>
      <c r="J3688" s="6"/>
      <c r="K3688" s="6"/>
      <c r="L3688" s="5"/>
    </row>
    <row r="3689" spans="5:12" ht="73.5" hidden="1" customHeight="1">
      <c r="E3689" s="6"/>
      <c r="F3689" s="6"/>
      <c r="G3689" s="6"/>
      <c r="H3689" s="6"/>
      <c r="I3689" s="6"/>
      <c r="J3689" s="6"/>
      <c r="K3689" s="6"/>
      <c r="L3689" s="5"/>
    </row>
    <row r="3690" spans="5:12" ht="73.5" hidden="1" customHeight="1">
      <c r="E3690" s="6"/>
      <c r="F3690" s="6"/>
      <c r="G3690" s="6"/>
      <c r="H3690" s="6"/>
      <c r="I3690" s="6"/>
      <c r="J3690" s="6"/>
      <c r="K3690" s="6"/>
      <c r="L3690" s="5"/>
    </row>
    <row r="3691" spans="5:12" ht="73.5" hidden="1" customHeight="1">
      <c r="E3691" s="6"/>
      <c r="F3691" s="6"/>
      <c r="G3691" s="6"/>
      <c r="H3691" s="6"/>
      <c r="I3691" s="6"/>
      <c r="J3691" s="6"/>
      <c r="K3691" s="6"/>
      <c r="L3691" s="5"/>
    </row>
    <row r="3692" spans="5:12" ht="73.5" hidden="1" customHeight="1">
      <c r="E3692" s="6"/>
      <c r="F3692" s="6"/>
      <c r="G3692" s="6"/>
      <c r="H3692" s="6"/>
      <c r="I3692" s="6"/>
      <c r="J3692" s="6"/>
      <c r="K3692" s="6"/>
      <c r="L3692" s="5"/>
    </row>
    <row r="3693" spans="5:12" ht="73.5" hidden="1" customHeight="1">
      <c r="E3693" s="6"/>
      <c r="F3693" s="6"/>
      <c r="G3693" s="6"/>
      <c r="H3693" s="6"/>
      <c r="I3693" s="6"/>
      <c r="J3693" s="6"/>
      <c r="K3693" s="6"/>
      <c r="L3693" s="5"/>
    </row>
    <row r="3694" spans="5:12" ht="73.5" hidden="1" customHeight="1">
      <c r="E3694" s="6"/>
      <c r="F3694" s="6"/>
      <c r="G3694" s="6"/>
      <c r="H3694" s="6"/>
      <c r="I3694" s="6"/>
      <c r="J3694" s="6"/>
      <c r="K3694" s="6"/>
      <c r="L3694" s="5"/>
    </row>
    <row r="3695" spans="5:12" ht="73.5" hidden="1" customHeight="1">
      <c r="E3695" s="6"/>
      <c r="F3695" s="6"/>
      <c r="G3695" s="6"/>
      <c r="H3695" s="6"/>
      <c r="I3695" s="6"/>
      <c r="J3695" s="6"/>
      <c r="K3695" s="6"/>
      <c r="L3695" s="5"/>
    </row>
    <row r="3696" spans="5:12" ht="73.5" hidden="1" customHeight="1">
      <c r="E3696" s="6"/>
      <c r="F3696" s="6"/>
      <c r="G3696" s="6"/>
      <c r="H3696" s="6"/>
      <c r="I3696" s="6"/>
      <c r="J3696" s="6"/>
      <c r="K3696" s="6"/>
      <c r="L3696" s="5"/>
    </row>
    <row r="3697" spans="5:12" ht="73.5" hidden="1" customHeight="1">
      <c r="E3697" s="6"/>
      <c r="F3697" s="6"/>
      <c r="G3697" s="6"/>
      <c r="H3697" s="6"/>
      <c r="I3697" s="6"/>
      <c r="J3697" s="6"/>
      <c r="K3697" s="6"/>
      <c r="L3697" s="5"/>
    </row>
    <row r="3698" spans="5:12" ht="73.5" hidden="1" customHeight="1">
      <c r="E3698" s="6"/>
      <c r="F3698" s="6"/>
      <c r="G3698" s="6"/>
      <c r="H3698" s="6"/>
      <c r="I3698" s="6"/>
      <c r="J3698" s="6"/>
      <c r="K3698" s="6"/>
      <c r="L3698" s="5"/>
    </row>
    <row r="3699" spans="5:12" ht="73.5" hidden="1" customHeight="1">
      <c r="E3699" s="6"/>
      <c r="F3699" s="6"/>
      <c r="G3699" s="6"/>
      <c r="H3699" s="6"/>
      <c r="I3699" s="6"/>
      <c r="J3699" s="6"/>
      <c r="K3699" s="6"/>
      <c r="L3699" s="5"/>
    </row>
    <row r="3700" spans="5:12" ht="73.5" hidden="1" customHeight="1">
      <c r="E3700" s="6"/>
      <c r="F3700" s="6"/>
      <c r="G3700" s="6"/>
      <c r="H3700" s="6"/>
      <c r="I3700" s="6"/>
      <c r="J3700" s="6"/>
      <c r="K3700" s="6"/>
      <c r="L3700" s="5"/>
    </row>
    <row r="3701" spans="5:12" ht="73.5" hidden="1" customHeight="1">
      <c r="E3701" s="6"/>
      <c r="F3701" s="6"/>
      <c r="G3701" s="6"/>
      <c r="H3701" s="6"/>
      <c r="I3701" s="6"/>
      <c r="J3701" s="6"/>
      <c r="K3701" s="6"/>
      <c r="L3701" s="5"/>
    </row>
    <row r="3702" spans="5:12" ht="73.5" hidden="1" customHeight="1">
      <c r="E3702" s="6"/>
      <c r="F3702" s="6"/>
      <c r="G3702" s="6"/>
      <c r="H3702" s="6"/>
      <c r="I3702" s="6"/>
      <c r="J3702" s="6"/>
      <c r="K3702" s="6"/>
      <c r="L3702" s="5"/>
    </row>
    <row r="3703" spans="5:12" ht="73.5" hidden="1" customHeight="1">
      <c r="E3703" s="6"/>
      <c r="F3703" s="6"/>
      <c r="G3703" s="6"/>
      <c r="H3703" s="6"/>
      <c r="I3703" s="6"/>
      <c r="J3703" s="6"/>
      <c r="K3703" s="6"/>
      <c r="L3703" s="5"/>
    </row>
    <row r="3704" spans="5:12" ht="73.5" hidden="1" customHeight="1">
      <c r="E3704" s="6"/>
      <c r="F3704" s="6"/>
      <c r="G3704" s="6"/>
      <c r="H3704" s="6"/>
      <c r="I3704" s="6"/>
      <c r="J3704" s="6"/>
      <c r="K3704" s="6"/>
      <c r="L3704" s="5"/>
    </row>
    <row r="3705" spans="5:12" ht="73.5" hidden="1" customHeight="1">
      <c r="E3705" s="6"/>
      <c r="F3705" s="6"/>
      <c r="G3705" s="6"/>
      <c r="H3705" s="6"/>
      <c r="I3705" s="6"/>
      <c r="J3705" s="6"/>
      <c r="K3705" s="6"/>
      <c r="L3705" s="5"/>
    </row>
    <row r="3706" spans="5:12" ht="73.5" hidden="1" customHeight="1">
      <c r="E3706" s="6"/>
      <c r="F3706" s="6"/>
      <c r="G3706" s="6"/>
      <c r="H3706" s="6"/>
      <c r="I3706" s="6"/>
      <c r="J3706" s="6"/>
      <c r="K3706" s="6"/>
      <c r="L3706" s="5"/>
    </row>
    <row r="3707" spans="5:12" ht="73.5" hidden="1" customHeight="1">
      <c r="E3707" s="6"/>
      <c r="F3707" s="6"/>
      <c r="G3707" s="6"/>
      <c r="H3707" s="6"/>
      <c r="I3707" s="6"/>
      <c r="J3707" s="6"/>
      <c r="K3707" s="6"/>
      <c r="L3707" s="5"/>
    </row>
    <row r="3708" spans="5:12" ht="73.5" hidden="1" customHeight="1">
      <c r="E3708" s="6"/>
      <c r="F3708" s="6"/>
      <c r="G3708" s="6"/>
      <c r="H3708" s="6"/>
      <c r="I3708" s="6"/>
      <c r="J3708" s="6"/>
      <c r="K3708" s="6"/>
      <c r="L3708" s="5"/>
    </row>
    <row r="3709" spans="5:12" ht="73.5" hidden="1" customHeight="1">
      <c r="E3709" s="6"/>
      <c r="F3709" s="6"/>
      <c r="G3709" s="6"/>
      <c r="H3709" s="6"/>
      <c r="I3709" s="6"/>
      <c r="J3709" s="6"/>
      <c r="K3709" s="6"/>
      <c r="L3709" s="5"/>
    </row>
    <row r="3710" spans="5:12" ht="73.5" hidden="1" customHeight="1">
      <c r="E3710" s="6"/>
      <c r="F3710" s="6"/>
      <c r="G3710" s="6"/>
      <c r="H3710" s="6"/>
      <c r="I3710" s="6"/>
      <c r="J3710" s="6"/>
      <c r="K3710" s="6"/>
      <c r="L3710" s="5"/>
    </row>
    <row r="3711" spans="5:12" ht="73.5" hidden="1" customHeight="1">
      <c r="E3711" s="6"/>
      <c r="F3711" s="6"/>
      <c r="G3711" s="6"/>
      <c r="H3711" s="6"/>
      <c r="I3711" s="6"/>
      <c r="J3711" s="6"/>
      <c r="K3711" s="6"/>
      <c r="L3711" s="5"/>
    </row>
    <row r="3712" spans="5:12" ht="73.5" hidden="1" customHeight="1">
      <c r="E3712" s="6"/>
      <c r="F3712" s="6"/>
      <c r="G3712" s="6"/>
      <c r="H3712" s="6"/>
      <c r="I3712" s="6"/>
      <c r="J3712" s="6"/>
      <c r="K3712" s="6"/>
      <c r="L3712" s="5"/>
    </row>
    <row r="3713" spans="5:12" ht="73.5" hidden="1" customHeight="1">
      <c r="E3713" s="6"/>
      <c r="F3713" s="6"/>
      <c r="G3713" s="6"/>
      <c r="H3713" s="6"/>
      <c r="I3713" s="6"/>
      <c r="J3713" s="6"/>
      <c r="K3713" s="6"/>
      <c r="L3713" s="5"/>
    </row>
    <row r="3714" spans="5:12" ht="73.5" hidden="1" customHeight="1">
      <c r="E3714" s="6"/>
      <c r="F3714" s="6"/>
      <c r="G3714" s="6"/>
      <c r="H3714" s="6"/>
      <c r="I3714" s="6"/>
      <c r="J3714" s="6"/>
      <c r="K3714" s="6"/>
      <c r="L3714" s="5"/>
    </row>
    <row r="3715" spans="5:12" ht="73.5" hidden="1" customHeight="1">
      <c r="E3715" s="6"/>
      <c r="F3715" s="6"/>
      <c r="G3715" s="6"/>
      <c r="H3715" s="6"/>
      <c r="I3715" s="6"/>
      <c r="J3715" s="6"/>
      <c r="K3715" s="6"/>
      <c r="L3715" s="5"/>
    </row>
    <row r="3716" spans="5:12" ht="73.5" hidden="1" customHeight="1">
      <c r="E3716" s="6"/>
      <c r="F3716" s="6"/>
      <c r="G3716" s="6"/>
      <c r="H3716" s="6"/>
      <c r="I3716" s="6"/>
      <c r="J3716" s="6"/>
      <c r="K3716" s="6"/>
      <c r="L3716" s="5"/>
    </row>
    <row r="3717" spans="5:12" ht="73.5" hidden="1" customHeight="1">
      <c r="E3717" s="6"/>
      <c r="F3717" s="6"/>
      <c r="G3717" s="6"/>
      <c r="H3717" s="6"/>
      <c r="I3717" s="6"/>
      <c r="J3717" s="6"/>
      <c r="K3717" s="6"/>
      <c r="L3717" s="5"/>
    </row>
    <row r="3718" spans="5:12" ht="73.5" hidden="1" customHeight="1">
      <c r="E3718" s="6"/>
      <c r="F3718" s="6"/>
      <c r="G3718" s="6"/>
      <c r="H3718" s="6"/>
      <c r="I3718" s="6"/>
      <c r="J3718" s="6"/>
      <c r="K3718" s="6"/>
      <c r="L3718" s="5"/>
    </row>
    <row r="3719" spans="5:12" ht="73.5" hidden="1" customHeight="1">
      <c r="E3719" s="6"/>
      <c r="F3719" s="6"/>
      <c r="G3719" s="6"/>
      <c r="H3719" s="6"/>
      <c r="I3719" s="6"/>
      <c r="J3719" s="6"/>
      <c r="K3719" s="6"/>
      <c r="L3719" s="5"/>
    </row>
    <row r="3720" spans="5:12" ht="73.5" hidden="1" customHeight="1">
      <c r="E3720" s="6"/>
      <c r="F3720" s="6"/>
      <c r="G3720" s="6"/>
      <c r="H3720" s="6"/>
      <c r="I3720" s="6"/>
      <c r="J3720" s="6"/>
      <c r="K3720" s="6"/>
      <c r="L3720" s="5"/>
    </row>
    <row r="3721" spans="5:12" ht="73.5" hidden="1" customHeight="1">
      <c r="E3721" s="6"/>
      <c r="F3721" s="6"/>
      <c r="G3721" s="6"/>
      <c r="H3721" s="6"/>
      <c r="I3721" s="6"/>
      <c r="J3721" s="6"/>
      <c r="K3721" s="6"/>
      <c r="L3721" s="5"/>
    </row>
    <row r="3722" spans="5:12" ht="73.5" hidden="1" customHeight="1">
      <c r="E3722" s="6"/>
      <c r="F3722" s="6"/>
      <c r="G3722" s="6"/>
      <c r="H3722" s="6"/>
      <c r="I3722" s="6"/>
      <c r="J3722" s="6"/>
      <c r="K3722" s="6"/>
      <c r="L3722" s="5"/>
    </row>
    <row r="3723" spans="5:12" ht="73.5" hidden="1" customHeight="1">
      <c r="E3723" s="6"/>
      <c r="F3723" s="6"/>
      <c r="G3723" s="6"/>
      <c r="H3723" s="6"/>
      <c r="I3723" s="6"/>
      <c r="J3723" s="6"/>
      <c r="K3723" s="6"/>
      <c r="L3723" s="5"/>
    </row>
    <row r="3724" spans="5:12" ht="73.5" hidden="1" customHeight="1">
      <c r="E3724" s="6"/>
      <c r="F3724" s="6"/>
      <c r="G3724" s="6"/>
      <c r="H3724" s="6"/>
      <c r="I3724" s="6"/>
      <c r="J3724" s="6"/>
      <c r="K3724" s="6"/>
      <c r="L3724" s="5"/>
    </row>
    <row r="3725" spans="5:12" ht="73.5" hidden="1" customHeight="1">
      <c r="E3725" s="6"/>
      <c r="F3725" s="6"/>
      <c r="G3725" s="6"/>
      <c r="H3725" s="6"/>
      <c r="I3725" s="6"/>
      <c r="J3725" s="6"/>
      <c r="K3725" s="6"/>
      <c r="L3725" s="5"/>
    </row>
    <row r="3726" spans="5:12" ht="73.5" hidden="1" customHeight="1">
      <c r="E3726" s="6"/>
      <c r="F3726" s="6"/>
      <c r="G3726" s="6"/>
      <c r="H3726" s="6"/>
      <c r="I3726" s="6"/>
      <c r="J3726" s="6"/>
      <c r="K3726" s="6"/>
      <c r="L3726" s="5"/>
    </row>
    <row r="3727" spans="5:12" ht="73.5" hidden="1" customHeight="1">
      <c r="E3727" s="6"/>
      <c r="F3727" s="6"/>
      <c r="G3727" s="6"/>
      <c r="H3727" s="6"/>
      <c r="I3727" s="6"/>
      <c r="J3727" s="6"/>
      <c r="K3727" s="6"/>
      <c r="L3727" s="5"/>
    </row>
    <row r="3728" spans="5:12" ht="73.5" hidden="1" customHeight="1">
      <c r="E3728" s="6"/>
      <c r="F3728" s="6"/>
      <c r="G3728" s="6"/>
      <c r="H3728" s="6"/>
      <c r="I3728" s="6"/>
      <c r="J3728" s="6"/>
      <c r="K3728" s="6"/>
      <c r="L3728" s="5"/>
    </row>
    <row r="3729" spans="5:12" ht="73.5" hidden="1" customHeight="1">
      <c r="E3729" s="6"/>
      <c r="F3729" s="6"/>
      <c r="G3729" s="6"/>
      <c r="H3729" s="6"/>
      <c r="I3729" s="6"/>
      <c r="J3729" s="6"/>
      <c r="K3729" s="6"/>
      <c r="L3729" s="5"/>
    </row>
    <row r="3730" spans="5:12" ht="73.5" hidden="1" customHeight="1">
      <c r="E3730" s="6"/>
      <c r="F3730" s="6"/>
      <c r="G3730" s="6"/>
      <c r="H3730" s="6"/>
      <c r="I3730" s="6"/>
      <c r="J3730" s="6"/>
      <c r="K3730" s="6"/>
      <c r="L3730" s="5"/>
    </row>
    <row r="3731" spans="5:12" ht="73.5" hidden="1" customHeight="1">
      <c r="E3731" s="6"/>
      <c r="F3731" s="6"/>
      <c r="G3731" s="6"/>
      <c r="H3731" s="6"/>
      <c r="I3731" s="6"/>
      <c r="J3731" s="6"/>
      <c r="K3731" s="6"/>
      <c r="L3731" s="5"/>
    </row>
    <row r="3732" spans="5:12" ht="73.5" hidden="1" customHeight="1">
      <c r="E3732" s="6"/>
      <c r="F3732" s="6"/>
      <c r="G3732" s="6"/>
      <c r="H3732" s="6"/>
      <c r="I3732" s="6"/>
      <c r="J3732" s="6"/>
      <c r="K3732" s="6"/>
      <c r="L3732" s="5"/>
    </row>
    <row r="3733" spans="5:12" ht="73.5" hidden="1" customHeight="1">
      <c r="E3733" s="6"/>
      <c r="F3733" s="6"/>
      <c r="G3733" s="6"/>
      <c r="H3733" s="6"/>
      <c r="I3733" s="6"/>
      <c r="J3733" s="6"/>
      <c r="K3733" s="6"/>
      <c r="L3733" s="5"/>
    </row>
    <row r="3734" spans="5:12" ht="73.5" hidden="1" customHeight="1">
      <c r="E3734" s="6"/>
      <c r="F3734" s="6"/>
      <c r="G3734" s="6"/>
      <c r="H3734" s="6"/>
      <c r="I3734" s="6"/>
      <c r="J3734" s="6"/>
      <c r="K3734" s="6"/>
      <c r="L3734" s="5"/>
    </row>
    <row r="3735" spans="5:12" ht="73.5" hidden="1" customHeight="1">
      <c r="E3735" s="6"/>
      <c r="F3735" s="6"/>
      <c r="G3735" s="6"/>
      <c r="H3735" s="6"/>
      <c r="I3735" s="6"/>
      <c r="J3735" s="6"/>
      <c r="K3735" s="6"/>
      <c r="L3735" s="5"/>
    </row>
    <row r="3736" spans="5:12" ht="73.5" hidden="1" customHeight="1">
      <c r="E3736" s="6"/>
      <c r="F3736" s="6"/>
      <c r="G3736" s="6"/>
      <c r="H3736" s="6"/>
      <c r="I3736" s="6"/>
      <c r="J3736" s="6"/>
      <c r="K3736" s="6"/>
      <c r="L3736" s="5"/>
    </row>
    <row r="3737" spans="5:12" ht="73.5" hidden="1" customHeight="1">
      <c r="E3737" s="6"/>
      <c r="F3737" s="6"/>
      <c r="G3737" s="6"/>
      <c r="H3737" s="6"/>
      <c r="I3737" s="6"/>
      <c r="J3737" s="6"/>
      <c r="K3737" s="6"/>
      <c r="L3737" s="5"/>
    </row>
    <row r="3738" spans="5:12" ht="73.5" hidden="1" customHeight="1">
      <c r="E3738" s="6"/>
      <c r="F3738" s="6"/>
      <c r="G3738" s="6"/>
      <c r="H3738" s="6"/>
      <c r="I3738" s="6"/>
      <c r="J3738" s="6"/>
      <c r="K3738" s="6"/>
      <c r="L3738" s="5"/>
    </row>
    <row r="3739" spans="5:12" ht="73.5" hidden="1" customHeight="1">
      <c r="E3739" s="6"/>
      <c r="F3739" s="6"/>
      <c r="G3739" s="6"/>
      <c r="H3739" s="6"/>
      <c r="I3739" s="6"/>
      <c r="J3739" s="6"/>
      <c r="K3739" s="6"/>
      <c r="L3739" s="5"/>
    </row>
    <row r="3740" spans="5:12" ht="73.5" hidden="1" customHeight="1">
      <c r="E3740" s="6"/>
      <c r="F3740" s="6"/>
      <c r="G3740" s="6"/>
      <c r="H3740" s="6"/>
      <c r="I3740" s="6"/>
      <c r="J3740" s="6"/>
      <c r="K3740" s="6"/>
      <c r="L3740" s="5"/>
    </row>
    <row r="3741" spans="5:12" ht="73.5" hidden="1" customHeight="1">
      <c r="E3741" s="6"/>
      <c r="F3741" s="6"/>
      <c r="G3741" s="6"/>
      <c r="H3741" s="6"/>
      <c r="I3741" s="6"/>
      <c r="J3741" s="6"/>
      <c r="K3741" s="6"/>
      <c r="L3741" s="5"/>
    </row>
    <row r="3742" spans="5:12" ht="73.5" hidden="1" customHeight="1">
      <c r="E3742" s="6"/>
      <c r="F3742" s="6"/>
      <c r="G3742" s="6"/>
      <c r="H3742" s="6"/>
      <c r="I3742" s="6"/>
      <c r="J3742" s="6"/>
      <c r="K3742" s="6"/>
      <c r="L3742" s="5"/>
    </row>
    <row r="3743" spans="5:12" ht="73.5" hidden="1" customHeight="1">
      <c r="E3743" s="6"/>
      <c r="F3743" s="6"/>
      <c r="G3743" s="6"/>
      <c r="H3743" s="6"/>
      <c r="I3743" s="6"/>
      <c r="J3743" s="6"/>
      <c r="K3743" s="6"/>
      <c r="L3743" s="5"/>
    </row>
    <row r="3744" spans="5:12" ht="73.5" hidden="1" customHeight="1">
      <c r="E3744" s="6"/>
      <c r="F3744" s="6"/>
      <c r="G3744" s="6"/>
      <c r="H3744" s="6"/>
      <c r="I3744" s="6"/>
      <c r="J3744" s="6"/>
      <c r="K3744" s="6"/>
      <c r="L3744" s="5"/>
    </row>
    <row r="3745" spans="5:12" ht="73.5" hidden="1" customHeight="1">
      <c r="E3745" s="6"/>
      <c r="F3745" s="6"/>
      <c r="G3745" s="6"/>
      <c r="H3745" s="6"/>
      <c r="I3745" s="6"/>
      <c r="J3745" s="6"/>
      <c r="K3745" s="6"/>
      <c r="L3745" s="5"/>
    </row>
    <row r="3746" spans="5:12" ht="73.5" hidden="1" customHeight="1">
      <c r="E3746" s="6"/>
      <c r="F3746" s="6"/>
      <c r="G3746" s="6"/>
      <c r="H3746" s="6"/>
      <c r="I3746" s="6"/>
      <c r="J3746" s="6"/>
      <c r="K3746" s="6"/>
      <c r="L3746" s="5"/>
    </row>
    <row r="3747" spans="5:12" ht="73.5" hidden="1" customHeight="1">
      <c r="E3747" s="6"/>
      <c r="F3747" s="6"/>
      <c r="G3747" s="6"/>
      <c r="H3747" s="6"/>
      <c r="I3747" s="6"/>
      <c r="J3747" s="6"/>
      <c r="K3747" s="6"/>
      <c r="L3747" s="5"/>
    </row>
    <row r="3748" spans="5:12" ht="73.5" hidden="1" customHeight="1">
      <c r="E3748" s="6"/>
      <c r="F3748" s="6"/>
      <c r="G3748" s="6"/>
      <c r="H3748" s="6"/>
      <c r="I3748" s="6"/>
      <c r="J3748" s="6"/>
      <c r="K3748" s="6"/>
      <c r="L3748" s="5"/>
    </row>
    <row r="3749" spans="5:12" ht="73.5" hidden="1" customHeight="1">
      <c r="E3749" s="6"/>
      <c r="F3749" s="6"/>
      <c r="G3749" s="6"/>
      <c r="H3749" s="6"/>
      <c r="I3749" s="6"/>
      <c r="J3749" s="6"/>
      <c r="K3749" s="6"/>
      <c r="L3749" s="5"/>
    </row>
    <row r="3750" spans="5:12" ht="73.5" hidden="1" customHeight="1">
      <c r="E3750" s="6"/>
      <c r="F3750" s="6"/>
      <c r="G3750" s="6"/>
      <c r="H3750" s="6"/>
      <c r="I3750" s="6"/>
      <c r="J3750" s="6"/>
      <c r="K3750" s="6"/>
      <c r="L3750" s="5"/>
    </row>
    <row r="3751" spans="5:12" ht="73.5" hidden="1" customHeight="1">
      <c r="E3751" s="6"/>
      <c r="F3751" s="6"/>
      <c r="G3751" s="6"/>
      <c r="H3751" s="6"/>
      <c r="I3751" s="6"/>
      <c r="J3751" s="6"/>
      <c r="K3751" s="6"/>
      <c r="L3751" s="5"/>
    </row>
    <row r="3752" spans="5:12" ht="73.5" hidden="1" customHeight="1">
      <c r="E3752" s="6"/>
      <c r="F3752" s="6"/>
      <c r="G3752" s="6"/>
      <c r="H3752" s="6"/>
      <c r="I3752" s="6"/>
      <c r="J3752" s="6"/>
      <c r="K3752" s="6"/>
      <c r="L3752" s="5"/>
    </row>
    <row r="3753" spans="5:12" ht="73.5" hidden="1" customHeight="1">
      <c r="E3753" s="6"/>
      <c r="F3753" s="6"/>
      <c r="G3753" s="6"/>
      <c r="H3753" s="6"/>
      <c r="I3753" s="6"/>
      <c r="J3753" s="6"/>
      <c r="K3753" s="6"/>
      <c r="L3753" s="5"/>
    </row>
    <row r="3754" spans="5:12" ht="73.5" hidden="1" customHeight="1">
      <c r="E3754" s="6"/>
      <c r="F3754" s="6"/>
      <c r="G3754" s="6"/>
      <c r="H3754" s="6"/>
      <c r="I3754" s="6"/>
      <c r="J3754" s="6"/>
      <c r="K3754" s="6"/>
      <c r="L3754" s="5"/>
    </row>
    <row r="3755" spans="5:12" ht="73.5" hidden="1" customHeight="1">
      <c r="E3755" s="6"/>
      <c r="F3755" s="6"/>
      <c r="G3755" s="6"/>
      <c r="H3755" s="6"/>
      <c r="I3755" s="6"/>
      <c r="J3755" s="6"/>
      <c r="K3755" s="6"/>
      <c r="L3755" s="5"/>
    </row>
    <row r="3756" spans="5:12" ht="73.5" hidden="1" customHeight="1">
      <c r="E3756" s="6"/>
      <c r="F3756" s="6"/>
      <c r="G3756" s="6"/>
      <c r="H3756" s="6"/>
      <c r="I3756" s="6"/>
      <c r="J3756" s="6"/>
      <c r="K3756" s="6"/>
      <c r="L3756" s="5"/>
    </row>
    <row r="3757" spans="5:12" ht="73.5" hidden="1" customHeight="1">
      <c r="E3757" s="6"/>
      <c r="F3757" s="6"/>
      <c r="G3757" s="6"/>
      <c r="H3757" s="6"/>
      <c r="I3757" s="6"/>
      <c r="J3757" s="6"/>
      <c r="K3757" s="6"/>
      <c r="L3757" s="5"/>
    </row>
    <row r="3758" spans="5:12" ht="73.5" hidden="1" customHeight="1">
      <c r="E3758" s="6"/>
      <c r="F3758" s="6"/>
      <c r="G3758" s="6"/>
      <c r="H3758" s="6"/>
      <c r="I3758" s="6"/>
      <c r="J3758" s="6"/>
      <c r="K3758" s="6"/>
      <c r="L3758" s="5"/>
    </row>
    <row r="3759" spans="5:12" ht="73.5" hidden="1" customHeight="1">
      <c r="E3759" s="6"/>
      <c r="F3759" s="6"/>
      <c r="G3759" s="6"/>
      <c r="H3759" s="6"/>
      <c r="I3759" s="6"/>
      <c r="J3759" s="6"/>
      <c r="K3759" s="6"/>
      <c r="L3759" s="5"/>
    </row>
    <row r="3760" spans="5:12" ht="73.5" hidden="1" customHeight="1">
      <c r="E3760" s="6"/>
      <c r="F3760" s="6"/>
      <c r="G3760" s="6"/>
      <c r="H3760" s="6"/>
      <c r="I3760" s="6"/>
      <c r="J3760" s="6"/>
      <c r="K3760" s="6"/>
      <c r="L3760" s="5"/>
    </row>
    <row r="3761" spans="5:12" ht="73.5" hidden="1" customHeight="1">
      <c r="E3761" s="6"/>
      <c r="F3761" s="6"/>
      <c r="G3761" s="6"/>
      <c r="H3761" s="6"/>
      <c r="I3761" s="6"/>
      <c r="J3761" s="6"/>
      <c r="K3761" s="6"/>
      <c r="L3761" s="5"/>
    </row>
    <row r="3762" spans="5:12" ht="73.5" hidden="1" customHeight="1">
      <c r="E3762" s="6"/>
      <c r="F3762" s="6"/>
      <c r="G3762" s="6"/>
      <c r="H3762" s="6"/>
      <c r="I3762" s="6"/>
      <c r="J3762" s="6"/>
      <c r="K3762" s="6"/>
      <c r="L3762" s="5"/>
    </row>
    <row r="3763" spans="5:12" ht="73.5" hidden="1" customHeight="1">
      <c r="E3763" s="6"/>
      <c r="F3763" s="6"/>
      <c r="G3763" s="6"/>
      <c r="H3763" s="6"/>
      <c r="I3763" s="6"/>
      <c r="J3763" s="6"/>
      <c r="K3763" s="6"/>
      <c r="L3763" s="5"/>
    </row>
    <row r="3764" spans="5:12" ht="73.5" hidden="1" customHeight="1">
      <c r="E3764" s="6"/>
      <c r="F3764" s="6"/>
      <c r="G3764" s="6"/>
      <c r="H3764" s="6"/>
      <c r="I3764" s="6"/>
      <c r="J3764" s="6"/>
      <c r="K3764" s="6"/>
      <c r="L3764" s="5"/>
    </row>
    <row r="3765" spans="5:12" ht="73.5" hidden="1" customHeight="1">
      <c r="E3765" s="6"/>
      <c r="F3765" s="6"/>
      <c r="G3765" s="6"/>
      <c r="H3765" s="6"/>
      <c r="I3765" s="6"/>
      <c r="J3765" s="6"/>
      <c r="K3765" s="6"/>
      <c r="L3765" s="5"/>
    </row>
    <row r="3766" spans="5:12" ht="73.5" hidden="1" customHeight="1">
      <c r="E3766" s="6"/>
      <c r="F3766" s="6"/>
      <c r="G3766" s="6"/>
      <c r="H3766" s="6"/>
      <c r="I3766" s="6"/>
      <c r="J3766" s="6"/>
      <c r="K3766" s="6"/>
      <c r="L3766" s="5"/>
    </row>
    <row r="3767" spans="5:12" ht="73.5" hidden="1" customHeight="1">
      <c r="E3767" s="6"/>
      <c r="F3767" s="6"/>
      <c r="G3767" s="6"/>
      <c r="H3767" s="6"/>
      <c r="I3767" s="6"/>
      <c r="J3767" s="6"/>
      <c r="K3767" s="6"/>
      <c r="L3767" s="5"/>
    </row>
    <row r="3768" spans="5:12" ht="73.5" hidden="1" customHeight="1">
      <c r="E3768" s="6"/>
      <c r="F3768" s="6"/>
      <c r="G3768" s="6"/>
      <c r="H3768" s="6"/>
      <c r="I3768" s="6"/>
      <c r="J3768" s="6"/>
      <c r="K3768" s="6"/>
      <c r="L3768" s="5"/>
    </row>
    <row r="3769" spans="5:12" ht="73.5" hidden="1" customHeight="1">
      <c r="E3769" s="6"/>
      <c r="F3769" s="6"/>
      <c r="G3769" s="6"/>
      <c r="H3769" s="6"/>
      <c r="I3769" s="6"/>
      <c r="J3769" s="6"/>
      <c r="K3769" s="6"/>
      <c r="L3769" s="5"/>
    </row>
    <row r="3770" spans="5:12" ht="73.5" hidden="1" customHeight="1">
      <c r="E3770" s="6"/>
      <c r="F3770" s="6"/>
      <c r="G3770" s="6"/>
      <c r="H3770" s="6"/>
      <c r="I3770" s="6"/>
      <c r="J3770" s="6"/>
      <c r="K3770" s="6"/>
      <c r="L3770" s="5"/>
    </row>
    <row r="3771" spans="5:12" ht="73.5" hidden="1" customHeight="1">
      <c r="E3771" s="6"/>
      <c r="F3771" s="6"/>
      <c r="G3771" s="6"/>
      <c r="H3771" s="6"/>
      <c r="I3771" s="6"/>
      <c r="J3771" s="6"/>
      <c r="K3771" s="6"/>
      <c r="L3771" s="5"/>
    </row>
    <row r="3772" spans="5:12" ht="73.5" hidden="1" customHeight="1">
      <c r="E3772" s="6"/>
      <c r="F3772" s="6"/>
      <c r="G3772" s="6"/>
      <c r="H3772" s="6"/>
      <c r="I3772" s="6"/>
      <c r="J3772" s="6"/>
      <c r="K3772" s="6"/>
      <c r="L3772" s="5"/>
    </row>
    <row r="3773" spans="5:12" ht="73.5" hidden="1" customHeight="1">
      <c r="E3773" s="6"/>
      <c r="F3773" s="6"/>
      <c r="G3773" s="6"/>
      <c r="H3773" s="6"/>
      <c r="I3773" s="6"/>
      <c r="J3773" s="6"/>
      <c r="K3773" s="6"/>
      <c r="L3773" s="5"/>
    </row>
    <row r="3774" spans="5:12" ht="73.5" hidden="1" customHeight="1">
      <c r="E3774" s="6"/>
      <c r="F3774" s="6"/>
      <c r="G3774" s="6"/>
      <c r="H3774" s="6"/>
      <c r="I3774" s="6"/>
      <c r="J3774" s="6"/>
      <c r="K3774" s="6"/>
      <c r="L3774" s="5"/>
    </row>
    <row r="3775" spans="5:12" ht="73.5" hidden="1" customHeight="1">
      <c r="E3775" s="6"/>
      <c r="F3775" s="6"/>
      <c r="G3775" s="6"/>
      <c r="H3775" s="6"/>
      <c r="I3775" s="6"/>
      <c r="J3775" s="6"/>
      <c r="K3775" s="6"/>
      <c r="L3775" s="5"/>
    </row>
    <row r="3776" spans="5:12" ht="73.5" hidden="1" customHeight="1">
      <c r="E3776" s="6"/>
      <c r="F3776" s="6"/>
      <c r="G3776" s="6"/>
      <c r="H3776" s="6"/>
      <c r="I3776" s="6"/>
      <c r="J3776" s="6"/>
      <c r="K3776" s="6"/>
      <c r="L3776" s="5"/>
    </row>
    <row r="3777" spans="5:12" ht="73.5" hidden="1" customHeight="1">
      <c r="E3777" s="6"/>
      <c r="F3777" s="6"/>
      <c r="G3777" s="6"/>
      <c r="H3777" s="6"/>
      <c r="I3777" s="6"/>
      <c r="J3777" s="6"/>
      <c r="K3777" s="6"/>
      <c r="L3777" s="5"/>
    </row>
    <row r="3778" spans="5:12" ht="73.5" hidden="1" customHeight="1">
      <c r="E3778" s="6"/>
      <c r="F3778" s="6"/>
      <c r="G3778" s="6"/>
      <c r="H3778" s="6"/>
      <c r="I3778" s="6"/>
      <c r="J3778" s="6"/>
      <c r="K3778" s="6"/>
      <c r="L3778" s="5"/>
    </row>
    <row r="3779" spans="5:12" ht="73.5" hidden="1" customHeight="1">
      <c r="E3779" s="6"/>
      <c r="F3779" s="6"/>
      <c r="G3779" s="6"/>
      <c r="H3779" s="6"/>
      <c r="I3779" s="6"/>
      <c r="J3779" s="6"/>
      <c r="K3779" s="6"/>
      <c r="L3779" s="5"/>
    </row>
    <row r="3780" spans="5:12" ht="73.5" hidden="1" customHeight="1">
      <c r="E3780" s="6"/>
      <c r="F3780" s="6"/>
      <c r="G3780" s="6"/>
      <c r="H3780" s="6"/>
      <c r="I3780" s="6"/>
      <c r="J3780" s="6"/>
      <c r="K3780" s="6"/>
      <c r="L3780" s="5"/>
    </row>
    <row r="3781" spans="5:12" ht="73.5" hidden="1" customHeight="1">
      <c r="E3781" s="6"/>
      <c r="F3781" s="6"/>
      <c r="G3781" s="6"/>
      <c r="H3781" s="6"/>
      <c r="I3781" s="6"/>
      <c r="J3781" s="6"/>
      <c r="K3781" s="6"/>
      <c r="L3781" s="5"/>
    </row>
    <row r="3782" spans="5:12" ht="73.5" hidden="1" customHeight="1">
      <c r="E3782" s="6"/>
      <c r="F3782" s="6"/>
      <c r="G3782" s="6"/>
      <c r="H3782" s="6"/>
      <c r="I3782" s="6"/>
      <c r="J3782" s="6"/>
      <c r="K3782" s="6"/>
      <c r="L3782" s="5"/>
    </row>
    <row r="3783" spans="5:12" ht="73.5" hidden="1" customHeight="1">
      <c r="E3783" s="6"/>
      <c r="F3783" s="6"/>
      <c r="G3783" s="6"/>
      <c r="H3783" s="6"/>
      <c r="I3783" s="6"/>
      <c r="J3783" s="6"/>
      <c r="K3783" s="6"/>
      <c r="L3783" s="5"/>
    </row>
    <row r="3784" spans="5:12" ht="73.5" hidden="1" customHeight="1">
      <c r="E3784" s="6"/>
      <c r="F3784" s="6"/>
      <c r="G3784" s="6"/>
      <c r="H3784" s="6"/>
      <c r="I3784" s="6"/>
      <c r="J3784" s="6"/>
      <c r="K3784" s="6"/>
      <c r="L3784" s="5"/>
    </row>
    <row r="3785" spans="5:12" ht="73.5" hidden="1" customHeight="1">
      <c r="E3785" s="6"/>
      <c r="F3785" s="6"/>
      <c r="G3785" s="6"/>
      <c r="H3785" s="6"/>
      <c r="I3785" s="6"/>
      <c r="J3785" s="6"/>
      <c r="K3785" s="6"/>
      <c r="L3785" s="5"/>
    </row>
    <row r="3786" spans="5:12" ht="73.5" hidden="1" customHeight="1">
      <c r="E3786" s="6"/>
      <c r="F3786" s="6"/>
      <c r="G3786" s="6"/>
      <c r="H3786" s="6"/>
      <c r="I3786" s="6"/>
      <c r="J3786" s="6"/>
      <c r="K3786" s="6"/>
      <c r="L3786" s="5"/>
    </row>
    <row r="3787" spans="5:12" ht="73.5" hidden="1" customHeight="1">
      <c r="E3787" s="6"/>
      <c r="F3787" s="6"/>
      <c r="G3787" s="6"/>
      <c r="H3787" s="6"/>
      <c r="I3787" s="6"/>
      <c r="J3787" s="6"/>
      <c r="K3787" s="6"/>
      <c r="L3787" s="5"/>
    </row>
    <row r="3788" spans="5:12" ht="73.5" hidden="1" customHeight="1">
      <c r="E3788" s="6"/>
      <c r="F3788" s="6"/>
      <c r="G3788" s="6"/>
      <c r="H3788" s="6"/>
      <c r="I3788" s="6"/>
      <c r="J3788" s="6"/>
      <c r="K3788" s="6"/>
      <c r="L3788" s="5"/>
    </row>
    <row r="3789" spans="5:12" ht="73.5" hidden="1" customHeight="1">
      <c r="E3789" s="6"/>
      <c r="F3789" s="6"/>
      <c r="G3789" s="6"/>
      <c r="H3789" s="6"/>
      <c r="I3789" s="6"/>
      <c r="J3789" s="6"/>
      <c r="K3789" s="6"/>
      <c r="L3789" s="5"/>
    </row>
    <row r="3790" spans="5:12" ht="73.5" hidden="1" customHeight="1">
      <c r="E3790" s="6"/>
      <c r="F3790" s="6"/>
      <c r="G3790" s="6"/>
      <c r="H3790" s="6"/>
      <c r="I3790" s="6"/>
      <c r="J3790" s="6"/>
      <c r="K3790" s="6"/>
      <c r="L3790" s="5"/>
    </row>
    <row r="3791" spans="5:12" ht="73.5" hidden="1" customHeight="1">
      <c r="E3791" s="6"/>
      <c r="F3791" s="6"/>
      <c r="G3791" s="6"/>
      <c r="H3791" s="6"/>
      <c r="I3791" s="6"/>
      <c r="J3791" s="6"/>
      <c r="K3791" s="6"/>
      <c r="L3791" s="5"/>
    </row>
    <row r="3792" spans="5:12" ht="73.5" hidden="1" customHeight="1">
      <c r="E3792" s="6"/>
      <c r="F3792" s="6"/>
      <c r="G3792" s="6"/>
      <c r="H3792" s="6"/>
      <c r="I3792" s="6"/>
      <c r="J3792" s="6"/>
      <c r="K3792" s="6"/>
      <c r="L3792" s="5"/>
    </row>
    <row r="3793" spans="5:12" ht="73.5" hidden="1" customHeight="1">
      <c r="E3793" s="6"/>
      <c r="F3793" s="6"/>
      <c r="G3793" s="6"/>
      <c r="H3793" s="6"/>
      <c r="I3793" s="6"/>
      <c r="J3793" s="6"/>
      <c r="K3793" s="6"/>
      <c r="L3793" s="5"/>
    </row>
    <row r="3794" spans="5:12" ht="73.5" hidden="1" customHeight="1">
      <c r="E3794" s="6"/>
      <c r="F3794" s="6"/>
      <c r="G3794" s="6"/>
      <c r="H3794" s="6"/>
      <c r="I3794" s="6"/>
      <c r="J3794" s="6"/>
      <c r="K3794" s="6"/>
      <c r="L3794" s="5"/>
    </row>
    <row r="3795" spans="5:12" ht="73.5" hidden="1" customHeight="1">
      <c r="E3795" s="6"/>
      <c r="F3795" s="6"/>
      <c r="G3795" s="6"/>
      <c r="H3795" s="6"/>
      <c r="I3795" s="6"/>
      <c r="J3795" s="6"/>
      <c r="K3795" s="6"/>
      <c r="L3795" s="5"/>
    </row>
    <row r="3796" spans="5:12" ht="73.5" hidden="1" customHeight="1">
      <c r="E3796" s="6"/>
      <c r="F3796" s="6"/>
      <c r="G3796" s="6"/>
      <c r="H3796" s="6"/>
      <c r="I3796" s="6"/>
      <c r="J3796" s="6"/>
      <c r="K3796" s="6"/>
      <c r="L3796" s="5"/>
    </row>
    <row r="3797" spans="5:12" ht="73.5" hidden="1" customHeight="1">
      <c r="E3797" s="6"/>
      <c r="F3797" s="6"/>
      <c r="G3797" s="6"/>
      <c r="H3797" s="6"/>
      <c r="I3797" s="6"/>
      <c r="J3797" s="6"/>
      <c r="K3797" s="6"/>
      <c r="L3797" s="5"/>
    </row>
    <row r="3798" spans="5:12" ht="73.5" hidden="1" customHeight="1">
      <c r="E3798" s="6"/>
      <c r="F3798" s="6"/>
      <c r="G3798" s="6"/>
      <c r="H3798" s="6"/>
      <c r="I3798" s="6"/>
      <c r="J3798" s="6"/>
      <c r="K3798" s="6"/>
      <c r="L3798" s="5"/>
    </row>
    <row r="3799" spans="5:12" ht="73.5" hidden="1" customHeight="1">
      <c r="E3799" s="6"/>
      <c r="F3799" s="6"/>
      <c r="G3799" s="6"/>
      <c r="H3799" s="6"/>
      <c r="I3799" s="6"/>
      <c r="J3799" s="6"/>
      <c r="K3799" s="6"/>
      <c r="L3799" s="5"/>
    </row>
    <row r="3800" spans="5:12" ht="73.5" hidden="1" customHeight="1">
      <c r="E3800" s="6"/>
      <c r="F3800" s="6"/>
      <c r="G3800" s="6"/>
      <c r="H3800" s="6"/>
      <c r="I3800" s="6"/>
      <c r="J3800" s="6"/>
      <c r="K3800" s="6"/>
      <c r="L3800" s="5"/>
    </row>
    <row r="3801" spans="5:12" ht="73.5" hidden="1" customHeight="1">
      <c r="E3801" s="6"/>
      <c r="F3801" s="6"/>
      <c r="G3801" s="6"/>
      <c r="H3801" s="6"/>
      <c r="I3801" s="6"/>
      <c r="J3801" s="6"/>
      <c r="K3801" s="6"/>
      <c r="L3801" s="5"/>
    </row>
    <row r="3802" spans="5:12" ht="73.5" hidden="1" customHeight="1">
      <c r="E3802" s="6"/>
      <c r="F3802" s="6"/>
      <c r="G3802" s="6"/>
      <c r="H3802" s="6"/>
      <c r="I3802" s="6"/>
      <c r="J3802" s="6"/>
      <c r="K3802" s="6"/>
      <c r="L3802" s="5"/>
    </row>
    <row r="3803" spans="5:12" ht="73.5" hidden="1" customHeight="1">
      <c r="E3803" s="6"/>
      <c r="F3803" s="6"/>
      <c r="G3803" s="6"/>
      <c r="H3803" s="6"/>
      <c r="I3803" s="6"/>
      <c r="J3803" s="6"/>
      <c r="K3803" s="6"/>
      <c r="L3803" s="5"/>
    </row>
    <row r="3804" spans="5:12" ht="73.5" hidden="1" customHeight="1">
      <c r="E3804" s="6"/>
      <c r="F3804" s="6"/>
      <c r="G3804" s="6"/>
      <c r="H3804" s="6"/>
      <c r="I3804" s="6"/>
      <c r="J3804" s="6"/>
      <c r="K3804" s="6"/>
      <c r="L3804" s="5"/>
    </row>
    <row r="3805" spans="5:12" ht="73.5" hidden="1" customHeight="1">
      <c r="E3805" s="6"/>
      <c r="F3805" s="6"/>
      <c r="G3805" s="6"/>
      <c r="H3805" s="6"/>
      <c r="I3805" s="6"/>
      <c r="J3805" s="6"/>
      <c r="K3805" s="6"/>
      <c r="L3805" s="5"/>
    </row>
    <row r="3806" spans="5:12" ht="73.5" hidden="1" customHeight="1">
      <c r="E3806" s="6"/>
      <c r="F3806" s="6"/>
      <c r="G3806" s="6"/>
      <c r="H3806" s="6"/>
      <c r="I3806" s="6"/>
      <c r="J3806" s="6"/>
      <c r="K3806" s="6"/>
      <c r="L3806" s="5"/>
    </row>
    <row r="3807" spans="5:12" ht="73.5" hidden="1" customHeight="1">
      <c r="E3807" s="6"/>
      <c r="F3807" s="6"/>
      <c r="G3807" s="6"/>
      <c r="H3807" s="6"/>
      <c r="I3807" s="6"/>
      <c r="J3807" s="6"/>
      <c r="K3807" s="6"/>
      <c r="L3807" s="5"/>
    </row>
    <row r="3808" spans="5:12" ht="73.5" hidden="1" customHeight="1">
      <c r="E3808" s="6"/>
      <c r="F3808" s="6"/>
      <c r="G3808" s="6"/>
      <c r="H3808" s="6"/>
      <c r="I3808" s="6"/>
      <c r="J3808" s="6"/>
      <c r="K3808" s="6"/>
      <c r="L3808" s="5"/>
    </row>
    <row r="3809" spans="5:12" ht="73.5" hidden="1" customHeight="1">
      <c r="E3809" s="6"/>
      <c r="F3809" s="6"/>
      <c r="G3809" s="6"/>
      <c r="H3809" s="6"/>
      <c r="I3809" s="6"/>
      <c r="J3809" s="6"/>
      <c r="K3809" s="6"/>
      <c r="L3809" s="5"/>
    </row>
    <row r="3810" spans="5:12" ht="73.5" hidden="1" customHeight="1">
      <c r="E3810" s="6"/>
      <c r="F3810" s="6"/>
      <c r="G3810" s="6"/>
      <c r="H3810" s="6"/>
      <c r="I3810" s="6"/>
      <c r="J3810" s="6"/>
      <c r="K3810" s="6"/>
      <c r="L3810" s="5"/>
    </row>
    <row r="3811" spans="5:12" ht="73.5" hidden="1" customHeight="1">
      <c r="E3811" s="6"/>
      <c r="F3811" s="6"/>
      <c r="G3811" s="6"/>
      <c r="H3811" s="6"/>
      <c r="I3811" s="6"/>
      <c r="J3811" s="6"/>
      <c r="K3811" s="6"/>
      <c r="L3811" s="5"/>
    </row>
    <row r="3812" spans="5:12" ht="73.5" hidden="1" customHeight="1">
      <c r="E3812" s="6"/>
      <c r="F3812" s="6"/>
      <c r="G3812" s="6"/>
      <c r="H3812" s="6"/>
      <c r="I3812" s="6"/>
      <c r="J3812" s="6"/>
      <c r="K3812" s="6"/>
      <c r="L3812" s="5"/>
    </row>
    <row r="3813" spans="5:12" ht="73.5" hidden="1" customHeight="1">
      <c r="E3813" s="6"/>
      <c r="F3813" s="6"/>
      <c r="G3813" s="6"/>
      <c r="H3813" s="6"/>
      <c r="I3813" s="6"/>
      <c r="J3813" s="6"/>
      <c r="K3813" s="6"/>
      <c r="L3813" s="5"/>
    </row>
    <row r="3814" spans="5:12" ht="73.5" hidden="1" customHeight="1">
      <c r="E3814" s="6"/>
      <c r="F3814" s="6"/>
      <c r="G3814" s="6"/>
      <c r="H3814" s="6"/>
      <c r="I3814" s="6"/>
      <c r="J3814" s="6"/>
      <c r="K3814" s="6"/>
      <c r="L3814" s="5"/>
    </row>
    <row r="3815" spans="5:12" ht="73.5" hidden="1" customHeight="1">
      <c r="E3815" s="6"/>
      <c r="F3815" s="6"/>
      <c r="G3815" s="6"/>
      <c r="H3815" s="6"/>
      <c r="I3815" s="6"/>
      <c r="J3815" s="6"/>
      <c r="K3815" s="6"/>
      <c r="L3815" s="5"/>
    </row>
    <row r="3816" spans="5:12" ht="73.5" hidden="1" customHeight="1">
      <c r="E3816" s="6"/>
      <c r="F3816" s="6"/>
      <c r="G3816" s="6"/>
      <c r="H3816" s="6"/>
      <c r="I3816" s="6"/>
      <c r="J3816" s="6"/>
      <c r="K3816" s="6"/>
      <c r="L3816" s="5"/>
    </row>
    <row r="3817" spans="5:12" ht="73.5" hidden="1" customHeight="1">
      <c r="E3817" s="6"/>
      <c r="F3817" s="6"/>
      <c r="G3817" s="6"/>
      <c r="H3817" s="6"/>
      <c r="I3817" s="6"/>
      <c r="J3817" s="6"/>
      <c r="K3817" s="6"/>
      <c r="L3817" s="5"/>
    </row>
    <row r="3818" spans="5:12" ht="73.5" hidden="1" customHeight="1">
      <c r="E3818" s="6"/>
      <c r="F3818" s="6"/>
      <c r="G3818" s="6"/>
      <c r="H3818" s="6"/>
      <c r="I3818" s="6"/>
      <c r="J3818" s="6"/>
      <c r="K3818" s="6"/>
      <c r="L3818" s="5"/>
    </row>
    <row r="3819" spans="5:12" ht="73.5" hidden="1" customHeight="1">
      <c r="E3819" s="6"/>
      <c r="F3819" s="6"/>
      <c r="G3819" s="6"/>
      <c r="H3819" s="6"/>
      <c r="I3819" s="6"/>
      <c r="J3819" s="6"/>
      <c r="K3819" s="6"/>
      <c r="L3819" s="5"/>
    </row>
    <row r="3820" spans="5:12" ht="73.5" hidden="1" customHeight="1">
      <c r="E3820" s="6"/>
      <c r="F3820" s="6"/>
      <c r="G3820" s="6"/>
      <c r="H3820" s="6"/>
      <c r="I3820" s="6"/>
      <c r="J3820" s="6"/>
      <c r="K3820" s="6"/>
      <c r="L3820" s="5"/>
    </row>
    <row r="3821" spans="5:12" ht="73.5" hidden="1" customHeight="1">
      <c r="E3821" s="6"/>
      <c r="F3821" s="6"/>
      <c r="G3821" s="6"/>
      <c r="H3821" s="6"/>
      <c r="I3821" s="6"/>
      <c r="J3821" s="6"/>
      <c r="K3821" s="6"/>
      <c r="L3821" s="5"/>
    </row>
    <row r="3822" spans="5:12" ht="73.5" hidden="1" customHeight="1">
      <c r="E3822" s="6"/>
      <c r="F3822" s="6"/>
      <c r="G3822" s="6"/>
      <c r="H3822" s="6"/>
      <c r="I3822" s="6"/>
      <c r="J3822" s="6"/>
      <c r="K3822" s="6"/>
      <c r="L3822" s="5"/>
    </row>
    <row r="3823" spans="5:12" ht="73.5" hidden="1" customHeight="1">
      <c r="E3823" s="6"/>
      <c r="F3823" s="6"/>
      <c r="G3823" s="6"/>
      <c r="H3823" s="6"/>
      <c r="I3823" s="6"/>
      <c r="J3823" s="6"/>
      <c r="K3823" s="6"/>
      <c r="L3823" s="5"/>
    </row>
    <row r="3824" spans="5:12" ht="73.5" hidden="1" customHeight="1">
      <c r="E3824" s="6"/>
      <c r="F3824" s="6"/>
      <c r="G3824" s="6"/>
      <c r="H3824" s="6"/>
      <c r="I3824" s="6"/>
      <c r="J3824" s="6"/>
      <c r="K3824" s="6"/>
      <c r="L3824" s="5"/>
    </row>
    <row r="3825" spans="5:12" ht="73.5" hidden="1" customHeight="1">
      <c r="E3825" s="6"/>
      <c r="F3825" s="6"/>
      <c r="G3825" s="6"/>
      <c r="H3825" s="6"/>
      <c r="I3825" s="6"/>
      <c r="J3825" s="6"/>
      <c r="K3825" s="6"/>
      <c r="L3825" s="5"/>
    </row>
    <row r="3826" spans="5:12" ht="73.5" hidden="1" customHeight="1">
      <c r="E3826" s="6"/>
      <c r="F3826" s="6"/>
      <c r="G3826" s="6"/>
      <c r="H3826" s="6"/>
      <c r="I3826" s="6"/>
      <c r="J3826" s="6"/>
      <c r="K3826" s="6"/>
      <c r="L3826" s="5"/>
    </row>
    <row r="3827" spans="5:12" ht="73.5" hidden="1" customHeight="1">
      <c r="E3827" s="6"/>
      <c r="F3827" s="6"/>
      <c r="G3827" s="6"/>
      <c r="H3827" s="6"/>
      <c r="I3827" s="6"/>
      <c r="J3827" s="6"/>
      <c r="K3827" s="6"/>
      <c r="L3827" s="5"/>
    </row>
    <row r="3828" spans="5:12" ht="73.5" hidden="1" customHeight="1">
      <c r="E3828" s="6"/>
      <c r="F3828" s="6"/>
      <c r="G3828" s="6"/>
      <c r="H3828" s="6"/>
      <c r="I3828" s="6"/>
      <c r="J3828" s="6"/>
      <c r="K3828" s="6"/>
      <c r="L3828" s="5"/>
    </row>
    <row r="3829" spans="5:12" ht="73.5" hidden="1" customHeight="1">
      <c r="E3829" s="6"/>
      <c r="F3829" s="6"/>
      <c r="G3829" s="6"/>
      <c r="H3829" s="6"/>
      <c r="I3829" s="6"/>
      <c r="J3829" s="6"/>
      <c r="K3829" s="6"/>
      <c r="L3829" s="5"/>
    </row>
    <row r="3830" spans="5:12" ht="73.5" hidden="1" customHeight="1">
      <c r="E3830" s="6"/>
      <c r="F3830" s="6"/>
      <c r="G3830" s="6"/>
      <c r="H3830" s="6"/>
      <c r="I3830" s="6"/>
      <c r="J3830" s="6"/>
      <c r="K3830" s="6"/>
      <c r="L3830" s="5"/>
    </row>
    <row r="3831" spans="5:12" ht="73.5" hidden="1" customHeight="1">
      <c r="E3831" s="6"/>
      <c r="F3831" s="6"/>
      <c r="G3831" s="6"/>
      <c r="H3831" s="6"/>
      <c r="I3831" s="6"/>
      <c r="J3831" s="6"/>
      <c r="K3831" s="6"/>
      <c r="L3831" s="5"/>
    </row>
    <row r="3832" spans="5:12" ht="73.5" hidden="1" customHeight="1">
      <c r="E3832" s="6"/>
      <c r="F3832" s="6"/>
      <c r="G3832" s="6"/>
      <c r="H3832" s="6"/>
      <c r="I3832" s="6"/>
      <c r="J3832" s="6"/>
      <c r="K3832" s="6"/>
      <c r="L3832" s="5"/>
    </row>
    <row r="3833" spans="5:12" ht="73.5" hidden="1" customHeight="1">
      <c r="E3833" s="6"/>
      <c r="F3833" s="6"/>
      <c r="G3833" s="6"/>
      <c r="H3833" s="6"/>
      <c r="I3833" s="6"/>
      <c r="J3833" s="6"/>
      <c r="K3833" s="6"/>
      <c r="L3833" s="5"/>
    </row>
    <row r="3834" spans="5:12" ht="73.5" hidden="1" customHeight="1">
      <c r="E3834" s="6"/>
      <c r="F3834" s="6"/>
      <c r="G3834" s="6"/>
      <c r="H3834" s="6"/>
      <c r="I3834" s="6"/>
      <c r="J3834" s="6"/>
      <c r="K3834" s="6"/>
      <c r="L3834" s="5"/>
    </row>
    <row r="3835" spans="5:12" ht="73.5" hidden="1" customHeight="1">
      <c r="E3835" s="6"/>
      <c r="F3835" s="6"/>
      <c r="G3835" s="6"/>
      <c r="H3835" s="6"/>
      <c r="I3835" s="6"/>
      <c r="J3835" s="6"/>
      <c r="K3835" s="6"/>
      <c r="L3835" s="5"/>
    </row>
    <row r="3836" spans="5:12" ht="73.5" hidden="1" customHeight="1">
      <c r="E3836" s="6"/>
      <c r="F3836" s="6"/>
      <c r="G3836" s="6"/>
      <c r="H3836" s="6"/>
      <c r="I3836" s="6"/>
      <c r="J3836" s="6"/>
      <c r="K3836" s="6"/>
      <c r="L3836" s="5"/>
    </row>
    <row r="3837" spans="5:12" ht="73.5" hidden="1" customHeight="1">
      <c r="E3837" s="6"/>
      <c r="F3837" s="6"/>
      <c r="G3837" s="6"/>
      <c r="H3837" s="6"/>
      <c r="I3837" s="6"/>
      <c r="J3837" s="6"/>
      <c r="K3837" s="6"/>
      <c r="L3837" s="5"/>
    </row>
    <row r="3838" spans="5:12" ht="73.5" hidden="1" customHeight="1">
      <c r="E3838" s="6"/>
      <c r="F3838" s="6"/>
      <c r="G3838" s="6"/>
      <c r="H3838" s="6"/>
      <c r="I3838" s="6"/>
      <c r="J3838" s="6"/>
      <c r="K3838" s="6"/>
      <c r="L3838" s="5"/>
    </row>
    <row r="3839" spans="5:12" ht="73.5" hidden="1" customHeight="1">
      <c r="E3839" s="6"/>
      <c r="F3839" s="6"/>
      <c r="G3839" s="6"/>
      <c r="H3839" s="6"/>
      <c r="I3839" s="6"/>
      <c r="J3839" s="6"/>
      <c r="K3839" s="6"/>
      <c r="L3839" s="5"/>
    </row>
    <row r="3840" spans="5:12" ht="73.5" hidden="1" customHeight="1">
      <c r="E3840" s="6"/>
      <c r="F3840" s="6"/>
      <c r="G3840" s="6"/>
      <c r="H3840" s="6"/>
      <c r="I3840" s="6"/>
      <c r="J3840" s="6"/>
      <c r="K3840" s="6"/>
      <c r="L3840" s="5"/>
    </row>
    <row r="3841" spans="5:12" ht="73.5" hidden="1" customHeight="1">
      <c r="E3841" s="6"/>
      <c r="F3841" s="6"/>
      <c r="G3841" s="6"/>
      <c r="H3841" s="6"/>
      <c r="I3841" s="6"/>
      <c r="J3841" s="6"/>
      <c r="K3841" s="6"/>
      <c r="L3841" s="5"/>
    </row>
    <row r="3842" spans="5:12" ht="73.5" hidden="1" customHeight="1">
      <c r="E3842" s="6"/>
      <c r="F3842" s="6"/>
      <c r="G3842" s="6"/>
      <c r="H3842" s="6"/>
      <c r="I3842" s="6"/>
      <c r="J3842" s="6"/>
      <c r="K3842" s="6"/>
      <c r="L3842" s="5"/>
    </row>
    <row r="3843" spans="5:12" ht="73.5" hidden="1" customHeight="1">
      <c r="E3843" s="6"/>
      <c r="F3843" s="6"/>
      <c r="G3843" s="6"/>
      <c r="H3843" s="6"/>
      <c r="I3843" s="6"/>
      <c r="J3843" s="6"/>
      <c r="K3843" s="6"/>
      <c r="L3843" s="5"/>
    </row>
    <row r="3844" spans="5:12" ht="73.5" hidden="1" customHeight="1">
      <c r="E3844" s="6"/>
      <c r="F3844" s="6"/>
      <c r="G3844" s="6"/>
      <c r="H3844" s="6"/>
      <c r="I3844" s="6"/>
      <c r="J3844" s="6"/>
      <c r="K3844" s="6"/>
      <c r="L3844" s="5"/>
    </row>
    <row r="3845" spans="5:12" ht="73.5" hidden="1" customHeight="1">
      <c r="E3845" s="6"/>
      <c r="F3845" s="6"/>
      <c r="G3845" s="6"/>
      <c r="H3845" s="6"/>
      <c r="I3845" s="6"/>
      <c r="J3845" s="6"/>
      <c r="K3845" s="6"/>
      <c r="L3845" s="5"/>
    </row>
    <row r="3846" spans="5:12" ht="73.5" hidden="1" customHeight="1">
      <c r="E3846" s="6"/>
      <c r="F3846" s="6"/>
      <c r="G3846" s="6"/>
      <c r="H3846" s="6"/>
      <c r="I3846" s="6"/>
      <c r="J3846" s="6"/>
      <c r="K3846" s="6"/>
      <c r="L3846" s="5"/>
    </row>
    <row r="3847" spans="5:12" ht="73.5" hidden="1" customHeight="1">
      <c r="E3847" s="6"/>
      <c r="F3847" s="6"/>
      <c r="G3847" s="6"/>
      <c r="H3847" s="6"/>
      <c r="I3847" s="6"/>
      <c r="J3847" s="6"/>
      <c r="K3847" s="6"/>
      <c r="L3847" s="5"/>
    </row>
    <row r="3848" spans="5:12" ht="73.5" hidden="1" customHeight="1">
      <c r="E3848" s="6"/>
      <c r="F3848" s="6"/>
      <c r="G3848" s="6"/>
      <c r="H3848" s="6"/>
      <c r="I3848" s="6"/>
      <c r="J3848" s="6"/>
      <c r="K3848" s="6"/>
      <c r="L3848" s="5"/>
    </row>
    <row r="3849" spans="5:12" ht="73.5" hidden="1" customHeight="1">
      <c r="E3849" s="6"/>
      <c r="F3849" s="6"/>
      <c r="G3849" s="6"/>
      <c r="H3849" s="6"/>
      <c r="I3849" s="6"/>
      <c r="J3849" s="6"/>
      <c r="K3849" s="6"/>
      <c r="L3849" s="5"/>
    </row>
    <row r="3850" spans="5:12" ht="73.5" hidden="1" customHeight="1">
      <c r="E3850" s="6"/>
      <c r="F3850" s="6"/>
      <c r="G3850" s="6"/>
      <c r="H3850" s="6"/>
      <c r="I3850" s="6"/>
      <c r="J3850" s="6"/>
      <c r="K3850" s="6"/>
      <c r="L3850" s="5"/>
    </row>
    <row r="3851" spans="5:12" ht="73.5" hidden="1" customHeight="1">
      <c r="E3851" s="6"/>
      <c r="F3851" s="6"/>
      <c r="G3851" s="6"/>
      <c r="H3851" s="6"/>
      <c r="I3851" s="6"/>
      <c r="J3851" s="6"/>
      <c r="K3851" s="6"/>
      <c r="L3851" s="5"/>
    </row>
    <row r="3852" spans="5:12" ht="73.5" hidden="1" customHeight="1">
      <c r="E3852" s="6"/>
      <c r="F3852" s="6"/>
      <c r="G3852" s="6"/>
      <c r="H3852" s="6"/>
      <c r="I3852" s="6"/>
      <c r="J3852" s="6"/>
      <c r="K3852" s="6"/>
      <c r="L3852" s="5"/>
    </row>
    <row r="3853" spans="5:12" ht="73.5" hidden="1" customHeight="1">
      <c r="E3853" s="6"/>
      <c r="F3853" s="6"/>
      <c r="G3853" s="6"/>
      <c r="H3853" s="6"/>
      <c r="I3853" s="6"/>
      <c r="J3853" s="6"/>
      <c r="K3853" s="6"/>
      <c r="L3853" s="5"/>
    </row>
    <row r="3854" spans="5:12" ht="73.5" hidden="1" customHeight="1">
      <c r="E3854" s="6"/>
      <c r="F3854" s="6"/>
      <c r="G3854" s="6"/>
      <c r="H3854" s="6"/>
      <c r="I3854" s="6"/>
      <c r="J3854" s="6"/>
      <c r="K3854" s="6"/>
      <c r="L3854" s="5"/>
    </row>
    <row r="3855" spans="5:12" ht="73.5" hidden="1" customHeight="1">
      <c r="E3855" s="6"/>
      <c r="F3855" s="6"/>
      <c r="G3855" s="6"/>
      <c r="H3855" s="6"/>
      <c r="I3855" s="6"/>
      <c r="J3855" s="6"/>
      <c r="K3855" s="6"/>
      <c r="L3855" s="5"/>
    </row>
    <row r="3856" spans="5:12" ht="73.5" hidden="1" customHeight="1">
      <c r="E3856" s="6"/>
      <c r="F3856" s="6"/>
      <c r="G3856" s="6"/>
      <c r="H3856" s="6"/>
      <c r="I3856" s="6"/>
      <c r="J3856" s="6"/>
      <c r="K3856" s="6"/>
      <c r="L3856" s="5"/>
    </row>
    <row r="3857" spans="5:12" ht="73.5" hidden="1" customHeight="1">
      <c r="E3857" s="6"/>
      <c r="F3857" s="6"/>
      <c r="G3857" s="6"/>
      <c r="H3857" s="6"/>
      <c r="I3857" s="6"/>
      <c r="J3857" s="6"/>
      <c r="K3857" s="6"/>
      <c r="L3857" s="5"/>
    </row>
    <row r="3858" spans="5:12" ht="73.5" hidden="1" customHeight="1">
      <c r="E3858" s="6"/>
      <c r="F3858" s="6"/>
      <c r="G3858" s="6"/>
      <c r="H3858" s="6"/>
      <c r="I3858" s="6"/>
      <c r="J3858" s="6"/>
      <c r="K3858" s="6"/>
      <c r="L3858" s="5"/>
    </row>
    <row r="3859" spans="5:12" ht="73.5" hidden="1" customHeight="1">
      <c r="E3859" s="6"/>
      <c r="F3859" s="6"/>
      <c r="G3859" s="6"/>
      <c r="H3859" s="6"/>
      <c r="I3859" s="6"/>
      <c r="J3859" s="6"/>
      <c r="K3859" s="6"/>
      <c r="L3859" s="5"/>
    </row>
    <row r="3860" spans="5:12" ht="73.5" hidden="1" customHeight="1">
      <c r="E3860" s="6"/>
      <c r="F3860" s="6"/>
      <c r="G3860" s="6"/>
      <c r="H3860" s="6"/>
      <c r="I3860" s="6"/>
      <c r="J3860" s="6"/>
      <c r="K3860" s="6"/>
      <c r="L3860" s="5"/>
    </row>
    <row r="3861" spans="5:12" ht="73.5" hidden="1" customHeight="1">
      <c r="E3861" s="6"/>
      <c r="F3861" s="6"/>
      <c r="G3861" s="6"/>
      <c r="H3861" s="6"/>
      <c r="I3861" s="6"/>
      <c r="J3861" s="6"/>
      <c r="K3861" s="6"/>
      <c r="L3861" s="5"/>
    </row>
    <row r="3862" spans="5:12" ht="73.5" hidden="1" customHeight="1">
      <c r="E3862" s="6"/>
      <c r="F3862" s="6"/>
      <c r="G3862" s="6"/>
      <c r="H3862" s="6"/>
      <c r="I3862" s="6"/>
      <c r="J3862" s="6"/>
      <c r="K3862" s="6"/>
      <c r="L3862" s="5"/>
    </row>
    <row r="3863" spans="5:12" ht="73.5" hidden="1" customHeight="1">
      <c r="E3863" s="6"/>
      <c r="F3863" s="6"/>
      <c r="G3863" s="6"/>
      <c r="H3863" s="6"/>
      <c r="I3863" s="6"/>
      <c r="J3863" s="6"/>
      <c r="K3863" s="6"/>
      <c r="L3863" s="5"/>
    </row>
    <row r="3864" spans="5:12" ht="73.5" hidden="1" customHeight="1">
      <c r="E3864" s="6"/>
      <c r="F3864" s="6"/>
      <c r="G3864" s="6"/>
      <c r="H3864" s="6"/>
      <c r="I3864" s="6"/>
      <c r="J3864" s="6"/>
      <c r="K3864" s="6"/>
      <c r="L3864" s="5"/>
    </row>
    <row r="3865" spans="5:12" ht="73.5" hidden="1" customHeight="1">
      <c r="E3865" s="6"/>
      <c r="F3865" s="6"/>
      <c r="G3865" s="6"/>
      <c r="H3865" s="6"/>
      <c r="I3865" s="6"/>
      <c r="J3865" s="6"/>
      <c r="K3865" s="6"/>
      <c r="L3865" s="5"/>
    </row>
    <row r="3866" spans="5:12" ht="73.5" hidden="1" customHeight="1">
      <c r="E3866" s="6"/>
      <c r="F3866" s="6"/>
      <c r="G3866" s="6"/>
      <c r="H3866" s="6"/>
      <c r="I3866" s="6"/>
      <c r="J3866" s="6"/>
      <c r="K3866" s="6"/>
      <c r="L3866" s="5"/>
    </row>
    <row r="3867" spans="5:12" ht="73.5" hidden="1" customHeight="1">
      <c r="E3867" s="6"/>
      <c r="F3867" s="6"/>
      <c r="G3867" s="6"/>
      <c r="H3867" s="6"/>
      <c r="I3867" s="6"/>
      <c r="J3867" s="6"/>
      <c r="K3867" s="6"/>
      <c r="L3867" s="5"/>
    </row>
    <row r="3868" spans="5:12" ht="73.5" hidden="1" customHeight="1">
      <c r="E3868" s="6"/>
      <c r="F3868" s="6"/>
      <c r="G3868" s="6"/>
      <c r="H3868" s="6"/>
      <c r="I3868" s="6"/>
      <c r="J3868" s="6"/>
      <c r="K3868" s="6"/>
      <c r="L3868" s="5"/>
    </row>
    <row r="3869" spans="5:12" ht="73.5" hidden="1" customHeight="1">
      <c r="E3869" s="6"/>
      <c r="F3869" s="6"/>
      <c r="G3869" s="6"/>
      <c r="H3869" s="6"/>
      <c r="I3869" s="6"/>
      <c r="J3869" s="6"/>
      <c r="K3869" s="6"/>
      <c r="L3869" s="5"/>
    </row>
    <row r="3870" spans="5:12" ht="73.5" hidden="1" customHeight="1">
      <c r="E3870" s="6"/>
      <c r="F3870" s="6"/>
      <c r="G3870" s="6"/>
      <c r="H3870" s="6"/>
      <c r="I3870" s="6"/>
      <c r="J3870" s="6"/>
      <c r="K3870" s="6"/>
      <c r="L3870" s="5"/>
    </row>
    <row r="3871" spans="5:12" ht="73.5" hidden="1" customHeight="1">
      <c r="E3871" s="6"/>
      <c r="F3871" s="6"/>
      <c r="G3871" s="6"/>
      <c r="H3871" s="6"/>
      <c r="I3871" s="6"/>
      <c r="J3871" s="6"/>
      <c r="K3871" s="6"/>
      <c r="L3871" s="5"/>
    </row>
    <row r="3872" spans="5:12" ht="73.5" hidden="1" customHeight="1">
      <c r="E3872" s="6"/>
      <c r="F3872" s="6"/>
      <c r="G3872" s="6"/>
      <c r="H3872" s="6"/>
      <c r="I3872" s="6"/>
      <c r="J3872" s="6"/>
      <c r="K3872" s="6"/>
      <c r="L3872" s="5"/>
    </row>
    <row r="3873" spans="5:12" ht="73.5" hidden="1" customHeight="1">
      <c r="E3873" s="6"/>
      <c r="F3873" s="6"/>
      <c r="G3873" s="6"/>
      <c r="H3873" s="6"/>
      <c r="I3873" s="6"/>
      <c r="J3873" s="6"/>
      <c r="K3873" s="6"/>
      <c r="L3873" s="5"/>
    </row>
    <row r="3874" spans="5:12" ht="73.5" hidden="1" customHeight="1">
      <c r="E3874" s="6"/>
      <c r="F3874" s="6"/>
      <c r="G3874" s="6"/>
      <c r="H3874" s="6"/>
      <c r="I3874" s="6"/>
      <c r="J3874" s="6"/>
      <c r="K3874" s="6"/>
      <c r="L3874" s="5"/>
    </row>
    <row r="3875" spans="5:12" ht="73.5" hidden="1" customHeight="1">
      <c r="E3875" s="6"/>
      <c r="F3875" s="6"/>
      <c r="G3875" s="6"/>
      <c r="H3875" s="6"/>
      <c r="I3875" s="6"/>
      <c r="J3875" s="6"/>
      <c r="K3875" s="6"/>
      <c r="L3875" s="5"/>
    </row>
    <row r="3876" spans="5:12" ht="73.5" hidden="1" customHeight="1">
      <c r="E3876" s="6"/>
      <c r="F3876" s="6"/>
      <c r="G3876" s="6"/>
      <c r="H3876" s="6"/>
      <c r="I3876" s="6"/>
      <c r="J3876" s="6"/>
      <c r="K3876" s="6"/>
      <c r="L3876" s="5"/>
    </row>
    <row r="3877" spans="5:12" ht="73.5" hidden="1" customHeight="1">
      <c r="E3877" s="6"/>
      <c r="F3877" s="6"/>
      <c r="G3877" s="6"/>
      <c r="H3877" s="6"/>
      <c r="I3877" s="6"/>
      <c r="J3877" s="6"/>
      <c r="K3877" s="6"/>
      <c r="L3877" s="5"/>
    </row>
    <row r="3878" spans="5:12" ht="73.5" hidden="1" customHeight="1">
      <c r="E3878" s="6"/>
      <c r="F3878" s="6"/>
      <c r="G3878" s="6"/>
      <c r="H3878" s="6"/>
      <c r="I3878" s="6"/>
      <c r="J3878" s="6"/>
      <c r="K3878" s="6"/>
      <c r="L3878" s="5"/>
    </row>
    <row r="3879" spans="5:12" ht="73.5" hidden="1" customHeight="1">
      <c r="E3879" s="6"/>
      <c r="F3879" s="6"/>
      <c r="G3879" s="6"/>
      <c r="H3879" s="6"/>
      <c r="I3879" s="6"/>
      <c r="J3879" s="6"/>
      <c r="K3879" s="6"/>
      <c r="L3879" s="5"/>
    </row>
    <row r="3880" spans="5:12" ht="73.5" hidden="1" customHeight="1">
      <c r="E3880" s="6"/>
      <c r="F3880" s="6"/>
      <c r="G3880" s="6"/>
      <c r="H3880" s="6"/>
      <c r="I3880" s="6"/>
      <c r="J3880" s="6"/>
      <c r="K3880" s="6"/>
      <c r="L3880" s="5"/>
    </row>
    <row r="3881" spans="5:12" ht="73.5" hidden="1" customHeight="1">
      <c r="E3881" s="6"/>
      <c r="F3881" s="6"/>
      <c r="G3881" s="6"/>
      <c r="H3881" s="6"/>
      <c r="I3881" s="6"/>
      <c r="J3881" s="6"/>
      <c r="K3881" s="6"/>
      <c r="L3881" s="5"/>
    </row>
    <row r="3882" spans="5:12" ht="73.5" hidden="1" customHeight="1">
      <c r="E3882" s="6"/>
      <c r="F3882" s="6"/>
      <c r="G3882" s="6"/>
      <c r="H3882" s="6"/>
      <c r="I3882" s="6"/>
      <c r="J3882" s="6"/>
      <c r="K3882" s="6"/>
      <c r="L3882" s="5"/>
    </row>
    <row r="3883" spans="5:12" ht="73.5" hidden="1" customHeight="1">
      <c r="E3883" s="6"/>
      <c r="F3883" s="6"/>
      <c r="G3883" s="6"/>
      <c r="H3883" s="6"/>
      <c r="I3883" s="6"/>
      <c r="J3883" s="6"/>
      <c r="K3883" s="6"/>
      <c r="L3883" s="5"/>
    </row>
    <row r="3884" spans="5:12" ht="73.5" hidden="1" customHeight="1">
      <c r="E3884" s="6"/>
      <c r="F3884" s="6"/>
      <c r="G3884" s="6"/>
      <c r="H3884" s="6"/>
      <c r="I3884" s="6"/>
      <c r="J3884" s="6"/>
      <c r="K3884" s="6"/>
      <c r="L3884" s="5"/>
    </row>
    <row r="3885" spans="5:12" ht="73.5" hidden="1" customHeight="1">
      <c r="E3885" s="6"/>
      <c r="F3885" s="6"/>
      <c r="G3885" s="6"/>
      <c r="H3885" s="6"/>
      <c r="I3885" s="6"/>
      <c r="J3885" s="6"/>
      <c r="K3885" s="6"/>
      <c r="L3885" s="5"/>
    </row>
    <row r="3886" spans="5:12" ht="73.5" hidden="1" customHeight="1">
      <c r="E3886" s="6"/>
      <c r="F3886" s="6"/>
      <c r="G3886" s="6"/>
      <c r="H3886" s="6"/>
      <c r="I3886" s="6"/>
      <c r="J3886" s="6"/>
      <c r="K3886" s="6"/>
      <c r="L3886" s="5"/>
    </row>
    <row r="3887" spans="5:12" ht="73.5" hidden="1" customHeight="1">
      <c r="E3887" s="6"/>
      <c r="F3887" s="6"/>
      <c r="G3887" s="6"/>
      <c r="H3887" s="6"/>
      <c r="I3887" s="6"/>
      <c r="J3887" s="6"/>
      <c r="K3887" s="6"/>
      <c r="L3887" s="5"/>
    </row>
    <row r="3888" spans="5:12" ht="73.5" hidden="1" customHeight="1">
      <c r="E3888" s="6"/>
      <c r="F3888" s="6"/>
      <c r="G3888" s="6"/>
      <c r="H3888" s="6"/>
      <c r="I3888" s="6"/>
      <c r="J3888" s="6"/>
      <c r="K3888" s="6"/>
      <c r="L3888" s="5"/>
    </row>
    <row r="3889" spans="5:12" ht="73.5" hidden="1" customHeight="1">
      <c r="E3889" s="6"/>
      <c r="F3889" s="6"/>
      <c r="G3889" s="6"/>
      <c r="H3889" s="6"/>
      <c r="I3889" s="6"/>
      <c r="J3889" s="6"/>
      <c r="K3889" s="6"/>
      <c r="L3889" s="5"/>
    </row>
    <row r="3890" spans="5:12" ht="73.5" hidden="1" customHeight="1">
      <c r="E3890" s="6"/>
      <c r="F3890" s="6"/>
      <c r="G3890" s="6"/>
      <c r="H3890" s="6"/>
      <c r="I3890" s="6"/>
      <c r="J3890" s="6"/>
      <c r="K3890" s="6"/>
      <c r="L3890" s="5"/>
    </row>
    <row r="3891" spans="5:12" ht="73.5" hidden="1" customHeight="1">
      <c r="E3891" s="6"/>
      <c r="F3891" s="6"/>
      <c r="G3891" s="6"/>
      <c r="H3891" s="6"/>
      <c r="I3891" s="6"/>
      <c r="J3891" s="6"/>
      <c r="K3891" s="6"/>
      <c r="L3891" s="5"/>
    </row>
    <row r="3892" spans="5:12" ht="73.5" hidden="1" customHeight="1">
      <c r="E3892" s="6"/>
      <c r="F3892" s="6"/>
      <c r="G3892" s="6"/>
      <c r="H3892" s="6"/>
      <c r="I3892" s="6"/>
      <c r="J3892" s="6"/>
      <c r="K3892" s="6"/>
      <c r="L3892" s="5"/>
    </row>
    <row r="3893" spans="5:12" ht="73.5" hidden="1" customHeight="1">
      <c r="E3893" s="6"/>
      <c r="F3893" s="6"/>
      <c r="G3893" s="6"/>
      <c r="H3893" s="6"/>
      <c r="I3893" s="6"/>
      <c r="J3893" s="6"/>
      <c r="K3893" s="6"/>
      <c r="L3893" s="5"/>
    </row>
    <row r="3894" spans="5:12" ht="73.5" hidden="1" customHeight="1">
      <c r="E3894" s="6"/>
      <c r="F3894" s="6"/>
      <c r="G3894" s="6"/>
      <c r="H3894" s="6"/>
      <c r="I3894" s="6"/>
      <c r="J3894" s="6"/>
      <c r="K3894" s="6"/>
      <c r="L3894" s="5"/>
    </row>
    <row r="3895" spans="5:12" ht="73.5" hidden="1" customHeight="1">
      <c r="E3895" s="6"/>
      <c r="F3895" s="6"/>
      <c r="G3895" s="6"/>
      <c r="H3895" s="6"/>
      <c r="I3895" s="6"/>
      <c r="J3895" s="6"/>
      <c r="K3895" s="6"/>
      <c r="L3895" s="5"/>
    </row>
    <row r="3896" spans="5:12" ht="73.5" hidden="1" customHeight="1">
      <c r="E3896" s="6"/>
      <c r="F3896" s="6"/>
      <c r="G3896" s="6"/>
      <c r="H3896" s="6"/>
      <c r="I3896" s="6"/>
      <c r="J3896" s="6"/>
      <c r="K3896" s="6"/>
      <c r="L3896" s="5"/>
    </row>
    <row r="3897" spans="5:12" ht="73.5" hidden="1" customHeight="1">
      <c r="E3897" s="6"/>
      <c r="F3897" s="6"/>
      <c r="G3897" s="6"/>
      <c r="H3897" s="6"/>
      <c r="I3897" s="6"/>
      <c r="J3897" s="6"/>
      <c r="K3897" s="6"/>
      <c r="L3897" s="5"/>
    </row>
    <row r="3898" spans="5:12" ht="73.5" hidden="1" customHeight="1">
      <c r="E3898" s="6"/>
      <c r="F3898" s="6"/>
      <c r="G3898" s="6"/>
      <c r="H3898" s="6"/>
      <c r="I3898" s="6"/>
      <c r="J3898" s="6"/>
      <c r="K3898" s="6"/>
      <c r="L3898" s="5"/>
    </row>
    <row r="3899" spans="5:12" ht="73.5" hidden="1" customHeight="1">
      <c r="E3899" s="6"/>
      <c r="F3899" s="6"/>
      <c r="G3899" s="6"/>
      <c r="H3899" s="6"/>
      <c r="I3899" s="6"/>
      <c r="J3899" s="6"/>
      <c r="K3899" s="6"/>
      <c r="L3899" s="5"/>
    </row>
    <row r="3900" spans="5:12" ht="73.5" hidden="1" customHeight="1">
      <c r="E3900" s="6"/>
      <c r="F3900" s="6"/>
      <c r="G3900" s="6"/>
      <c r="H3900" s="6"/>
      <c r="I3900" s="6"/>
      <c r="J3900" s="6"/>
      <c r="K3900" s="6"/>
      <c r="L3900" s="5"/>
    </row>
    <row r="3901" spans="5:12" ht="73.5" hidden="1" customHeight="1">
      <c r="E3901" s="6"/>
      <c r="F3901" s="6"/>
      <c r="G3901" s="6"/>
      <c r="H3901" s="6"/>
      <c r="I3901" s="6"/>
      <c r="J3901" s="6"/>
      <c r="K3901" s="6"/>
      <c r="L3901" s="5"/>
    </row>
    <row r="3902" spans="5:12" ht="73.5" hidden="1" customHeight="1">
      <c r="E3902" s="6"/>
      <c r="F3902" s="6"/>
      <c r="G3902" s="6"/>
      <c r="H3902" s="6"/>
      <c r="I3902" s="6"/>
      <c r="J3902" s="6"/>
      <c r="K3902" s="6"/>
      <c r="L3902" s="5"/>
    </row>
    <row r="3903" spans="5:12" ht="73.5" hidden="1" customHeight="1">
      <c r="E3903" s="6"/>
      <c r="F3903" s="6"/>
      <c r="G3903" s="6"/>
      <c r="H3903" s="6"/>
      <c r="I3903" s="6"/>
      <c r="J3903" s="6"/>
      <c r="K3903" s="6"/>
      <c r="L3903" s="5"/>
    </row>
    <row r="3904" spans="5:12" ht="73.5" hidden="1" customHeight="1">
      <c r="E3904" s="6"/>
      <c r="F3904" s="6"/>
      <c r="G3904" s="6"/>
      <c r="H3904" s="6"/>
      <c r="I3904" s="6"/>
      <c r="J3904" s="6"/>
      <c r="K3904" s="6"/>
      <c r="L3904" s="5"/>
    </row>
    <row r="3905" spans="5:12" ht="73.5" hidden="1" customHeight="1">
      <c r="E3905" s="6"/>
      <c r="F3905" s="6"/>
      <c r="G3905" s="6"/>
      <c r="H3905" s="6"/>
      <c r="I3905" s="6"/>
      <c r="J3905" s="6"/>
      <c r="K3905" s="6"/>
      <c r="L3905" s="5"/>
    </row>
    <row r="3906" spans="5:12" ht="73.5" hidden="1" customHeight="1">
      <c r="E3906" s="6"/>
      <c r="F3906" s="6"/>
      <c r="G3906" s="6"/>
      <c r="H3906" s="6"/>
      <c r="I3906" s="6"/>
      <c r="J3906" s="6"/>
      <c r="K3906" s="6"/>
      <c r="L3906" s="5"/>
    </row>
    <row r="3907" spans="5:12" ht="73.5" hidden="1" customHeight="1">
      <c r="E3907" s="6"/>
      <c r="F3907" s="6"/>
      <c r="G3907" s="6"/>
      <c r="H3907" s="6"/>
      <c r="I3907" s="6"/>
      <c r="J3907" s="6"/>
      <c r="K3907" s="6"/>
      <c r="L3907" s="5"/>
    </row>
    <row r="3908" spans="5:12" ht="73.5" hidden="1" customHeight="1">
      <c r="E3908" s="6"/>
      <c r="F3908" s="6"/>
      <c r="G3908" s="6"/>
      <c r="H3908" s="6"/>
      <c r="I3908" s="6"/>
      <c r="J3908" s="6"/>
      <c r="K3908" s="6"/>
      <c r="L3908" s="5"/>
    </row>
    <row r="3909" spans="5:12" ht="73.5" hidden="1" customHeight="1">
      <c r="E3909" s="6"/>
      <c r="F3909" s="6"/>
      <c r="G3909" s="6"/>
      <c r="H3909" s="6"/>
      <c r="I3909" s="6"/>
      <c r="J3909" s="6"/>
      <c r="K3909" s="6"/>
      <c r="L3909" s="5"/>
    </row>
    <row r="3910" spans="5:12" ht="73.5" hidden="1" customHeight="1">
      <c r="E3910" s="6"/>
      <c r="F3910" s="6"/>
      <c r="G3910" s="6"/>
      <c r="H3910" s="6"/>
      <c r="I3910" s="6"/>
      <c r="J3910" s="6"/>
      <c r="K3910" s="6"/>
      <c r="L3910" s="5"/>
    </row>
    <row r="3911" spans="5:12" ht="73.5" hidden="1" customHeight="1">
      <c r="E3911" s="6"/>
      <c r="F3911" s="6"/>
      <c r="G3911" s="6"/>
      <c r="H3911" s="6"/>
      <c r="I3911" s="6"/>
      <c r="J3911" s="6"/>
      <c r="K3911" s="6"/>
      <c r="L3911" s="5"/>
    </row>
    <row r="3912" spans="5:12" ht="73.5" hidden="1" customHeight="1">
      <c r="E3912" s="6"/>
      <c r="F3912" s="6"/>
      <c r="G3912" s="6"/>
      <c r="H3912" s="6"/>
      <c r="I3912" s="6"/>
      <c r="J3912" s="6"/>
      <c r="K3912" s="6"/>
      <c r="L3912" s="5"/>
    </row>
    <row r="3913" spans="5:12" ht="73.5" hidden="1" customHeight="1">
      <c r="E3913" s="6"/>
      <c r="F3913" s="6"/>
      <c r="G3913" s="6"/>
      <c r="H3913" s="6"/>
      <c r="I3913" s="6"/>
      <c r="J3913" s="6"/>
      <c r="K3913" s="6"/>
      <c r="L3913" s="5"/>
    </row>
    <row r="3914" spans="5:12" ht="73.5" hidden="1" customHeight="1">
      <c r="E3914" s="6"/>
      <c r="F3914" s="6"/>
      <c r="G3914" s="6"/>
      <c r="H3914" s="6"/>
      <c r="I3914" s="6"/>
      <c r="J3914" s="6"/>
      <c r="K3914" s="6"/>
      <c r="L3914" s="5"/>
    </row>
    <row r="3915" spans="5:12" ht="73.5" hidden="1" customHeight="1">
      <c r="E3915" s="6"/>
      <c r="F3915" s="6"/>
      <c r="G3915" s="6"/>
      <c r="H3915" s="6"/>
      <c r="I3915" s="6"/>
      <c r="J3915" s="6"/>
      <c r="K3915" s="6"/>
      <c r="L3915" s="5"/>
    </row>
    <row r="3916" spans="5:12" ht="73.5" hidden="1" customHeight="1">
      <c r="E3916" s="6"/>
      <c r="F3916" s="6"/>
      <c r="G3916" s="6"/>
      <c r="H3916" s="6"/>
      <c r="I3916" s="6"/>
      <c r="J3916" s="6"/>
      <c r="K3916" s="6"/>
      <c r="L3916" s="5"/>
    </row>
    <row r="3917" spans="5:12" ht="73.5" hidden="1" customHeight="1">
      <c r="E3917" s="6"/>
      <c r="F3917" s="6"/>
      <c r="G3917" s="6"/>
      <c r="H3917" s="6"/>
      <c r="I3917" s="6"/>
      <c r="J3917" s="6"/>
      <c r="K3917" s="6"/>
      <c r="L3917" s="5"/>
    </row>
    <row r="3918" spans="5:12" ht="73.5" hidden="1" customHeight="1">
      <c r="E3918" s="6"/>
      <c r="F3918" s="6"/>
      <c r="G3918" s="6"/>
      <c r="H3918" s="6"/>
      <c r="I3918" s="6"/>
      <c r="J3918" s="6"/>
      <c r="K3918" s="6"/>
      <c r="L3918" s="5"/>
    </row>
    <row r="3919" spans="5:12" ht="73.5" hidden="1" customHeight="1">
      <c r="E3919" s="6"/>
      <c r="F3919" s="6"/>
      <c r="G3919" s="6"/>
      <c r="H3919" s="6"/>
      <c r="I3919" s="6"/>
      <c r="J3919" s="6"/>
      <c r="K3919" s="6"/>
      <c r="L3919" s="5"/>
    </row>
    <row r="3920" spans="5:12" ht="73.5" hidden="1" customHeight="1">
      <c r="E3920" s="6"/>
      <c r="F3920" s="6"/>
      <c r="G3920" s="6"/>
      <c r="H3920" s="6"/>
      <c r="I3920" s="6"/>
      <c r="J3920" s="6"/>
      <c r="K3920" s="6"/>
      <c r="L3920" s="5"/>
    </row>
    <row r="3921" spans="5:12" ht="73.5" hidden="1" customHeight="1">
      <c r="E3921" s="6"/>
      <c r="F3921" s="6"/>
      <c r="G3921" s="6"/>
      <c r="H3921" s="6"/>
      <c r="I3921" s="6"/>
      <c r="J3921" s="6"/>
      <c r="K3921" s="6"/>
      <c r="L3921" s="5"/>
    </row>
    <row r="3922" spans="5:12" ht="73.5" hidden="1" customHeight="1">
      <c r="E3922" s="6"/>
      <c r="F3922" s="6"/>
      <c r="G3922" s="6"/>
      <c r="H3922" s="6"/>
      <c r="I3922" s="6"/>
      <c r="J3922" s="6"/>
      <c r="K3922" s="6"/>
      <c r="L3922" s="5"/>
    </row>
    <row r="3923" spans="5:12" ht="73.5" hidden="1" customHeight="1">
      <c r="E3923" s="6"/>
      <c r="F3923" s="6"/>
      <c r="G3923" s="6"/>
      <c r="H3923" s="6"/>
      <c r="I3923" s="6"/>
      <c r="J3923" s="6"/>
      <c r="K3923" s="6"/>
      <c r="L3923" s="5"/>
    </row>
    <row r="3924" spans="5:12" ht="73.5" hidden="1" customHeight="1">
      <c r="E3924" s="6"/>
      <c r="F3924" s="6"/>
      <c r="G3924" s="6"/>
      <c r="H3924" s="6"/>
      <c r="I3924" s="6"/>
      <c r="J3924" s="6"/>
      <c r="K3924" s="6"/>
      <c r="L3924" s="5"/>
    </row>
    <row r="3925" spans="5:12" ht="73.5" hidden="1" customHeight="1">
      <c r="E3925" s="6"/>
      <c r="F3925" s="6"/>
      <c r="G3925" s="6"/>
      <c r="H3925" s="6"/>
      <c r="I3925" s="6"/>
      <c r="J3925" s="6"/>
      <c r="K3925" s="6"/>
      <c r="L3925" s="5"/>
    </row>
    <row r="3926" spans="5:12" ht="73.5" hidden="1" customHeight="1">
      <c r="E3926" s="6"/>
      <c r="F3926" s="6"/>
      <c r="G3926" s="6"/>
      <c r="H3926" s="6"/>
      <c r="I3926" s="6"/>
      <c r="J3926" s="6"/>
      <c r="K3926" s="6"/>
      <c r="L3926" s="5"/>
    </row>
    <row r="3927" spans="5:12" ht="73.5" hidden="1" customHeight="1">
      <c r="E3927" s="6"/>
      <c r="F3927" s="6"/>
      <c r="G3927" s="6"/>
      <c r="H3927" s="6"/>
      <c r="I3927" s="6"/>
      <c r="J3927" s="6"/>
      <c r="K3927" s="6"/>
      <c r="L3927" s="5"/>
    </row>
    <row r="3928" spans="5:12" ht="73.5" hidden="1" customHeight="1">
      <c r="E3928" s="6"/>
      <c r="F3928" s="6"/>
      <c r="G3928" s="6"/>
      <c r="H3928" s="6"/>
      <c r="I3928" s="6"/>
      <c r="J3928" s="6"/>
      <c r="K3928" s="6"/>
      <c r="L3928" s="5"/>
    </row>
    <row r="3929" spans="5:12" ht="73.5" hidden="1" customHeight="1">
      <c r="E3929" s="6"/>
      <c r="F3929" s="6"/>
      <c r="G3929" s="6"/>
      <c r="H3929" s="6"/>
      <c r="I3929" s="6"/>
      <c r="J3929" s="6"/>
      <c r="K3929" s="6"/>
      <c r="L3929" s="5"/>
    </row>
    <row r="3930" spans="5:12" ht="73.5" hidden="1" customHeight="1">
      <c r="E3930" s="6"/>
      <c r="F3930" s="6"/>
      <c r="G3930" s="6"/>
      <c r="H3930" s="6"/>
      <c r="I3930" s="6"/>
      <c r="J3930" s="6"/>
      <c r="K3930" s="6"/>
      <c r="L3930" s="5"/>
    </row>
    <row r="3931" spans="5:12" ht="73.5" hidden="1" customHeight="1">
      <c r="E3931" s="6"/>
      <c r="F3931" s="6"/>
      <c r="G3931" s="6"/>
      <c r="H3931" s="6"/>
      <c r="I3931" s="6"/>
      <c r="J3931" s="6"/>
      <c r="K3931" s="6"/>
      <c r="L3931" s="5"/>
    </row>
    <row r="3932" spans="5:12" ht="73.5" hidden="1" customHeight="1">
      <c r="E3932" s="6"/>
      <c r="F3932" s="6"/>
      <c r="G3932" s="6"/>
      <c r="H3932" s="6"/>
      <c r="I3932" s="6"/>
      <c r="J3932" s="6"/>
      <c r="K3932" s="6"/>
      <c r="L3932" s="5"/>
    </row>
    <row r="3933" spans="5:12" ht="73.5" hidden="1" customHeight="1">
      <c r="E3933" s="6"/>
      <c r="F3933" s="6"/>
      <c r="G3933" s="6"/>
      <c r="H3933" s="6"/>
      <c r="I3933" s="6"/>
      <c r="J3933" s="6"/>
      <c r="K3933" s="6"/>
      <c r="L3933" s="5"/>
    </row>
    <row r="3934" spans="5:12" ht="73.5" hidden="1" customHeight="1">
      <c r="E3934" s="6"/>
      <c r="F3934" s="6"/>
      <c r="G3934" s="6"/>
      <c r="H3934" s="6"/>
      <c r="I3934" s="6"/>
      <c r="J3934" s="6"/>
      <c r="K3934" s="6"/>
      <c r="L3934" s="5"/>
    </row>
    <row r="3935" spans="5:12" ht="73.5" hidden="1" customHeight="1">
      <c r="E3935" s="6"/>
      <c r="F3935" s="6"/>
      <c r="G3935" s="6"/>
      <c r="H3935" s="6"/>
      <c r="I3935" s="6"/>
      <c r="J3935" s="6"/>
      <c r="K3935" s="6"/>
      <c r="L3935" s="5"/>
    </row>
    <row r="3936" spans="5:12" ht="73.5" hidden="1" customHeight="1">
      <c r="E3936" s="6"/>
      <c r="F3936" s="6"/>
      <c r="G3936" s="6"/>
      <c r="H3936" s="6"/>
      <c r="I3936" s="6"/>
      <c r="J3936" s="6"/>
      <c r="K3936" s="6"/>
      <c r="L3936" s="5"/>
    </row>
    <row r="3937" spans="5:12" ht="73.5" hidden="1" customHeight="1">
      <c r="E3937" s="6"/>
      <c r="F3937" s="6"/>
      <c r="G3937" s="6"/>
      <c r="H3937" s="6"/>
      <c r="I3937" s="6"/>
      <c r="J3937" s="6"/>
      <c r="K3937" s="6"/>
      <c r="L3937" s="5"/>
    </row>
    <row r="3938" spans="5:12" ht="73.5" hidden="1" customHeight="1">
      <c r="E3938" s="6"/>
      <c r="F3938" s="6"/>
      <c r="G3938" s="6"/>
      <c r="H3938" s="6"/>
      <c r="I3938" s="6"/>
      <c r="J3938" s="6"/>
      <c r="K3938" s="6"/>
      <c r="L3938" s="5"/>
    </row>
    <row r="3939" spans="5:12" ht="73.5" hidden="1" customHeight="1">
      <c r="E3939" s="6"/>
      <c r="F3939" s="6"/>
      <c r="G3939" s="6"/>
      <c r="H3939" s="6"/>
      <c r="I3939" s="6"/>
      <c r="J3939" s="6"/>
      <c r="K3939" s="6"/>
      <c r="L3939" s="5"/>
    </row>
    <row r="3940" spans="5:12" ht="73.5" hidden="1" customHeight="1">
      <c r="E3940" s="6"/>
      <c r="F3940" s="6"/>
      <c r="G3940" s="6"/>
      <c r="H3940" s="6"/>
      <c r="I3940" s="6"/>
      <c r="J3940" s="6"/>
      <c r="K3940" s="6"/>
      <c r="L3940" s="5"/>
    </row>
    <row r="3941" spans="5:12" ht="73.5" hidden="1" customHeight="1">
      <c r="E3941" s="6"/>
      <c r="F3941" s="6"/>
      <c r="G3941" s="6"/>
      <c r="H3941" s="6"/>
      <c r="I3941" s="6"/>
      <c r="J3941" s="6"/>
      <c r="K3941" s="6"/>
      <c r="L3941" s="5"/>
    </row>
    <row r="3942" spans="5:12" ht="73.5" hidden="1" customHeight="1">
      <c r="E3942" s="6"/>
      <c r="F3942" s="6"/>
      <c r="G3942" s="6"/>
      <c r="H3942" s="6"/>
      <c r="I3942" s="6"/>
      <c r="J3942" s="6"/>
      <c r="K3942" s="6"/>
      <c r="L3942" s="5"/>
    </row>
    <row r="3943" spans="5:12" ht="73.5" hidden="1" customHeight="1">
      <c r="E3943" s="6"/>
      <c r="F3943" s="6"/>
      <c r="G3943" s="6"/>
      <c r="H3943" s="6"/>
      <c r="I3943" s="6"/>
      <c r="J3943" s="6"/>
      <c r="K3943" s="6"/>
      <c r="L3943" s="5"/>
    </row>
    <row r="3944" spans="5:12" ht="73.5" hidden="1" customHeight="1">
      <c r="E3944" s="6"/>
      <c r="F3944" s="6"/>
      <c r="G3944" s="6"/>
      <c r="H3944" s="6"/>
      <c r="I3944" s="6"/>
      <c r="J3944" s="6"/>
      <c r="K3944" s="6"/>
      <c r="L3944" s="5"/>
    </row>
    <row r="3945" spans="5:12" ht="73.5" hidden="1" customHeight="1">
      <c r="E3945" s="6"/>
      <c r="F3945" s="6"/>
      <c r="G3945" s="6"/>
      <c r="H3945" s="6"/>
      <c r="I3945" s="6"/>
      <c r="J3945" s="6"/>
      <c r="K3945" s="6"/>
      <c r="L3945" s="5"/>
    </row>
    <row r="3946" spans="5:12" ht="73.5" hidden="1" customHeight="1">
      <c r="E3946" s="6"/>
      <c r="F3946" s="6"/>
      <c r="G3946" s="6"/>
      <c r="H3946" s="6"/>
      <c r="I3946" s="6"/>
      <c r="J3946" s="6"/>
      <c r="K3946" s="6"/>
      <c r="L3946" s="5"/>
    </row>
    <row r="3947" spans="5:12" ht="73.5" hidden="1" customHeight="1">
      <c r="E3947" s="6"/>
      <c r="F3947" s="6"/>
      <c r="G3947" s="6"/>
      <c r="H3947" s="6"/>
      <c r="I3947" s="6"/>
      <c r="J3947" s="6"/>
      <c r="K3947" s="6"/>
      <c r="L3947" s="5"/>
    </row>
    <row r="3948" spans="5:12" ht="73.5" hidden="1" customHeight="1">
      <c r="E3948" s="6"/>
      <c r="F3948" s="6"/>
      <c r="G3948" s="6"/>
      <c r="H3948" s="6"/>
      <c r="I3948" s="6"/>
      <c r="J3948" s="6"/>
      <c r="K3948" s="6"/>
      <c r="L3948" s="5"/>
    </row>
    <row r="3949" spans="5:12" ht="73.5" hidden="1" customHeight="1">
      <c r="E3949" s="6"/>
      <c r="F3949" s="6"/>
      <c r="G3949" s="6"/>
      <c r="H3949" s="6"/>
      <c r="I3949" s="6"/>
      <c r="J3949" s="6"/>
      <c r="K3949" s="6"/>
      <c r="L3949" s="5"/>
    </row>
    <row r="3950" spans="5:12" ht="73.5" hidden="1" customHeight="1">
      <c r="E3950" s="6"/>
      <c r="F3950" s="6"/>
      <c r="G3950" s="6"/>
      <c r="H3950" s="6"/>
      <c r="I3950" s="6"/>
      <c r="J3950" s="6"/>
      <c r="K3950" s="6"/>
      <c r="L3950" s="5"/>
    </row>
    <row r="3951" spans="5:12" ht="73.5" hidden="1" customHeight="1">
      <c r="E3951" s="6"/>
      <c r="F3951" s="6"/>
      <c r="G3951" s="6"/>
      <c r="H3951" s="6"/>
      <c r="I3951" s="6"/>
      <c r="J3951" s="6"/>
      <c r="K3951" s="6"/>
      <c r="L3951" s="5"/>
    </row>
    <row r="3952" spans="5:12" ht="73.5" hidden="1" customHeight="1">
      <c r="E3952" s="6"/>
      <c r="F3952" s="6"/>
      <c r="G3952" s="6"/>
      <c r="H3952" s="6"/>
      <c r="I3952" s="6"/>
      <c r="J3952" s="6"/>
      <c r="K3952" s="6"/>
      <c r="L3952" s="5"/>
    </row>
    <row r="3953" spans="5:12" ht="73.5" hidden="1" customHeight="1">
      <c r="E3953" s="6"/>
      <c r="F3953" s="6"/>
      <c r="G3953" s="6"/>
      <c r="H3953" s="6"/>
      <c r="I3953" s="6"/>
      <c r="J3953" s="6"/>
      <c r="K3953" s="6"/>
      <c r="L3953" s="5"/>
    </row>
    <row r="3954" spans="5:12" ht="73.5" hidden="1" customHeight="1">
      <c r="E3954" s="6"/>
      <c r="F3954" s="6"/>
      <c r="G3954" s="6"/>
      <c r="H3954" s="6"/>
      <c r="I3954" s="6"/>
      <c r="J3954" s="6"/>
      <c r="K3954" s="6"/>
      <c r="L3954" s="5"/>
    </row>
    <row r="3955" spans="5:12" ht="73.5" hidden="1" customHeight="1">
      <c r="E3955" s="6"/>
      <c r="F3955" s="6"/>
      <c r="G3955" s="6"/>
      <c r="H3955" s="6"/>
      <c r="I3955" s="6"/>
      <c r="J3955" s="6"/>
      <c r="K3955" s="6"/>
      <c r="L3955" s="5"/>
    </row>
    <row r="3956" spans="5:12" ht="73.5" hidden="1" customHeight="1">
      <c r="E3956" s="6"/>
      <c r="F3956" s="6"/>
      <c r="G3956" s="6"/>
      <c r="H3956" s="6"/>
      <c r="I3956" s="6"/>
      <c r="J3956" s="6"/>
      <c r="K3956" s="6"/>
      <c r="L3956" s="5"/>
    </row>
    <row r="3957" spans="5:12" ht="73.5" hidden="1" customHeight="1">
      <c r="E3957" s="6"/>
      <c r="F3957" s="6"/>
      <c r="G3957" s="6"/>
      <c r="H3957" s="6"/>
      <c r="I3957" s="6"/>
      <c r="J3957" s="6"/>
      <c r="K3957" s="6"/>
      <c r="L3957" s="5"/>
    </row>
    <row r="3958" spans="5:12" ht="73.5" hidden="1" customHeight="1">
      <c r="E3958" s="6"/>
      <c r="F3958" s="6"/>
      <c r="G3958" s="6"/>
      <c r="H3958" s="6"/>
      <c r="I3958" s="6"/>
      <c r="J3958" s="6"/>
      <c r="K3958" s="6"/>
      <c r="L3958" s="5"/>
    </row>
    <row r="3959" spans="5:12" ht="73.5" hidden="1" customHeight="1">
      <c r="E3959" s="6"/>
      <c r="F3959" s="6"/>
      <c r="G3959" s="6"/>
      <c r="H3959" s="6"/>
      <c r="I3959" s="6"/>
      <c r="J3959" s="6"/>
      <c r="K3959" s="6"/>
      <c r="L3959" s="5"/>
    </row>
    <row r="3960" spans="5:12" ht="73.5" hidden="1" customHeight="1">
      <c r="E3960" s="6"/>
      <c r="F3960" s="6"/>
      <c r="G3960" s="6"/>
      <c r="H3960" s="6"/>
      <c r="I3960" s="6"/>
      <c r="J3960" s="6"/>
      <c r="K3960" s="6"/>
      <c r="L3960" s="5"/>
    </row>
    <row r="3961" spans="5:12" ht="73.5" hidden="1" customHeight="1">
      <c r="E3961" s="6"/>
      <c r="F3961" s="6"/>
      <c r="G3961" s="6"/>
      <c r="H3961" s="6"/>
      <c r="I3961" s="6"/>
      <c r="J3961" s="6"/>
      <c r="K3961" s="6"/>
      <c r="L3961" s="5"/>
    </row>
    <row r="3962" spans="5:12" ht="73.5" hidden="1" customHeight="1">
      <c r="E3962" s="6"/>
      <c r="F3962" s="6"/>
      <c r="G3962" s="6"/>
      <c r="H3962" s="6"/>
      <c r="I3962" s="6"/>
      <c r="J3962" s="6"/>
      <c r="K3962" s="6"/>
      <c r="L3962" s="5"/>
    </row>
    <row r="3963" spans="5:12" ht="73.5" hidden="1" customHeight="1">
      <c r="E3963" s="6"/>
      <c r="F3963" s="6"/>
      <c r="G3963" s="6"/>
      <c r="H3963" s="6"/>
      <c r="I3963" s="6"/>
      <c r="J3963" s="6"/>
      <c r="K3963" s="6"/>
      <c r="L3963" s="5"/>
    </row>
    <row r="3964" spans="5:12" ht="73.5" hidden="1" customHeight="1">
      <c r="E3964" s="6"/>
      <c r="F3964" s="6"/>
      <c r="G3964" s="6"/>
      <c r="H3964" s="6"/>
      <c r="I3964" s="6"/>
      <c r="J3964" s="6"/>
      <c r="K3964" s="6"/>
      <c r="L3964" s="5"/>
    </row>
    <row r="3965" spans="5:12" ht="73.5" hidden="1" customHeight="1">
      <c r="E3965" s="6"/>
      <c r="F3965" s="6"/>
      <c r="G3965" s="6"/>
      <c r="H3965" s="6"/>
      <c r="I3965" s="6"/>
      <c r="J3965" s="6"/>
      <c r="K3965" s="6"/>
      <c r="L3965" s="5"/>
    </row>
    <row r="3966" spans="5:12" ht="73.5" hidden="1" customHeight="1">
      <c r="E3966" s="6"/>
      <c r="F3966" s="6"/>
      <c r="G3966" s="6"/>
      <c r="H3966" s="6"/>
      <c r="I3966" s="6"/>
      <c r="J3966" s="6"/>
      <c r="K3966" s="6"/>
      <c r="L3966" s="5"/>
    </row>
    <row r="3967" spans="5:12" ht="73.5" hidden="1" customHeight="1">
      <c r="E3967" s="6"/>
      <c r="F3967" s="6"/>
      <c r="G3967" s="6"/>
      <c r="H3967" s="6"/>
      <c r="I3967" s="6"/>
      <c r="J3967" s="6"/>
      <c r="K3967" s="6"/>
      <c r="L3967" s="5"/>
    </row>
    <row r="3968" spans="5:12" ht="73.5" hidden="1" customHeight="1">
      <c r="E3968" s="6"/>
      <c r="F3968" s="6"/>
      <c r="G3968" s="6"/>
      <c r="H3968" s="6"/>
      <c r="I3968" s="6"/>
      <c r="J3968" s="6"/>
      <c r="K3968" s="6"/>
      <c r="L3968" s="5"/>
    </row>
    <row r="3969" spans="5:12" ht="73.5" hidden="1" customHeight="1">
      <c r="E3969" s="6"/>
      <c r="F3969" s="6"/>
      <c r="G3969" s="6"/>
      <c r="H3969" s="6"/>
      <c r="I3969" s="6"/>
      <c r="J3969" s="6"/>
      <c r="K3969" s="6"/>
      <c r="L3969" s="5"/>
    </row>
    <row r="3970" spans="5:12" ht="73.5" hidden="1" customHeight="1">
      <c r="E3970" s="6"/>
      <c r="F3970" s="6"/>
      <c r="G3970" s="6"/>
      <c r="H3970" s="6"/>
      <c r="I3970" s="6"/>
      <c r="J3970" s="6"/>
      <c r="K3970" s="6"/>
      <c r="L3970" s="5"/>
    </row>
    <row r="3971" spans="5:12" ht="73.5" hidden="1" customHeight="1">
      <c r="E3971" s="6"/>
      <c r="F3971" s="6"/>
      <c r="G3971" s="6"/>
      <c r="H3971" s="6"/>
      <c r="I3971" s="6"/>
      <c r="J3971" s="6"/>
      <c r="K3971" s="6"/>
      <c r="L3971" s="5"/>
    </row>
    <row r="3972" spans="5:12" ht="73.5" hidden="1" customHeight="1">
      <c r="E3972" s="6"/>
      <c r="F3972" s="6"/>
      <c r="G3972" s="6"/>
      <c r="H3972" s="6"/>
      <c r="I3972" s="6"/>
      <c r="J3972" s="6"/>
      <c r="K3972" s="6"/>
      <c r="L3972" s="5"/>
    </row>
    <row r="3973" spans="5:12" ht="73.5" hidden="1" customHeight="1">
      <c r="E3973" s="6"/>
      <c r="F3973" s="6"/>
      <c r="G3973" s="6"/>
      <c r="H3973" s="6"/>
      <c r="I3973" s="6"/>
      <c r="J3973" s="6"/>
      <c r="K3973" s="6"/>
      <c r="L3973" s="5"/>
    </row>
    <row r="3974" spans="5:12" ht="73.5" hidden="1" customHeight="1">
      <c r="E3974" s="6"/>
      <c r="F3974" s="6"/>
      <c r="G3974" s="6"/>
      <c r="H3974" s="6"/>
      <c r="I3974" s="6"/>
      <c r="J3974" s="6"/>
      <c r="K3974" s="6"/>
      <c r="L3974" s="5"/>
    </row>
    <row r="3975" spans="5:12" ht="73.5" hidden="1" customHeight="1">
      <c r="E3975" s="6"/>
      <c r="F3975" s="6"/>
      <c r="G3975" s="6"/>
      <c r="H3975" s="6"/>
      <c r="I3975" s="6"/>
      <c r="J3975" s="6"/>
      <c r="K3975" s="6"/>
      <c r="L3975" s="5"/>
    </row>
    <row r="3976" spans="5:12" ht="73.5" hidden="1" customHeight="1">
      <c r="E3976" s="6"/>
      <c r="F3976" s="6"/>
      <c r="G3976" s="6"/>
      <c r="H3976" s="6"/>
      <c r="I3976" s="6"/>
      <c r="J3976" s="6"/>
      <c r="K3976" s="6"/>
      <c r="L3976" s="5"/>
    </row>
    <row r="3977" spans="5:12" ht="73.5" hidden="1" customHeight="1">
      <c r="E3977" s="6"/>
      <c r="F3977" s="6"/>
      <c r="G3977" s="6"/>
      <c r="H3977" s="6"/>
      <c r="I3977" s="6"/>
      <c r="J3977" s="6"/>
      <c r="K3977" s="6"/>
      <c r="L3977" s="5"/>
    </row>
    <row r="3978" spans="5:12" ht="73.5" hidden="1" customHeight="1">
      <c r="E3978" s="6"/>
      <c r="F3978" s="6"/>
      <c r="G3978" s="6"/>
      <c r="H3978" s="6"/>
      <c r="I3978" s="6"/>
      <c r="J3978" s="6"/>
      <c r="K3978" s="6"/>
      <c r="L3978" s="5"/>
    </row>
    <row r="3979" spans="5:12" ht="73.5" hidden="1" customHeight="1">
      <c r="E3979" s="6"/>
      <c r="F3979" s="6"/>
      <c r="G3979" s="6"/>
      <c r="H3979" s="6"/>
      <c r="I3979" s="6"/>
      <c r="J3979" s="6"/>
      <c r="K3979" s="6"/>
      <c r="L3979" s="5"/>
    </row>
    <row r="3980" spans="5:12" ht="73.5" hidden="1" customHeight="1">
      <c r="E3980" s="6"/>
      <c r="F3980" s="6"/>
      <c r="G3980" s="6"/>
      <c r="H3980" s="6"/>
      <c r="I3980" s="6"/>
      <c r="J3980" s="6"/>
      <c r="K3980" s="6"/>
      <c r="L3980" s="5"/>
    </row>
    <row r="3981" spans="5:12" ht="73.5" hidden="1" customHeight="1">
      <c r="E3981" s="6"/>
      <c r="F3981" s="6"/>
      <c r="G3981" s="6"/>
      <c r="H3981" s="6"/>
      <c r="I3981" s="6"/>
      <c r="J3981" s="6"/>
      <c r="K3981" s="6"/>
      <c r="L3981" s="5"/>
    </row>
    <row r="3982" spans="5:12" ht="73.5" hidden="1" customHeight="1">
      <c r="E3982" s="6"/>
      <c r="F3982" s="6"/>
      <c r="G3982" s="6"/>
      <c r="H3982" s="6"/>
      <c r="I3982" s="6"/>
      <c r="J3982" s="6"/>
      <c r="K3982" s="6"/>
      <c r="L3982" s="5"/>
    </row>
    <row r="3983" spans="5:12" ht="73.5" hidden="1" customHeight="1">
      <c r="E3983" s="6"/>
      <c r="F3983" s="6"/>
      <c r="G3983" s="6"/>
      <c r="H3983" s="6"/>
      <c r="I3983" s="6"/>
      <c r="J3983" s="6"/>
      <c r="K3983" s="6"/>
      <c r="L3983" s="5"/>
    </row>
    <row r="3984" spans="5:12" ht="73.5" hidden="1" customHeight="1">
      <c r="E3984" s="6"/>
      <c r="F3984" s="6"/>
      <c r="G3984" s="6"/>
      <c r="H3984" s="6"/>
      <c r="I3984" s="6"/>
      <c r="J3984" s="6"/>
      <c r="K3984" s="6"/>
      <c r="L3984" s="5"/>
    </row>
    <row r="3985" spans="5:12" ht="73.5" hidden="1" customHeight="1">
      <c r="E3985" s="6"/>
      <c r="F3985" s="6"/>
      <c r="G3985" s="6"/>
      <c r="H3985" s="6"/>
      <c r="I3985" s="6"/>
      <c r="J3985" s="6"/>
      <c r="K3985" s="6"/>
      <c r="L3985" s="5"/>
    </row>
    <row r="3986" spans="5:12" ht="73.5" hidden="1" customHeight="1">
      <c r="E3986" s="6"/>
      <c r="F3986" s="6"/>
      <c r="G3986" s="6"/>
      <c r="H3986" s="6"/>
      <c r="I3986" s="6"/>
      <c r="J3986" s="6"/>
      <c r="K3986" s="6"/>
      <c r="L3986" s="5"/>
    </row>
    <row r="3987" spans="5:12" ht="73.5" hidden="1" customHeight="1">
      <c r="E3987" s="6"/>
      <c r="F3987" s="6"/>
      <c r="G3987" s="6"/>
      <c r="H3987" s="6"/>
      <c r="I3987" s="6"/>
      <c r="J3987" s="6"/>
      <c r="K3987" s="6"/>
      <c r="L3987" s="5"/>
    </row>
    <row r="3988" spans="5:12" ht="73.5" hidden="1" customHeight="1">
      <c r="E3988" s="6"/>
      <c r="F3988" s="6"/>
      <c r="G3988" s="6"/>
      <c r="H3988" s="6"/>
      <c r="I3988" s="6"/>
      <c r="J3988" s="6"/>
      <c r="K3988" s="6"/>
      <c r="L3988" s="5"/>
    </row>
    <row r="3989" spans="5:12" ht="73.5" hidden="1" customHeight="1">
      <c r="E3989" s="6"/>
      <c r="F3989" s="6"/>
      <c r="G3989" s="6"/>
      <c r="H3989" s="6"/>
      <c r="I3989" s="6"/>
      <c r="J3989" s="6"/>
      <c r="K3989" s="6"/>
      <c r="L3989" s="5"/>
    </row>
    <row r="3990" spans="5:12" ht="73.5" hidden="1" customHeight="1">
      <c r="E3990" s="6"/>
      <c r="F3990" s="6"/>
      <c r="G3990" s="6"/>
      <c r="H3990" s="6"/>
      <c r="I3990" s="6"/>
      <c r="J3990" s="6"/>
      <c r="K3990" s="6"/>
      <c r="L3990" s="5"/>
    </row>
    <row r="3991" spans="5:12" ht="73.5" hidden="1" customHeight="1">
      <c r="E3991" s="6"/>
      <c r="F3991" s="6"/>
      <c r="G3991" s="6"/>
      <c r="H3991" s="6"/>
      <c r="I3991" s="6"/>
      <c r="J3991" s="6"/>
      <c r="K3991" s="6"/>
      <c r="L3991" s="5"/>
    </row>
    <row r="3992" spans="5:12" ht="73.5" hidden="1" customHeight="1">
      <c r="E3992" s="6"/>
      <c r="F3992" s="6"/>
      <c r="G3992" s="6"/>
      <c r="H3992" s="6"/>
      <c r="I3992" s="6"/>
      <c r="J3992" s="6"/>
      <c r="K3992" s="6"/>
      <c r="L3992" s="5"/>
    </row>
    <row r="3993" spans="5:12" ht="73.5" hidden="1" customHeight="1">
      <c r="E3993" s="6"/>
      <c r="F3993" s="6"/>
      <c r="G3993" s="6"/>
      <c r="H3993" s="6"/>
      <c r="I3993" s="6"/>
      <c r="J3993" s="6"/>
      <c r="K3993" s="6"/>
      <c r="L3993" s="5"/>
    </row>
    <row r="3994" spans="5:12" ht="73.5" hidden="1" customHeight="1">
      <c r="E3994" s="6"/>
      <c r="F3994" s="6"/>
      <c r="G3994" s="6"/>
      <c r="H3994" s="6"/>
      <c r="I3994" s="6"/>
      <c r="J3994" s="6"/>
      <c r="K3994" s="6"/>
      <c r="L3994" s="5"/>
    </row>
    <row r="3995" spans="5:12" ht="73.5" hidden="1" customHeight="1">
      <c r="E3995" s="6"/>
      <c r="F3995" s="6"/>
      <c r="G3995" s="6"/>
      <c r="H3995" s="6"/>
      <c r="I3995" s="6"/>
      <c r="J3995" s="6"/>
      <c r="K3995" s="6"/>
      <c r="L3995" s="5"/>
    </row>
    <row r="3996" spans="5:12" ht="73.5" hidden="1" customHeight="1">
      <c r="E3996" s="6"/>
      <c r="F3996" s="6"/>
      <c r="G3996" s="6"/>
      <c r="H3996" s="6"/>
      <c r="I3996" s="6"/>
      <c r="J3996" s="6"/>
      <c r="K3996" s="6"/>
      <c r="L3996" s="5"/>
    </row>
    <row r="3997" spans="5:12" ht="73.5" hidden="1" customHeight="1">
      <c r="E3997" s="6"/>
      <c r="F3997" s="6"/>
      <c r="G3997" s="6"/>
      <c r="H3997" s="6"/>
      <c r="I3997" s="6"/>
      <c r="J3997" s="6"/>
      <c r="K3997" s="6"/>
      <c r="L3997" s="5"/>
    </row>
    <row r="3998" spans="5:12" ht="73.5" hidden="1" customHeight="1">
      <c r="E3998" s="6"/>
      <c r="F3998" s="6"/>
      <c r="G3998" s="6"/>
      <c r="H3998" s="6"/>
      <c r="I3998" s="6"/>
      <c r="J3998" s="6"/>
      <c r="K3998" s="6"/>
      <c r="L3998" s="5"/>
    </row>
    <row r="3999" spans="5:12" ht="73.5" hidden="1" customHeight="1">
      <c r="E3999" s="6"/>
      <c r="F3999" s="6"/>
      <c r="G3999" s="6"/>
      <c r="H3999" s="6"/>
      <c r="I3999" s="6"/>
      <c r="J3999" s="6"/>
      <c r="K3999" s="6"/>
      <c r="L3999" s="5"/>
    </row>
    <row r="4000" spans="5:12" ht="73.5" hidden="1" customHeight="1">
      <c r="E4000" s="6"/>
      <c r="F4000" s="6"/>
      <c r="G4000" s="6"/>
      <c r="H4000" s="6"/>
      <c r="I4000" s="6"/>
      <c r="J4000" s="6"/>
      <c r="K4000" s="6"/>
      <c r="L4000" s="5"/>
    </row>
    <row r="4001" spans="5:12" ht="73.5" hidden="1" customHeight="1">
      <c r="E4001" s="6"/>
      <c r="F4001" s="6"/>
      <c r="G4001" s="6"/>
      <c r="H4001" s="6"/>
      <c r="I4001" s="6"/>
      <c r="J4001" s="6"/>
      <c r="K4001" s="6"/>
      <c r="L4001" s="5"/>
    </row>
    <row r="4002" spans="5:12" ht="73.5" hidden="1" customHeight="1">
      <c r="E4002" s="6"/>
      <c r="F4002" s="6"/>
      <c r="G4002" s="6"/>
      <c r="H4002" s="6"/>
      <c r="I4002" s="6"/>
      <c r="J4002" s="6"/>
      <c r="K4002" s="6"/>
      <c r="L4002" s="5"/>
    </row>
    <row r="4003" spans="5:12" ht="73.5" hidden="1" customHeight="1">
      <c r="E4003" s="6"/>
      <c r="F4003" s="6"/>
      <c r="G4003" s="6"/>
      <c r="H4003" s="6"/>
      <c r="I4003" s="6"/>
      <c r="J4003" s="6"/>
      <c r="K4003" s="6"/>
      <c r="L4003" s="5"/>
    </row>
    <row r="4004" spans="5:12" ht="73.5" hidden="1" customHeight="1">
      <c r="E4004" s="6"/>
      <c r="F4004" s="6"/>
      <c r="G4004" s="6"/>
      <c r="H4004" s="6"/>
      <c r="I4004" s="6"/>
      <c r="J4004" s="6"/>
      <c r="K4004" s="6"/>
      <c r="L4004" s="5"/>
    </row>
    <row r="4005" spans="5:12" ht="73.5" hidden="1" customHeight="1">
      <c r="E4005" s="6"/>
      <c r="F4005" s="6"/>
      <c r="G4005" s="6"/>
      <c r="H4005" s="6"/>
      <c r="I4005" s="6"/>
      <c r="J4005" s="6"/>
      <c r="K4005" s="6"/>
      <c r="L4005" s="5"/>
    </row>
    <row r="4006" spans="5:12" ht="73.5" hidden="1" customHeight="1">
      <c r="E4006" s="6"/>
      <c r="F4006" s="6"/>
      <c r="G4006" s="6"/>
      <c r="H4006" s="6"/>
      <c r="I4006" s="6"/>
      <c r="J4006" s="6"/>
      <c r="K4006" s="6"/>
      <c r="L4006" s="5"/>
    </row>
    <row r="4007" spans="5:12" ht="73.5" hidden="1" customHeight="1">
      <c r="E4007" s="6"/>
      <c r="F4007" s="6"/>
      <c r="G4007" s="6"/>
      <c r="H4007" s="6"/>
      <c r="I4007" s="6"/>
      <c r="J4007" s="6"/>
      <c r="K4007" s="6"/>
      <c r="L4007" s="5"/>
    </row>
    <row r="4008" spans="5:12" ht="73.5" hidden="1" customHeight="1">
      <c r="E4008" s="6"/>
      <c r="F4008" s="6"/>
      <c r="G4008" s="6"/>
      <c r="H4008" s="6"/>
      <c r="I4008" s="6"/>
      <c r="J4008" s="6"/>
      <c r="K4008" s="6"/>
      <c r="L4008" s="5"/>
    </row>
    <row r="4009" spans="5:12" ht="73.5" hidden="1" customHeight="1">
      <c r="E4009" s="6"/>
      <c r="F4009" s="6"/>
      <c r="G4009" s="6"/>
      <c r="H4009" s="6"/>
      <c r="I4009" s="6"/>
      <c r="J4009" s="6"/>
      <c r="K4009" s="6"/>
      <c r="L4009" s="5"/>
    </row>
    <row r="4010" spans="5:12" ht="73.5" hidden="1" customHeight="1">
      <c r="E4010" s="6"/>
      <c r="F4010" s="6"/>
      <c r="G4010" s="6"/>
      <c r="H4010" s="6"/>
      <c r="I4010" s="6"/>
      <c r="J4010" s="6"/>
      <c r="K4010" s="6"/>
      <c r="L4010" s="5"/>
    </row>
    <row r="4011" spans="5:12" ht="73.5" hidden="1" customHeight="1">
      <c r="E4011" s="6"/>
      <c r="F4011" s="6"/>
      <c r="G4011" s="6"/>
      <c r="H4011" s="6"/>
      <c r="I4011" s="6"/>
      <c r="J4011" s="6"/>
      <c r="K4011" s="6"/>
      <c r="L4011" s="5"/>
    </row>
    <row r="4012" spans="5:12" ht="73.5" hidden="1" customHeight="1">
      <c r="E4012" s="6"/>
      <c r="F4012" s="6"/>
      <c r="G4012" s="6"/>
      <c r="H4012" s="6"/>
      <c r="I4012" s="6"/>
      <c r="J4012" s="6"/>
      <c r="K4012" s="6"/>
      <c r="L4012" s="5"/>
    </row>
    <row r="4013" spans="5:12" ht="73.5" hidden="1" customHeight="1">
      <c r="E4013" s="6"/>
      <c r="F4013" s="6"/>
      <c r="G4013" s="6"/>
      <c r="H4013" s="6"/>
      <c r="I4013" s="6"/>
      <c r="J4013" s="6"/>
      <c r="K4013" s="6"/>
      <c r="L4013" s="5"/>
    </row>
    <row r="4014" spans="5:12" ht="73.5" hidden="1" customHeight="1">
      <c r="E4014" s="6"/>
      <c r="F4014" s="6"/>
      <c r="G4014" s="6"/>
      <c r="H4014" s="6"/>
      <c r="I4014" s="6"/>
      <c r="J4014" s="6"/>
      <c r="K4014" s="6"/>
      <c r="L4014" s="5"/>
    </row>
    <row r="4015" spans="5:12" ht="73.5" hidden="1" customHeight="1">
      <c r="E4015" s="6"/>
      <c r="F4015" s="6"/>
      <c r="G4015" s="6"/>
      <c r="H4015" s="6"/>
      <c r="I4015" s="6"/>
      <c r="J4015" s="6"/>
      <c r="K4015" s="6"/>
      <c r="L4015" s="5"/>
    </row>
    <row r="4016" spans="5:12" ht="73.5" hidden="1" customHeight="1">
      <c r="E4016" s="6"/>
      <c r="F4016" s="6"/>
      <c r="G4016" s="6"/>
      <c r="H4016" s="6"/>
      <c r="I4016" s="6"/>
      <c r="J4016" s="6"/>
      <c r="K4016" s="6"/>
      <c r="L4016" s="5"/>
    </row>
    <row r="4017" spans="5:12" ht="73.5" hidden="1" customHeight="1">
      <c r="E4017" s="6"/>
      <c r="F4017" s="6"/>
      <c r="G4017" s="6"/>
      <c r="H4017" s="6"/>
      <c r="I4017" s="6"/>
      <c r="J4017" s="6"/>
      <c r="K4017" s="6"/>
      <c r="L4017" s="5"/>
    </row>
    <row r="4018" spans="5:12" ht="73.5" hidden="1" customHeight="1">
      <c r="E4018" s="6"/>
      <c r="F4018" s="6"/>
      <c r="G4018" s="6"/>
      <c r="H4018" s="6"/>
      <c r="I4018" s="6"/>
      <c r="J4018" s="6"/>
      <c r="K4018" s="6"/>
      <c r="L4018" s="5"/>
    </row>
    <row r="4019" spans="5:12" ht="73.5" hidden="1" customHeight="1">
      <c r="E4019" s="6"/>
      <c r="F4019" s="6"/>
      <c r="G4019" s="6"/>
      <c r="H4019" s="6"/>
      <c r="I4019" s="6"/>
      <c r="J4019" s="6"/>
      <c r="K4019" s="6"/>
      <c r="L4019" s="5"/>
    </row>
    <row r="4020" spans="5:12" ht="73.5" hidden="1" customHeight="1">
      <c r="E4020" s="6"/>
      <c r="F4020" s="6"/>
      <c r="G4020" s="6"/>
      <c r="H4020" s="6"/>
      <c r="I4020" s="6"/>
      <c r="J4020" s="6"/>
      <c r="K4020" s="6"/>
      <c r="L4020" s="5"/>
    </row>
    <row r="4021" spans="5:12" ht="73.5" hidden="1" customHeight="1">
      <c r="E4021" s="6"/>
      <c r="F4021" s="6"/>
      <c r="G4021" s="6"/>
      <c r="H4021" s="6"/>
      <c r="I4021" s="6"/>
      <c r="J4021" s="6"/>
      <c r="K4021" s="6"/>
      <c r="L4021" s="5"/>
    </row>
    <row r="4022" spans="5:12" ht="73.5" hidden="1" customHeight="1">
      <c r="E4022" s="6"/>
      <c r="F4022" s="6"/>
      <c r="G4022" s="6"/>
      <c r="H4022" s="6"/>
      <c r="I4022" s="6"/>
      <c r="J4022" s="6"/>
      <c r="K4022" s="6"/>
      <c r="L4022" s="5"/>
    </row>
    <row r="4023" spans="5:12" ht="73.5" hidden="1" customHeight="1">
      <c r="E4023" s="6"/>
      <c r="F4023" s="6"/>
      <c r="G4023" s="6"/>
      <c r="H4023" s="6"/>
      <c r="I4023" s="6"/>
      <c r="J4023" s="6"/>
      <c r="K4023" s="6"/>
      <c r="L4023" s="5"/>
    </row>
    <row r="4024" spans="5:12" ht="73.5" hidden="1" customHeight="1">
      <c r="E4024" s="6"/>
      <c r="F4024" s="6"/>
      <c r="G4024" s="6"/>
      <c r="H4024" s="6"/>
      <c r="I4024" s="6"/>
      <c r="J4024" s="6"/>
      <c r="K4024" s="6"/>
      <c r="L4024" s="5"/>
    </row>
    <row r="4025" spans="5:12" ht="73.5" hidden="1" customHeight="1">
      <c r="E4025" s="6"/>
      <c r="F4025" s="6"/>
      <c r="G4025" s="6"/>
      <c r="H4025" s="6"/>
      <c r="I4025" s="6"/>
      <c r="J4025" s="6"/>
      <c r="K4025" s="6"/>
      <c r="L4025" s="5"/>
    </row>
    <row r="4026" spans="5:12" ht="73.5" hidden="1" customHeight="1">
      <c r="E4026" s="6"/>
      <c r="F4026" s="6"/>
      <c r="G4026" s="6"/>
      <c r="H4026" s="6"/>
      <c r="I4026" s="6"/>
      <c r="J4026" s="6"/>
      <c r="K4026" s="6"/>
      <c r="L4026" s="5"/>
    </row>
    <row r="4027" spans="5:12" ht="73.5" hidden="1" customHeight="1">
      <c r="E4027" s="6"/>
      <c r="F4027" s="6"/>
      <c r="G4027" s="6"/>
      <c r="H4027" s="6"/>
      <c r="I4027" s="6"/>
      <c r="J4027" s="6"/>
      <c r="K4027" s="6"/>
      <c r="L4027" s="5"/>
    </row>
    <row r="4028" spans="5:12" ht="73.5" hidden="1" customHeight="1">
      <c r="E4028" s="6"/>
      <c r="F4028" s="6"/>
      <c r="G4028" s="6"/>
      <c r="H4028" s="6"/>
      <c r="I4028" s="6"/>
      <c r="J4028" s="6"/>
      <c r="K4028" s="6"/>
      <c r="L4028" s="5"/>
    </row>
    <row r="4029" spans="5:12" ht="73.5" hidden="1" customHeight="1">
      <c r="E4029" s="6"/>
      <c r="F4029" s="6"/>
      <c r="G4029" s="6"/>
      <c r="H4029" s="6"/>
      <c r="I4029" s="6"/>
      <c r="J4029" s="6"/>
      <c r="K4029" s="6"/>
      <c r="L4029" s="5"/>
    </row>
    <row r="4030" spans="5:12" ht="73.5" hidden="1" customHeight="1">
      <c r="E4030" s="6"/>
      <c r="F4030" s="6"/>
      <c r="G4030" s="6"/>
      <c r="H4030" s="6"/>
      <c r="I4030" s="6"/>
      <c r="J4030" s="6"/>
      <c r="K4030" s="6"/>
      <c r="L4030" s="5"/>
    </row>
    <row r="4031" spans="5:12" ht="73.5" hidden="1" customHeight="1">
      <c r="E4031" s="6"/>
      <c r="F4031" s="6"/>
      <c r="G4031" s="6"/>
      <c r="H4031" s="6"/>
      <c r="I4031" s="6"/>
      <c r="J4031" s="6"/>
      <c r="K4031" s="6"/>
      <c r="L4031" s="5"/>
    </row>
    <row r="4032" spans="5:12" ht="73.5" hidden="1" customHeight="1">
      <c r="E4032" s="6"/>
      <c r="F4032" s="6"/>
      <c r="G4032" s="6"/>
      <c r="H4032" s="6"/>
      <c r="I4032" s="6"/>
      <c r="J4032" s="6"/>
      <c r="K4032" s="6"/>
      <c r="L4032" s="5"/>
    </row>
    <row r="4033" spans="5:12" ht="73.5" hidden="1" customHeight="1">
      <c r="E4033" s="6"/>
      <c r="F4033" s="6"/>
      <c r="G4033" s="6"/>
      <c r="H4033" s="6"/>
      <c r="I4033" s="6"/>
      <c r="J4033" s="6"/>
      <c r="K4033" s="6"/>
      <c r="L4033" s="5"/>
    </row>
    <row r="4034" spans="5:12" ht="73.5" hidden="1" customHeight="1">
      <c r="E4034" s="6"/>
      <c r="F4034" s="6"/>
      <c r="G4034" s="6"/>
      <c r="H4034" s="6"/>
      <c r="I4034" s="6"/>
      <c r="J4034" s="6"/>
      <c r="K4034" s="6"/>
      <c r="L4034" s="5"/>
    </row>
    <row r="4035" spans="5:12" ht="73.5" hidden="1" customHeight="1">
      <c r="E4035" s="6"/>
      <c r="F4035" s="6"/>
      <c r="G4035" s="6"/>
      <c r="H4035" s="6"/>
      <c r="I4035" s="6"/>
      <c r="J4035" s="6"/>
      <c r="K4035" s="6"/>
      <c r="L4035" s="5"/>
    </row>
    <row r="4036" spans="5:12" ht="73.5" hidden="1" customHeight="1">
      <c r="E4036" s="6"/>
      <c r="F4036" s="6"/>
      <c r="G4036" s="6"/>
      <c r="H4036" s="6"/>
      <c r="I4036" s="6"/>
      <c r="J4036" s="6"/>
      <c r="K4036" s="6"/>
      <c r="L4036" s="5"/>
    </row>
    <row r="4037" spans="5:12" ht="73.5" hidden="1" customHeight="1">
      <c r="E4037" s="6"/>
      <c r="F4037" s="6"/>
      <c r="G4037" s="6"/>
      <c r="H4037" s="6"/>
      <c r="I4037" s="6"/>
      <c r="J4037" s="6"/>
      <c r="K4037" s="6"/>
      <c r="L4037" s="5"/>
    </row>
    <row r="4038" spans="5:12" ht="73.5" hidden="1" customHeight="1">
      <c r="E4038" s="6"/>
      <c r="F4038" s="6"/>
      <c r="G4038" s="6"/>
      <c r="H4038" s="6"/>
      <c r="I4038" s="6"/>
      <c r="J4038" s="6"/>
      <c r="K4038" s="6"/>
      <c r="L4038" s="5"/>
    </row>
    <row r="4039" spans="5:12" ht="73.5" hidden="1" customHeight="1">
      <c r="E4039" s="6"/>
      <c r="F4039" s="6"/>
      <c r="G4039" s="6"/>
      <c r="H4039" s="6"/>
      <c r="I4039" s="6"/>
      <c r="J4039" s="6"/>
      <c r="K4039" s="6"/>
      <c r="L4039" s="5"/>
    </row>
    <row r="4040" spans="5:12" ht="73.5" hidden="1" customHeight="1">
      <c r="E4040" s="6"/>
      <c r="F4040" s="6"/>
      <c r="G4040" s="6"/>
      <c r="H4040" s="6"/>
      <c r="I4040" s="6"/>
      <c r="J4040" s="6"/>
      <c r="K4040" s="6"/>
      <c r="L4040" s="5"/>
    </row>
    <row r="4041" spans="5:12" ht="73.5" hidden="1" customHeight="1">
      <c r="E4041" s="6"/>
      <c r="F4041" s="6"/>
      <c r="G4041" s="6"/>
      <c r="H4041" s="6"/>
      <c r="I4041" s="6"/>
      <c r="J4041" s="6"/>
      <c r="K4041" s="6"/>
      <c r="L4041" s="5"/>
    </row>
    <row r="4042" spans="5:12" ht="73.5" hidden="1" customHeight="1">
      <c r="E4042" s="6"/>
      <c r="F4042" s="6"/>
      <c r="G4042" s="6"/>
      <c r="H4042" s="6"/>
      <c r="I4042" s="6"/>
      <c r="J4042" s="6"/>
      <c r="K4042" s="6"/>
      <c r="L4042" s="5"/>
    </row>
    <row r="4043" spans="5:12" ht="73.5" hidden="1" customHeight="1">
      <c r="E4043" s="6"/>
      <c r="F4043" s="6"/>
      <c r="G4043" s="6"/>
      <c r="H4043" s="6"/>
      <c r="I4043" s="6"/>
      <c r="J4043" s="6"/>
      <c r="K4043" s="6"/>
      <c r="L4043" s="5"/>
    </row>
    <row r="4044" spans="5:12" ht="73.5" hidden="1" customHeight="1">
      <c r="E4044" s="6"/>
      <c r="F4044" s="6"/>
      <c r="G4044" s="6"/>
      <c r="H4044" s="6"/>
      <c r="I4044" s="6"/>
      <c r="J4044" s="6"/>
      <c r="K4044" s="6"/>
      <c r="L4044" s="5"/>
    </row>
    <row r="4045" spans="5:12" ht="73.5" hidden="1" customHeight="1">
      <c r="E4045" s="6"/>
      <c r="F4045" s="6"/>
      <c r="G4045" s="6"/>
      <c r="H4045" s="6"/>
      <c r="I4045" s="6"/>
      <c r="J4045" s="6"/>
      <c r="K4045" s="6"/>
      <c r="L4045" s="5"/>
    </row>
    <row r="4046" spans="5:12" ht="73.5" hidden="1" customHeight="1">
      <c r="E4046" s="6"/>
      <c r="F4046" s="6"/>
      <c r="G4046" s="6"/>
      <c r="H4046" s="6"/>
      <c r="I4046" s="6"/>
      <c r="J4046" s="6"/>
      <c r="K4046" s="6"/>
      <c r="L4046" s="5"/>
    </row>
    <row r="4047" spans="5:12" ht="73.5" hidden="1" customHeight="1">
      <c r="E4047" s="6"/>
      <c r="F4047" s="6"/>
      <c r="G4047" s="6"/>
      <c r="H4047" s="6"/>
      <c r="I4047" s="6"/>
      <c r="J4047" s="6"/>
      <c r="K4047" s="6"/>
      <c r="L4047" s="5"/>
    </row>
    <row r="4048" spans="5:12" ht="73.5" hidden="1" customHeight="1">
      <c r="E4048" s="6"/>
      <c r="F4048" s="6"/>
      <c r="G4048" s="6"/>
      <c r="H4048" s="6"/>
      <c r="I4048" s="6"/>
      <c r="J4048" s="6"/>
      <c r="K4048" s="6"/>
      <c r="L4048" s="5"/>
    </row>
    <row r="4049" spans="5:12" ht="73.5" hidden="1" customHeight="1">
      <c r="E4049" s="6"/>
      <c r="F4049" s="6"/>
      <c r="G4049" s="6"/>
      <c r="H4049" s="6"/>
      <c r="I4049" s="6"/>
      <c r="J4049" s="6"/>
      <c r="K4049" s="6"/>
      <c r="L4049" s="5"/>
    </row>
    <row r="4050" spans="5:12" ht="73.5" hidden="1" customHeight="1">
      <c r="E4050" s="6"/>
      <c r="F4050" s="6"/>
      <c r="G4050" s="6"/>
      <c r="H4050" s="6"/>
      <c r="I4050" s="6"/>
      <c r="J4050" s="6"/>
      <c r="K4050" s="6"/>
      <c r="L4050" s="5"/>
    </row>
    <row r="4051" spans="5:12" ht="73.5" hidden="1" customHeight="1">
      <c r="E4051" s="6"/>
      <c r="F4051" s="6"/>
      <c r="G4051" s="6"/>
      <c r="H4051" s="6"/>
      <c r="I4051" s="6"/>
      <c r="J4051" s="6"/>
      <c r="K4051" s="6"/>
      <c r="L4051" s="5"/>
    </row>
    <row r="4052" spans="5:12" ht="73.5" hidden="1" customHeight="1">
      <c r="E4052" s="6"/>
      <c r="F4052" s="6"/>
      <c r="G4052" s="6"/>
      <c r="H4052" s="6"/>
      <c r="I4052" s="6"/>
      <c r="J4052" s="6"/>
      <c r="K4052" s="6"/>
      <c r="L4052" s="5"/>
    </row>
    <row r="4053" spans="5:12" ht="73.5" hidden="1" customHeight="1">
      <c r="E4053" s="6"/>
      <c r="F4053" s="6"/>
      <c r="G4053" s="6"/>
      <c r="H4053" s="6"/>
      <c r="I4053" s="6"/>
      <c r="J4053" s="6"/>
      <c r="K4053" s="6"/>
      <c r="L4053" s="5"/>
    </row>
    <row r="4054" spans="5:12" ht="73.5" hidden="1" customHeight="1">
      <c r="E4054" s="6"/>
      <c r="F4054" s="6"/>
      <c r="G4054" s="6"/>
      <c r="H4054" s="6"/>
      <c r="I4054" s="6"/>
      <c r="J4054" s="6"/>
      <c r="K4054" s="6"/>
      <c r="L4054" s="5"/>
    </row>
    <row r="4055" spans="5:12" ht="73.5" hidden="1" customHeight="1">
      <c r="E4055" s="6"/>
      <c r="F4055" s="6"/>
      <c r="G4055" s="6"/>
      <c r="H4055" s="6"/>
      <c r="I4055" s="6"/>
      <c r="J4055" s="6"/>
      <c r="K4055" s="6"/>
      <c r="L4055" s="5"/>
    </row>
    <row r="4056" spans="5:12" ht="73.5" hidden="1" customHeight="1">
      <c r="E4056" s="6"/>
      <c r="F4056" s="6"/>
      <c r="G4056" s="6"/>
      <c r="H4056" s="6"/>
      <c r="I4056" s="6"/>
      <c r="J4056" s="6"/>
      <c r="K4056" s="6"/>
      <c r="L4056" s="5"/>
    </row>
    <row r="4057" spans="5:12" ht="73.5" hidden="1" customHeight="1">
      <c r="E4057" s="6"/>
      <c r="F4057" s="6"/>
      <c r="G4057" s="6"/>
      <c r="H4057" s="6"/>
      <c r="I4057" s="6"/>
      <c r="J4057" s="6"/>
      <c r="K4057" s="6"/>
      <c r="L4057" s="5"/>
    </row>
    <row r="4058" spans="5:12" ht="73.5" hidden="1" customHeight="1">
      <c r="E4058" s="6"/>
      <c r="F4058" s="6"/>
      <c r="G4058" s="6"/>
      <c r="H4058" s="6"/>
      <c r="I4058" s="6"/>
      <c r="J4058" s="6"/>
      <c r="K4058" s="6"/>
      <c r="L4058" s="5"/>
    </row>
    <row r="4059" spans="5:12" ht="73.5" hidden="1" customHeight="1">
      <c r="E4059" s="6"/>
      <c r="F4059" s="6"/>
      <c r="G4059" s="6"/>
      <c r="H4059" s="6"/>
      <c r="I4059" s="6"/>
      <c r="J4059" s="6"/>
      <c r="K4059" s="6"/>
      <c r="L4059" s="5"/>
    </row>
    <row r="4060" spans="5:12" ht="73.5" hidden="1" customHeight="1">
      <c r="E4060" s="6"/>
      <c r="F4060" s="6"/>
      <c r="G4060" s="6"/>
      <c r="H4060" s="6"/>
      <c r="I4060" s="6"/>
      <c r="J4060" s="6"/>
      <c r="K4060" s="6"/>
      <c r="L4060" s="5"/>
    </row>
    <row r="4061" spans="5:12" ht="73.5" hidden="1" customHeight="1">
      <c r="E4061" s="6"/>
      <c r="F4061" s="6"/>
      <c r="G4061" s="6"/>
      <c r="H4061" s="6"/>
      <c r="I4061" s="6"/>
      <c r="J4061" s="6"/>
      <c r="K4061" s="6"/>
      <c r="L4061" s="5"/>
    </row>
    <row r="4062" spans="5:12" ht="73.5" hidden="1" customHeight="1">
      <c r="E4062" s="6"/>
      <c r="F4062" s="6"/>
      <c r="G4062" s="6"/>
      <c r="H4062" s="6"/>
      <c r="I4062" s="6"/>
      <c r="J4062" s="6"/>
      <c r="K4062" s="6"/>
      <c r="L4062" s="5"/>
    </row>
    <row r="4063" spans="5:12" ht="73.5" hidden="1" customHeight="1">
      <c r="E4063" s="6"/>
      <c r="F4063" s="6"/>
      <c r="G4063" s="6"/>
      <c r="H4063" s="6"/>
      <c r="I4063" s="6"/>
      <c r="J4063" s="6"/>
      <c r="K4063" s="6"/>
      <c r="L4063" s="5"/>
    </row>
    <row r="4064" spans="5:12" ht="73.5" hidden="1" customHeight="1">
      <c r="E4064" s="6"/>
      <c r="F4064" s="6"/>
      <c r="G4064" s="6"/>
      <c r="H4064" s="6"/>
      <c r="I4064" s="6"/>
      <c r="J4064" s="6"/>
      <c r="K4064" s="6"/>
      <c r="L4064" s="5"/>
    </row>
    <row r="4065" spans="5:12" ht="73.5" hidden="1" customHeight="1">
      <c r="E4065" s="6"/>
      <c r="F4065" s="6"/>
      <c r="G4065" s="6"/>
      <c r="H4065" s="6"/>
      <c r="I4065" s="6"/>
      <c r="J4065" s="6"/>
      <c r="K4065" s="6"/>
      <c r="L4065" s="5"/>
    </row>
    <row r="4066" spans="5:12" ht="73.5" hidden="1" customHeight="1">
      <c r="E4066" s="6"/>
      <c r="F4066" s="6"/>
      <c r="G4066" s="6"/>
      <c r="H4066" s="6"/>
      <c r="I4066" s="6"/>
      <c r="J4066" s="6"/>
      <c r="K4066" s="6"/>
      <c r="L4066" s="5"/>
    </row>
    <row r="4067" spans="5:12" ht="73.5" hidden="1" customHeight="1">
      <c r="E4067" s="6"/>
      <c r="F4067" s="6"/>
      <c r="G4067" s="6"/>
      <c r="H4067" s="6"/>
      <c r="I4067" s="6"/>
      <c r="J4067" s="6"/>
      <c r="K4067" s="6"/>
      <c r="L4067" s="5"/>
    </row>
    <row r="4068" spans="5:12" ht="73.5" hidden="1" customHeight="1">
      <c r="E4068" s="6"/>
      <c r="F4068" s="6"/>
      <c r="G4068" s="6"/>
      <c r="H4068" s="6"/>
      <c r="I4068" s="6"/>
      <c r="J4068" s="6"/>
      <c r="K4068" s="6"/>
      <c r="L4068" s="5"/>
    </row>
    <row r="4069" spans="5:12" ht="73.5" hidden="1" customHeight="1">
      <c r="E4069" s="6"/>
      <c r="F4069" s="6"/>
      <c r="G4069" s="6"/>
      <c r="H4069" s="6"/>
      <c r="I4069" s="6"/>
      <c r="J4069" s="6"/>
      <c r="K4069" s="6"/>
      <c r="L4069" s="5"/>
    </row>
    <row r="4070" spans="5:12" ht="73.5" hidden="1" customHeight="1">
      <c r="E4070" s="6"/>
      <c r="F4070" s="6"/>
      <c r="G4070" s="6"/>
      <c r="H4070" s="6"/>
      <c r="I4070" s="6"/>
      <c r="J4070" s="6"/>
      <c r="K4070" s="6"/>
      <c r="L4070" s="5"/>
    </row>
    <row r="4071" spans="5:12" ht="73.5" hidden="1" customHeight="1">
      <c r="E4071" s="6"/>
      <c r="F4071" s="6"/>
      <c r="G4071" s="6"/>
      <c r="H4071" s="6"/>
      <c r="I4071" s="6"/>
      <c r="J4071" s="6"/>
      <c r="K4071" s="6"/>
      <c r="L4071" s="5"/>
    </row>
    <row r="4072" spans="5:12" ht="73.5" hidden="1" customHeight="1">
      <c r="E4072" s="6"/>
      <c r="F4072" s="6"/>
      <c r="G4072" s="6"/>
      <c r="H4072" s="6"/>
      <c r="I4072" s="6"/>
      <c r="J4072" s="6"/>
      <c r="K4072" s="6"/>
      <c r="L4072" s="5"/>
    </row>
    <row r="4073" spans="5:12" ht="73.5" hidden="1" customHeight="1">
      <c r="E4073" s="6"/>
      <c r="F4073" s="6"/>
      <c r="G4073" s="6"/>
      <c r="H4073" s="6"/>
      <c r="I4073" s="6"/>
      <c r="J4073" s="6"/>
      <c r="K4073" s="6"/>
      <c r="L4073" s="5"/>
    </row>
    <row r="4074" spans="5:12" ht="73.5" hidden="1" customHeight="1">
      <c r="E4074" s="6"/>
      <c r="F4074" s="6"/>
      <c r="G4074" s="6"/>
      <c r="H4074" s="6"/>
      <c r="I4074" s="6"/>
      <c r="J4074" s="6"/>
      <c r="K4074" s="6"/>
      <c r="L4074" s="5"/>
    </row>
    <row r="4075" spans="5:12" ht="73.5" hidden="1" customHeight="1">
      <c r="E4075" s="6"/>
      <c r="F4075" s="6"/>
      <c r="G4075" s="6"/>
      <c r="H4075" s="6"/>
      <c r="I4075" s="6"/>
      <c r="J4075" s="6"/>
      <c r="K4075" s="6"/>
      <c r="L4075" s="5"/>
    </row>
    <row r="4076" spans="5:12" ht="73.5" hidden="1" customHeight="1">
      <c r="E4076" s="6"/>
      <c r="F4076" s="6"/>
      <c r="G4076" s="6"/>
      <c r="H4076" s="6"/>
      <c r="I4076" s="6"/>
      <c r="J4076" s="6"/>
      <c r="K4076" s="6"/>
      <c r="L4076" s="5"/>
    </row>
    <row r="4077" spans="5:12" ht="73.5" hidden="1" customHeight="1">
      <c r="E4077" s="6"/>
      <c r="F4077" s="6"/>
      <c r="G4077" s="6"/>
      <c r="H4077" s="6"/>
      <c r="I4077" s="6"/>
      <c r="J4077" s="6"/>
      <c r="K4077" s="6"/>
      <c r="L4077" s="5"/>
    </row>
    <row r="4078" spans="5:12" ht="73.5" hidden="1" customHeight="1">
      <c r="E4078" s="6"/>
      <c r="F4078" s="6"/>
      <c r="G4078" s="6"/>
      <c r="H4078" s="6"/>
      <c r="I4078" s="6"/>
      <c r="J4078" s="6"/>
      <c r="K4078" s="6"/>
      <c r="L4078" s="5"/>
    </row>
    <row r="4079" spans="5:12" ht="73.5" hidden="1" customHeight="1">
      <c r="E4079" s="6"/>
      <c r="F4079" s="6"/>
      <c r="G4079" s="6"/>
      <c r="H4079" s="6"/>
      <c r="I4079" s="6"/>
      <c r="J4079" s="6"/>
      <c r="K4079" s="6"/>
      <c r="L4079" s="5"/>
    </row>
    <row r="4080" spans="5:12" ht="73.5" hidden="1" customHeight="1">
      <c r="E4080" s="6"/>
      <c r="F4080" s="6"/>
      <c r="G4080" s="6"/>
      <c r="H4080" s="6"/>
      <c r="I4080" s="6"/>
      <c r="J4080" s="6"/>
      <c r="K4080" s="6"/>
      <c r="L4080" s="5"/>
    </row>
    <row r="4081" spans="5:12" ht="73.5" hidden="1" customHeight="1">
      <c r="E4081" s="6"/>
      <c r="F4081" s="6"/>
      <c r="G4081" s="6"/>
      <c r="H4081" s="6"/>
      <c r="I4081" s="6"/>
      <c r="J4081" s="6"/>
      <c r="K4081" s="6"/>
      <c r="L4081" s="5"/>
    </row>
    <row r="4082" spans="5:12" ht="73.5" hidden="1" customHeight="1">
      <c r="E4082" s="6"/>
      <c r="F4082" s="6"/>
      <c r="G4082" s="6"/>
      <c r="H4082" s="6"/>
      <c r="I4082" s="6"/>
      <c r="J4082" s="6"/>
      <c r="K4082" s="6"/>
      <c r="L4082" s="5"/>
    </row>
    <row r="4083" spans="5:12" ht="73.5" hidden="1" customHeight="1">
      <c r="E4083" s="6"/>
      <c r="F4083" s="6"/>
      <c r="G4083" s="6"/>
      <c r="H4083" s="6"/>
      <c r="I4083" s="6"/>
      <c r="J4083" s="6"/>
      <c r="K4083" s="6"/>
      <c r="L4083" s="5"/>
    </row>
    <row r="4084" spans="5:12" ht="73.5" hidden="1" customHeight="1">
      <c r="E4084" s="6"/>
      <c r="F4084" s="6"/>
      <c r="G4084" s="6"/>
      <c r="H4084" s="6"/>
      <c r="I4084" s="6"/>
      <c r="J4084" s="6"/>
      <c r="K4084" s="6"/>
      <c r="L4084" s="5"/>
    </row>
    <row r="4085" spans="5:12" ht="73.5" hidden="1" customHeight="1">
      <c r="E4085" s="6"/>
      <c r="F4085" s="6"/>
      <c r="G4085" s="6"/>
      <c r="H4085" s="6"/>
      <c r="I4085" s="6"/>
      <c r="J4085" s="6"/>
      <c r="K4085" s="6"/>
      <c r="L4085" s="5"/>
    </row>
    <row r="4086" spans="5:12" ht="73.5" hidden="1" customHeight="1">
      <c r="E4086" s="6"/>
      <c r="F4086" s="6"/>
      <c r="G4086" s="6"/>
      <c r="H4086" s="6"/>
      <c r="I4086" s="6"/>
      <c r="J4086" s="6"/>
      <c r="K4086" s="6"/>
      <c r="L4086" s="5"/>
    </row>
    <row r="4087" spans="5:12" ht="73.5" hidden="1" customHeight="1">
      <c r="E4087" s="6"/>
      <c r="F4087" s="6"/>
      <c r="G4087" s="6"/>
      <c r="H4087" s="6"/>
      <c r="I4087" s="6"/>
      <c r="J4087" s="6"/>
      <c r="K4087" s="6"/>
      <c r="L4087" s="5"/>
    </row>
    <row r="4088" spans="5:12" ht="73.5" hidden="1" customHeight="1">
      <c r="E4088" s="6"/>
      <c r="F4088" s="6"/>
      <c r="G4088" s="6"/>
      <c r="H4088" s="6"/>
      <c r="I4088" s="6"/>
      <c r="J4088" s="6"/>
      <c r="K4088" s="6"/>
      <c r="L4088" s="5"/>
    </row>
    <row r="4089" spans="5:12" ht="73.5" hidden="1" customHeight="1">
      <c r="E4089" s="6"/>
      <c r="F4089" s="6"/>
      <c r="G4089" s="6"/>
      <c r="H4089" s="6"/>
      <c r="I4089" s="6"/>
      <c r="J4089" s="6"/>
      <c r="K4089" s="6"/>
      <c r="L4089" s="5"/>
    </row>
    <row r="4090" spans="5:12" ht="73.5" hidden="1" customHeight="1">
      <c r="E4090" s="6"/>
      <c r="F4090" s="6"/>
      <c r="G4090" s="6"/>
      <c r="H4090" s="6"/>
      <c r="I4090" s="6"/>
      <c r="J4090" s="6"/>
      <c r="K4090" s="6"/>
      <c r="L4090" s="5"/>
    </row>
    <row r="4091" spans="5:12" ht="73.5" hidden="1" customHeight="1">
      <c r="E4091" s="6"/>
      <c r="F4091" s="6"/>
      <c r="G4091" s="6"/>
      <c r="H4091" s="6"/>
      <c r="I4091" s="6"/>
      <c r="J4091" s="6"/>
      <c r="K4091" s="6"/>
      <c r="L4091" s="5"/>
    </row>
    <row r="4092" spans="5:12" ht="73.5" hidden="1" customHeight="1">
      <c r="E4092" s="6"/>
      <c r="F4092" s="6"/>
      <c r="G4092" s="6"/>
      <c r="H4092" s="6"/>
      <c r="I4092" s="6"/>
      <c r="J4092" s="6"/>
      <c r="K4092" s="6"/>
      <c r="L4092" s="5"/>
    </row>
    <row r="4093" spans="5:12" ht="73.5" hidden="1" customHeight="1">
      <c r="E4093" s="6"/>
      <c r="F4093" s="6"/>
      <c r="G4093" s="6"/>
      <c r="H4093" s="6"/>
      <c r="I4093" s="6"/>
      <c r="J4093" s="6"/>
      <c r="K4093" s="6"/>
      <c r="L4093" s="5"/>
    </row>
    <row r="4094" spans="5:12" ht="73.5" hidden="1" customHeight="1">
      <c r="E4094" s="6"/>
      <c r="F4094" s="6"/>
      <c r="G4094" s="6"/>
      <c r="H4094" s="6"/>
      <c r="I4094" s="6"/>
      <c r="J4094" s="6"/>
      <c r="K4094" s="6"/>
      <c r="L4094" s="5"/>
    </row>
    <row r="4095" spans="5:12" ht="73.5" hidden="1" customHeight="1">
      <c r="E4095" s="6"/>
      <c r="F4095" s="6"/>
      <c r="G4095" s="6"/>
      <c r="H4095" s="6"/>
      <c r="I4095" s="6"/>
      <c r="J4095" s="6"/>
      <c r="K4095" s="6"/>
      <c r="L4095" s="5"/>
    </row>
    <row r="4096" spans="5:12" ht="73.5" hidden="1" customHeight="1">
      <c r="E4096" s="6"/>
      <c r="F4096" s="6"/>
      <c r="G4096" s="6"/>
      <c r="H4096" s="6"/>
      <c r="I4096" s="6"/>
      <c r="J4096" s="6"/>
      <c r="K4096" s="6"/>
      <c r="L4096" s="5"/>
    </row>
    <row r="4097" spans="5:12" ht="73.5" hidden="1" customHeight="1">
      <c r="E4097" s="6"/>
      <c r="F4097" s="6"/>
      <c r="G4097" s="6"/>
      <c r="H4097" s="6"/>
      <c r="I4097" s="6"/>
      <c r="J4097" s="6"/>
      <c r="K4097" s="6"/>
      <c r="L4097" s="5"/>
    </row>
    <row r="4098" spans="5:12" ht="73.5" hidden="1" customHeight="1">
      <c r="E4098" s="6"/>
      <c r="F4098" s="6"/>
      <c r="G4098" s="6"/>
      <c r="H4098" s="6"/>
      <c r="I4098" s="6"/>
      <c r="J4098" s="6"/>
      <c r="K4098" s="6"/>
      <c r="L4098" s="5"/>
    </row>
    <row r="4099" spans="5:12" ht="73.5" hidden="1" customHeight="1">
      <c r="E4099" s="6"/>
      <c r="F4099" s="6"/>
      <c r="G4099" s="6"/>
      <c r="H4099" s="6"/>
      <c r="I4099" s="6"/>
      <c r="J4099" s="6"/>
      <c r="K4099" s="6"/>
      <c r="L4099" s="5"/>
    </row>
    <row r="4100" spans="5:12" ht="73.5" hidden="1" customHeight="1">
      <c r="E4100" s="6"/>
      <c r="F4100" s="6"/>
      <c r="G4100" s="6"/>
      <c r="H4100" s="6"/>
      <c r="I4100" s="6"/>
      <c r="J4100" s="6"/>
      <c r="K4100" s="6"/>
      <c r="L4100" s="5"/>
    </row>
    <row r="4101" spans="5:12" ht="73.5" hidden="1" customHeight="1">
      <c r="E4101" s="6"/>
      <c r="F4101" s="6"/>
      <c r="G4101" s="6"/>
      <c r="H4101" s="6"/>
      <c r="I4101" s="6"/>
      <c r="J4101" s="6"/>
      <c r="K4101" s="6"/>
      <c r="L4101" s="5"/>
    </row>
    <row r="4102" spans="5:12" ht="73.5" hidden="1" customHeight="1">
      <c r="E4102" s="6"/>
      <c r="F4102" s="6"/>
      <c r="G4102" s="6"/>
      <c r="H4102" s="6"/>
      <c r="I4102" s="6"/>
      <c r="J4102" s="6"/>
      <c r="K4102" s="6"/>
      <c r="L4102" s="5"/>
    </row>
    <row r="4103" spans="5:12" ht="73.5" hidden="1" customHeight="1">
      <c r="E4103" s="6"/>
      <c r="F4103" s="6"/>
      <c r="G4103" s="6"/>
      <c r="H4103" s="6"/>
      <c r="I4103" s="6"/>
      <c r="J4103" s="6"/>
      <c r="K4103" s="6"/>
      <c r="L4103" s="5"/>
    </row>
    <row r="4104" spans="5:12" ht="73.5" hidden="1" customHeight="1">
      <c r="E4104" s="6"/>
      <c r="F4104" s="6"/>
      <c r="G4104" s="6"/>
      <c r="H4104" s="6"/>
      <c r="I4104" s="6"/>
      <c r="J4104" s="6"/>
      <c r="K4104" s="6"/>
      <c r="L4104" s="5"/>
    </row>
    <row r="4105" spans="5:12" ht="73.5" hidden="1" customHeight="1">
      <c r="E4105" s="6"/>
      <c r="F4105" s="6"/>
      <c r="G4105" s="6"/>
      <c r="H4105" s="6"/>
      <c r="I4105" s="6"/>
      <c r="J4105" s="6"/>
      <c r="K4105" s="6"/>
      <c r="L4105" s="5"/>
    </row>
    <row r="4106" spans="5:12" ht="73.5" hidden="1" customHeight="1">
      <c r="E4106" s="6"/>
      <c r="F4106" s="6"/>
      <c r="G4106" s="6"/>
      <c r="H4106" s="6"/>
      <c r="I4106" s="6"/>
      <c r="J4106" s="6"/>
      <c r="K4106" s="6"/>
      <c r="L4106" s="5"/>
    </row>
    <row r="4107" spans="5:12" ht="73.5" hidden="1" customHeight="1">
      <c r="E4107" s="6"/>
      <c r="F4107" s="6"/>
      <c r="G4107" s="6"/>
      <c r="H4107" s="6"/>
      <c r="I4107" s="6"/>
      <c r="J4107" s="6"/>
      <c r="K4107" s="6"/>
      <c r="L4107" s="5"/>
    </row>
    <row r="4108" spans="5:12" ht="73.5" hidden="1" customHeight="1">
      <c r="E4108" s="6"/>
      <c r="F4108" s="6"/>
      <c r="G4108" s="6"/>
      <c r="H4108" s="6"/>
      <c r="I4108" s="6"/>
      <c r="J4108" s="6"/>
      <c r="K4108" s="6"/>
      <c r="L4108" s="5"/>
    </row>
    <row r="4109" spans="5:12" ht="73.5" hidden="1" customHeight="1">
      <c r="E4109" s="6"/>
      <c r="F4109" s="6"/>
      <c r="G4109" s="6"/>
      <c r="H4109" s="6"/>
      <c r="I4109" s="6"/>
      <c r="J4109" s="6"/>
      <c r="K4109" s="6"/>
      <c r="L4109" s="5"/>
    </row>
    <row r="4110" spans="5:12" ht="73.5" hidden="1" customHeight="1">
      <c r="E4110" s="6"/>
      <c r="F4110" s="6"/>
      <c r="G4110" s="6"/>
      <c r="H4110" s="6"/>
      <c r="I4110" s="6"/>
      <c r="J4110" s="6"/>
      <c r="K4110" s="6"/>
      <c r="L4110" s="5"/>
    </row>
    <row r="4111" spans="5:12" ht="73.5" hidden="1" customHeight="1">
      <c r="E4111" s="6"/>
      <c r="F4111" s="6"/>
      <c r="G4111" s="6"/>
      <c r="H4111" s="6"/>
      <c r="I4111" s="6"/>
      <c r="J4111" s="6"/>
      <c r="K4111" s="6"/>
      <c r="L4111" s="5"/>
    </row>
    <row r="4112" spans="5:12" ht="73.5" hidden="1" customHeight="1">
      <c r="E4112" s="6"/>
      <c r="F4112" s="6"/>
      <c r="G4112" s="6"/>
      <c r="H4112" s="6"/>
      <c r="I4112" s="6"/>
      <c r="J4112" s="6"/>
      <c r="K4112" s="6"/>
      <c r="L4112" s="5"/>
    </row>
    <row r="4113" spans="5:12" ht="73.5" hidden="1" customHeight="1">
      <c r="E4113" s="6"/>
      <c r="F4113" s="6"/>
      <c r="G4113" s="6"/>
      <c r="H4113" s="6"/>
      <c r="I4113" s="6"/>
      <c r="J4113" s="6"/>
      <c r="K4113" s="6"/>
      <c r="L4113" s="5"/>
    </row>
    <row r="4114" spans="5:12" ht="73.5" hidden="1" customHeight="1">
      <c r="E4114" s="6"/>
      <c r="F4114" s="6"/>
      <c r="G4114" s="6"/>
      <c r="H4114" s="6"/>
      <c r="I4114" s="6"/>
      <c r="J4114" s="6"/>
      <c r="K4114" s="6"/>
      <c r="L4114" s="5"/>
    </row>
    <row r="4115" spans="5:12" ht="73.5" hidden="1" customHeight="1">
      <c r="E4115" s="6"/>
      <c r="F4115" s="6"/>
      <c r="G4115" s="6"/>
      <c r="H4115" s="6"/>
      <c r="I4115" s="6"/>
      <c r="J4115" s="6"/>
      <c r="K4115" s="6"/>
      <c r="L4115" s="5"/>
    </row>
    <row r="4116" spans="5:12" ht="73.5" hidden="1" customHeight="1">
      <c r="E4116" s="6"/>
      <c r="F4116" s="6"/>
      <c r="G4116" s="6"/>
      <c r="H4116" s="6"/>
      <c r="I4116" s="6"/>
      <c r="J4116" s="6"/>
      <c r="K4116" s="6"/>
      <c r="L4116" s="5"/>
    </row>
    <row r="4117" spans="5:12" ht="73.5" hidden="1" customHeight="1">
      <c r="E4117" s="6"/>
      <c r="F4117" s="6"/>
      <c r="G4117" s="6"/>
      <c r="H4117" s="6"/>
      <c r="I4117" s="6"/>
      <c r="J4117" s="6"/>
      <c r="K4117" s="6"/>
      <c r="L4117" s="5"/>
    </row>
    <row r="4118" spans="5:12" ht="73.5" hidden="1" customHeight="1">
      <c r="E4118" s="6"/>
      <c r="F4118" s="6"/>
      <c r="G4118" s="6"/>
      <c r="H4118" s="6"/>
      <c r="I4118" s="6"/>
      <c r="J4118" s="6"/>
      <c r="K4118" s="6"/>
      <c r="L4118" s="5"/>
    </row>
    <row r="4119" spans="5:12" ht="73.5" hidden="1" customHeight="1">
      <c r="E4119" s="6"/>
      <c r="F4119" s="6"/>
      <c r="G4119" s="6"/>
      <c r="H4119" s="6"/>
      <c r="I4119" s="6"/>
      <c r="J4119" s="6"/>
      <c r="K4119" s="6"/>
      <c r="L4119" s="5"/>
    </row>
    <row r="4120" spans="5:12" ht="73.5" hidden="1" customHeight="1">
      <c r="E4120" s="6"/>
      <c r="F4120" s="6"/>
      <c r="G4120" s="6"/>
      <c r="H4120" s="6"/>
      <c r="I4120" s="6"/>
      <c r="J4120" s="6"/>
      <c r="K4120" s="6"/>
      <c r="L4120" s="5"/>
    </row>
    <row r="4121" spans="5:12" ht="73.5" hidden="1" customHeight="1">
      <c r="E4121" s="6"/>
      <c r="F4121" s="6"/>
      <c r="G4121" s="6"/>
      <c r="H4121" s="6"/>
      <c r="I4121" s="6"/>
      <c r="J4121" s="6"/>
      <c r="K4121" s="6"/>
      <c r="L4121" s="5"/>
    </row>
    <row r="4122" spans="5:12" ht="73.5" hidden="1" customHeight="1">
      <c r="E4122" s="6"/>
      <c r="F4122" s="6"/>
      <c r="G4122" s="6"/>
      <c r="H4122" s="6"/>
      <c r="I4122" s="6"/>
      <c r="J4122" s="6"/>
      <c r="K4122" s="6"/>
      <c r="L4122" s="5"/>
    </row>
    <row r="4123" spans="5:12" ht="73.5" hidden="1" customHeight="1">
      <c r="E4123" s="6"/>
      <c r="F4123" s="6"/>
      <c r="G4123" s="6"/>
      <c r="H4123" s="6"/>
      <c r="I4123" s="6"/>
      <c r="J4123" s="6"/>
      <c r="K4123" s="6"/>
      <c r="L4123" s="5"/>
    </row>
    <row r="4124" spans="5:12" ht="73.5" hidden="1" customHeight="1">
      <c r="E4124" s="6"/>
      <c r="F4124" s="6"/>
      <c r="G4124" s="6"/>
      <c r="H4124" s="6"/>
      <c r="I4124" s="6"/>
      <c r="J4124" s="6"/>
      <c r="K4124" s="6"/>
      <c r="L4124" s="5"/>
    </row>
    <row r="4125" spans="5:12" ht="73.5" hidden="1" customHeight="1">
      <c r="E4125" s="6"/>
      <c r="F4125" s="6"/>
      <c r="G4125" s="6"/>
      <c r="H4125" s="6"/>
      <c r="I4125" s="6"/>
      <c r="J4125" s="6"/>
      <c r="K4125" s="6"/>
      <c r="L4125" s="5"/>
    </row>
    <row r="4126" spans="5:12" ht="73.5" hidden="1" customHeight="1">
      <c r="E4126" s="6"/>
      <c r="F4126" s="6"/>
      <c r="G4126" s="6"/>
      <c r="H4126" s="6"/>
      <c r="I4126" s="6"/>
      <c r="J4126" s="6"/>
      <c r="K4126" s="6"/>
      <c r="L4126" s="5"/>
    </row>
    <row r="4127" spans="5:12" ht="73.5" hidden="1" customHeight="1">
      <c r="E4127" s="6"/>
      <c r="F4127" s="6"/>
      <c r="G4127" s="6"/>
      <c r="H4127" s="6"/>
      <c r="I4127" s="6"/>
      <c r="J4127" s="6"/>
      <c r="K4127" s="6"/>
      <c r="L4127" s="5"/>
    </row>
    <row r="4128" spans="5:12" ht="73.5" hidden="1" customHeight="1">
      <c r="E4128" s="6"/>
      <c r="F4128" s="6"/>
      <c r="G4128" s="6"/>
      <c r="H4128" s="6"/>
      <c r="I4128" s="6"/>
      <c r="J4128" s="6"/>
      <c r="K4128" s="6"/>
      <c r="L4128" s="5"/>
    </row>
    <row r="4129" spans="5:12" ht="73.5" hidden="1" customHeight="1">
      <c r="E4129" s="6"/>
      <c r="F4129" s="6"/>
      <c r="G4129" s="6"/>
      <c r="H4129" s="6"/>
      <c r="I4129" s="6"/>
      <c r="J4129" s="6"/>
      <c r="K4129" s="6"/>
      <c r="L4129" s="5"/>
    </row>
    <row r="4130" spans="5:12" ht="73.5" hidden="1" customHeight="1">
      <c r="E4130" s="6"/>
      <c r="F4130" s="6"/>
      <c r="G4130" s="6"/>
      <c r="H4130" s="6"/>
      <c r="I4130" s="6"/>
      <c r="J4130" s="6"/>
      <c r="K4130" s="6"/>
      <c r="L4130" s="5"/>
    </row>
    <row r="4131" spans="5:12" ht="73.5" hidden="1" customHeight="1">
      <c r="E4131" s="6"/>
      <c r="F4131" s="6"/>
      <c r="G4131" s="6"/>
      <c r="H4131" s="6"/>
      <c r="I4131" s="6"/>
      <c r="J4131" s="6"/>
      <c r="K4131" s="6"/>
      <c r="L4131" s="5"/>
    </row>
    <row r="4132" spans="5:12" ht="73.5" hidden="1" customHeight="1">
      <c r="E4132" s="6"/>
      <c r="F4132" s="6"/>
      <c r="G4132" s="6"/>
      <c r="H4132" s="6"/>
      <c r="I4132" s="6"/>
      <c r="J4132" s="6"/>
      <c r="K4132" s="6"/>
      <c r="L4132" s="5"/>
    </row>
    <row r="4133" spans="5:12" ht="73.5" hidden="1" customHeight="1">
      <c r="E4133" s="6"/>
      <c r="F4133" s="6"/>
      <c r="G4133" s="6"/>
      <c r="H4133" s="6"/>
      <c r="I4133" s="6"/>
      <c r="J4133" s="6"/>
      <c r="K4133" s="6"/>
      <c r="L4133" s="5"/>
    </row>
    <row r="4134" spans="5:12" ht="73.5" hidden="1" customHeight="1">
      <c r="E4134" s="6"/>
      <c r="F4134" s="6"/>
      <c r="G4134" s="6"/>
      <c r="H4134" s="6"/>
      <c r="I4134" s="6"/>
      <c r="J4134" s="6"/>
      <c r="K4134" s="6"/>
      <c r="L4134" s="5"/>
    </row>
    <row r="4135" spans="5:12" ht="73.5" hidden="1" customHeight="1">
      <c r="E4135" s="6"/>
      <c r="F4135" s="6"/>
      <c r="G4135" s="6"/>
      <c r="H4135" s="6"/>
      <c r="I4135" s="6"/>
      <c r="J4135" s="6"/>
      <c r="K4135" s="6"/>
      <c r="L4135" s="5"/>
    </row>
    <row r="4136" spans="5:12" ht="73.5" hidden="1" customHeight="1">
      <c r="E4136" s="6"/>
      <c r="F4136" s="6"/>
      <c r="G4136" s="6"/>
      <c r="H4136" s="6"/>
      <c r="I4136" s="6"/>
      <c r="J4136" s="6"/>
      <c r="K4136" s="6"/>
      <c r="L4136" s="5"/>
    </row>
    <row r="4137" spans="5:12" ht="73.5" hidden="1" customHeight="1">
      <c r="E4137" s="6"/>
      <c r="F4137" s="6"/>
      <c r="G4137" s="6"/>
      <c r="H4137" s="6"/>
      <c r="I4137" s="6"/>
      <c r="J4137" s="6"/>
      <c r="K4137" s="6"/>
      <c r="L4137" s="5"/>
    </row>
    <row r="4138" spans="5:12" ht="73.5" hidden="1" customHeight="1">
      <c r="E4138" s="6"/>
      <c r="F4138" s="6"/>
      <c r="G4138" s="6"/>
      <c r="H4138" s="6"/>
      <c r="I4138" s="6"/>
      <c r="J4138" s="6"/>
      <c r="K4138" s="6"/>
      <c r="L4138" s="5"/>
    </row>
    <row r="4139" spans="5:12" ht="73.5" hidden="1" customHeight="1">
      <c r="E4139" s="6"/>
      <c r="F4139" s="6"/>
      <c r="G4139" s="6"/>
      <c r="H4139" s="6"/>
      <c r="I4139" s="6"/>
      <c r="J4139" s="6"/>
      <c r="K4139" s="6"/>
      <c r="L4139" s="5"/>
    </row>
    <row r="4140" spans="5:12" ht="73.5" hidden="1" customHeight="1">
      <c r="E4140" s="6"/>
      <c r="F4140" s="6"/>
      <c r="G4140" s="6"/>
      <c r="H4140" s="6"/>
      <c r="I4140" s="6"/>
      <c r="J4140" s="6"/>
      <c r="K4140" s="6"/>
      <c r="L4140" s="5"/>
    </row>
    <row r="4141" spans="5:12" ht="73.5" hidden="1" customHeight="1">
      <c r="E4141" s="6"/>
      <c r="F4141" s="6"/>
      <c r="G4141" s="6"/>
      <c r="H4141" s="6"/>
      <c r="I4141" s="6"/>
      <c r="J4141" s="6"/>
      <c r="K4141" s="6"/>
      <c r="L4141" s="5"/>
    </row>
    <row r="4142" spans="5:12" ht="73.5" hidden="1" customHeight="1">
      <c r="E4142" s="6"/>
      <c r="F4142" s="6"/>
      <c r="G4142" s="6"/>
      <c r="H4142" s="6"/>
      <c r="I4142" s="6"/>
      <c r="J4142" s="6"/>
      <c r="K4142" s="6"/>
      <c r="L4142" s="5"/>
    </row>
    <row r="4143" spans="5:12" ht="73.5" hidden="1" customHeight="1">
      <c r="E4143" s="6"/>
      <c r="F4143" s="6"/>
      <c r="G4143" s="6"/>
      <c r="H4143" s="6"/>
      <c r="I4143" s="6"/>
      <c r="J4143" s="6"/>
      <c r="K4143" s="6"/>
      <c r="L4143" s="5"/>
    </row>
    <row r="4144" spans="5:12" ht="73.5" hidden="1" customHeight="1">
      <c r="E4144" s="6"/>
      <c r="F4144" s="6"/>
      <c r="G4144" s="6"/>
      <c r="H4144" s="6"/>
      <c r="I4144" s="6"/>
      <c r="J4144" s="6"/>
      <c r="K4144" s="6"/>
      <c r="L4144" s="5"/>
    </row>
    <row r="4145" spans="5:12" ht="73.5" hidden="1" customHeight="1">
      <c r="E4145" s="6"/>
      <c r="F4145" s="6"/>
      <c r="G4145" s="6"/>
      <c r="H4145" s="6"/>
      <c r="I4145" s="6"/>
      <c r="J4145" s="6"/>
      <c r="K4145" s="6"/>
      <c r="L4145" s="5"/>
    </row>
    <row r="4146" spans="5:12" ht="73.5" hidden="1" customHeight="1">
      <c r="E4146" s="6"/>
      <c r="F4146" s="6"/>
      <c r="G4146" s="6"/>
      <c r="H4146" s="6"/>
      <c r="I4146" s="6"/>
      <c r="J4146" s="6"/>
      <c r="K4146" s="6"/>
      <c r="L4146" s="5"/>
    </row>
    <row r="4147" spans="5:12" ht="73.5" hidden="1" customHeight="1">
      <c r="E4147" s="6"/>
      <c r="F4147" s="6"/>
      <c r="G4147" s="6"/>
      <c r="H4147" s="6"/>
      <c r="I4147" s="6"/>
      <c r="J4147" s="6"/>
      <c r="K4147" s="6"/>
      <c r="L4147" s="5"/>
    </row>
    <row r="4148" spans="5:12" ht="73.5" hidden="1" customHeight="1">
      <c r="E4148" s="6"/>
      <c r="F4148" s="6"/>
      <c r="G4148" s="6"/>
      <c r="H4148" s="6"/>
      <c r="I4148" s="6"/>
      <c r="J4148" s="6"/>
      <c r="K4148" s="6"/>
      <c r="L4148" s="5"/>
    </row>
    <row r="4149" spans="5:12" ht="73.5" hidden="1" customHeight="1">
      <c r="E4149" s="6"/>
      <c r="F4149" s="6"/>
      <c r="G4149" s="6"/>
      <c r="H4149" s="6"/>
      <c r="I4149" s="6"/>
      <c r="J4149" s="6"/>
      <c r="K4149" s="6"/>
      <c r="L4149" s="5"/>
    </row>
    <row r="4150" spans="5:12" ht="73.5" hidden="1" customHeight="1">
      <c r="E4150" s="6"/>
      <c r="F4150" s="6"/>
      <c r="G4150" s="6"/>
      <c r="H4150" s="6"/>
      <c r="I4150" s="6"/>
      <c r="J4150" s="6"/>
      <c r="K4150" s="6"/>
      <c r="L4150" s="5"/>
    </row>
    <row r="4151" spans="5:12" ht="73.5" hidden="1" customHeight="1">
      <c r="E4151" s="6"/>
      <c r="F4151" s="6"/>
      <c r="G4151" s="6"/>
      <c r="H4151" s="6"/>
      <c r="I4151" s="6"/>
      <c r="J4151" s="6"/>
      <c r="K4151" s="6"/>
      <c r="L4151" s="5"/>
    </row>
    <row r="4152" spans="5:12" ht="73.5" hidden="1" customHeight="1">
      <c r="E4152" s="6"/>
      <c r="F4152" s="6"/>
      <c r="G4152" s="6"/>
      <c r="H4152" s="6"/>
      <c r="I4152" s="6"/>
      <c r="J4152" s="6"/>
      <c r="K4152" s="6"/>
      <c r="L4152" s="5"/>
    </row>
    <row r="4153" spans="5:12" ht="73.5" hidden="1" customHeight="1">
      <c r="E4153" s="6"/>
      <c r="F4153" s="6"/>
      <c r="G4153" s="6"/>
      <c r="H4153" s="6"/>
      <c r="I4153" s="6"/>
      <c r="J4153" s="6"/>
      <c r="K4153" s="6"/>
      <c r="L4153" s="5"/>
    </row>
    <row r="4154" spans="5:12" ht="73.5" hidden="1" customHeight="1">
      <c r="E4154" s="6"/>
      <c r="F4154" s="6"/>
      <c r="G4154" s="6"/>
      <c r="H4154" s="6"/>
      <c r="I4154" s="6"/>
      <c r="J4154" s="6"/>
      <c r="K4154" s="6"/>
      <c r="L4154" s="5"/>
    </row>
    <row r="4155" spans="5:12" ht="73.5" hidden="1" customHeight="1">
      <c r="E4155" s="6"/>
      <c r="F4155" s="6"/>
      <c r="G4155" s="6"/>
      <c r="H4155" s="6"/>
      <c r="I4155" s="6"/>
      <c r="J4155" s="6"/>
      <c r="K4155" s="6"/>
      <c r="L4155" s="5"/>
    </row>
    <row r="4156" spans="5:12" ht="73.5" hidden="1" customHeight="1">
      <c r="E4156" s="6"/>
      <c r="F4156" s="6"/>
      <c r="G4156" s="6"/>
      <c r="H4156" s="6"/>
      <c r="I4156" s="6"/>
      <c r="J4156" s="6"/>
      <c r="K4156" s="6"/>
      <c r="L4156" s="5"/>
    </row>
    <row r="4157" spans="5:12" ht="73.5" hidden="1" customHeight="1">
      <c r="E4157" s="6"/>
      <c r="F4157" s="6"/>
      <c r="G4157" s="6"/>
      <c r="H4157" s="6"/>
      <c r="I4157" s="6"/>
      <c r="J4157" s="6"/>
      <c r="K4157" s="6"/>
      <c r="L4157" s="5"/>
    </row>
    <row r="4158" spans="5:12" ht="73.5" hidden="1" customHeight="1">
      <c r="E4158" s="6"/>
      <c r="F4158" s="6"/>
      <c r="G4158" s="6"/>
      <c r="H4158" s="6"/>
      <c r="I4158" s="6"/>
      <c r="J4158" s="6"/>
      <c r="K4158" s="6"/>
      <c r="L4158" s="5"/>
    </row>
    <row r="4159" spans="5:12" ht="73.5" hidden="1" customHeight="1">
      <c r="E4159" s="6"/>
      <c r="F4159" s="6"/>
      <c r="G4159" s="6"/>
      <c r="H4159" s="6"/>
      <c r="I4159" s="6"/>
      <c r="J4159" s="6"/>
      <c r="K4159" s="6"/>
      <c r="L4159" s="5"/>
    </row>
    <row r="4160" spans="5:12" ht="73.5" hidden="1" customHeight="1">
      <c r="E4160" s="6"/>
      <c r="F4160" s="6"/>
      <c r="G4160" s="6"/>
      <c r="H4160" s="6"/>
      <c r="I4160" s="6"/>
      <c r="J4160" s="6"/>
      <c r="K4160" s="6"/>
      <c r="L4160" s="5"/>
    </row>
    <row r="4161" spans="5:12" ht="73.5" hidden="1" customHeight="1">
      <c r="E4161" s="6"/>
      <c r="F4161" s="6"/>
      <c r="G4161" s="6"/>
      <c r="H4161" s="6"/>
      <c r="I4161" s="6"/>
      <c r="J4161" s="6"/>
      <c r="K4161" s="6"/>
      <c r="L4161" s="5"/>
    </row>
    <row r="4162" spans="5:12" ht="73.5" hidden="1" customHeight="1">
      <c r="E4162" s="6"/>
      <c r="F4162" s="6"/>
      <c r="G4162" s="6"/>
      <c r="H4162" s="6"/>
      <c r="I4162" s="6"/>
      <c r="J4162" s="6"/>
      <c r="K4162" s="6"/>
      <c r="L4162" s="5"/>
    </row>
    <row r="4163" spans="5:12" ht="73.5" hidden="1" customHeight="1">
      <c r="E4163" s="6"/>
      <c r="F4163" s="6"/>
      <c r="G4163" s="6"/>
      <c r="H4163" s="6"/>
      <c r="I4163" s="6"/>
      <c r="J4163" s="6"/>
      <c r="K4163" s="6"/>
      <c r="L4163" s="5"/>
    </row>
    <row r="4164" spans="5:12" ht="73.5" hidden="1" customHeight="1">
      <c r="E4164" s="6"/>
      <c r="F4164" s="6"/>
      <c r="G4164" s="6"/>
      <c r="H4164" s="6"/>
      <c r="I4164" s="6"/>
      <c r="J4164" s="6"/>
      <c r="K4164" s="6"/>
      <c r="L4164" s="5"/>
    </row>
    <row r="4165" spans="5:12" ht="73.5" hidden="1" customHeight="1">
      <c r="E4165" s="6"/>
      <c r="F4165" s="6"/>
      <c r="G4165" s="6"/>
      <c r="H4165" s="6"/>
      <c r="I4165" s="6"/>
      <c r="J4165" s="6"/>
      <c r="K4165" s="6"/>
      <c r="L4165" s="5"/>
    </row>
    <row r="4166" spans="5:12" ht="73.5" hidden="1" customHeight="1">
      <c r="E4166" s="6"/>
      <c r="F4166" s="6"/>
      <c r="G4166" s="6"/>
      <c r="H4166" s="6"/>
      <c r="I4166" s="6"/>
      <c r="J4166" s="6"/>
      <c r="K4166" s="6"/>
      <c r="L4166" s="5"/>
    </row>
    <row r="4167" spans="5:12" ht="73.5" hidden="1" customHeight="1">
      <c r="E4167" s="6"/>
      <c r="F4167" s="6"/>
      <c r="G4167" s="6"/>
      <c r="H4167" s="6"/>
      <c r="I4167" s="6"/>
      <c r="J4167" s="6"/>
      <c r="K4167" s="6"/>
      <c r="L4167" s="5"/>
    </row>
    <row r="4168" spans="5:12" ht="73.5" hidden="1" customHeight="1">
      <c r="E4168" s="6"/>
      <c r="F4168" s="6"/>
      <c r="G4168" s="6"/>
      <c r="H4168" s="6"/>
      <c r="I4168" s="6"/>
      <c r="J4168" s="6"/>
      <c r="K4168" s="6"/>
      <c r="L4168" s="5"/>
    </row>
    <row r="4169" spans="5:12" ht="73.5" hidden="1" customHeight="1">
      <c r="E4169" s="6"/>
      <c r="F4169" s="6"/>
      <c r="G4169" s="6"/>
      <c r="H4169" s="6"/>
      <c r="I4169" s="6"/>
      <c r="J4169" s="6"/>
      <c r="K4169" s="6"/>
      <c r="L4169" s="5"/>
    </row>
    <row r="4170" spans="5:12" ht="73.5" hidden="1" customHeight="1">
      <c r="E4170" s="6"/>
      <c r="F4170" s="6"/>
      <c r="G4170" s="6"/>
      <c r="H4170" s="6"/>
      <c r="I4170" s="6"/>
      <c r="J4170" s="6"/>
      <c r="K4170" s="6"/>
      <c r="L4170" s="5"/>
    </row>
    <row r="4171" spans="5:12" ht="73.5" hidden="1" customHeight="1">
      <c r="E4171" s="6"/>
      <c r="F4171" s="6"/>
      <c r="G4171" s="6"/>
      <c r="H4171" s="6"/>
      <c r="I4171" s="6"/>
      <c r="J4171" s="6"/>
      <c r="K4171" s="6"/>
      <c r="L4171" s="5"/>
    </row>
    <row r="4172" spans="5:12" ht="73.5" hidden="1" customHeight="1">
      <c r="E4172" s="6"/>
      <c r="F4172" s="6"/>
      <c r="G4172" s="6"/>
      <c r="H4172" s="6"/>
      <c r="I4172" s="6"/>
      <c r="J4172" s="6"/>
      <c r="K4172" s="6"/>
      <c r="L4172" s="5"/>
    </row>
    <row r="4173" spans="5:12" ht="73.5" hidden="1" customHeight="1">
      <c r="E4173" s="6"/>
      <c r="F4173" s="6"/>
      <c r="G4173" s="6"/>
      <c r="H4173" s="6"/>
      <c r="I4173" s="6"/>
      <c r="J4173" s="6"/>
      <c r="K4173" s="6"/>
      <c r="L4173" s="5"/>
    </row>
    <row r="4174" spans="5:12" ht="73.5" hidden="1" customHeight="1">
      <c r="E4174" s="6"/>
      <c r="F4174" s="6"/>
      <c r="G4174" s="6"/>
      <c r="H4174" s="6"/>
      <c r="I4174" s="6"/>
      <c r="J4174" s="6"/>
      <c r="K4174" s="6"/>
      <c r="L4174" s="5"/>
    </row>
    <row r="4175" spans="5:12" ht="73.5" hidden="1" customHeight="1">
      <c r="E4175" s="6"/>
      <c r="F4175" s="6"/>
      <c r="G4175" s="6"/>
      <c r="H4175" s="6"/>
      <c r="I4175" s="6"/>
      <c r="J4175" s="6"/>
      <c r="K4175" s="6"/>
      <c r="L4175" s="5"/>
    </row>
    <row r="4176" spans="5:12" ht="73.5" hidden="1" customHeight="1">
      <c r="E4176" s="6"/>
      <c r="F4176" s="6"/>
      <c r="G4176" s="6"/>
      <c r="H4176" s="6"/>
      <c r="I4176" s="6"/>
      <c r="J4176" s="6"/>
      <c r="K4176" s="6"/>
      <c r="L4176" s="5"/>
    </row>
    <row r="4177" spans="5:12" ht="73.5" hidden="1" customHeight="1">
      <c r="E4177" s="6"/>
      <c r="F4177" s="6"/>
      <c r="G4177" s="6"/>
      <c r="H4177" s="6"/>
      <c r="I4177" s="6"/>
      <c r="J4177" s="6"/>
      <c r="K4177" s="6"/>
      <c r="L4177" s="5"/>
    </row>
    <row r="4178" spans="5:12" ht="73.5" hidden="1" customHeight="1">
      <c r="E4178" s="6"/>
      <c r="F4178" s="6"/>
      <c r="G4178" s="6"/>
      <c r="H4178" s="6"/>
      <c r="I4178" s="6"/>
      <c r="J4178" s="6"/>
      <c r="K4178" s="6"/>
      <c r="L4178" s="5"/>
    </row>
    <row r="4179" spans="5:12" ht="73.5" hidden="1" customHeight="1">
      <c r="E4179" s="6"/>
      <c r="F4179" s="6"/>
      <c r="G4179" s="6"/>
      <c r="H4179" s="6"/>
      <c r="I4179" s="6"/>
      <c r="J4179" s="6"/>
      <c r="K4179" s="6"/>
      <c r="L4179" s="5"/>
    </row>
    <row r="4180" spans="5:12" ht="73.5" hidden="1" customHeight="1">
      <c r="E4180" s="6"/>
      <c r="F4180" s="6"/>
      <c r="G4180" s="6"/>
      <c r="H4180" s="6"/>
      <c r="I4180" s="6"/>
      <c r="J4180" s="6"/>
      <c r="K4180" s="6"/>
      <c r="L4180" s="5"/>
    </row>
    <row r="4181" spans="5:12" ht="73.5" hidden="1" customHeight="1">
      <c r="E4181" s="6"/>
      <c r="F4181" s="6"/>
      <c r="G4181" s="6"/>
      <c r="H4181" s="6"/>
      <c r="I4181" s="6"/>
      <c r="J4181" s="6"/>
      <c r="K4181" s="6"/>
      <c r="L4181" s="5"/>
    </row>
    <row r="4182" spans="5:12" ht="73.5" hidden="1" customHeight="1">
      <c r="E4182" s="6"/>
      <c r="F4182" s="6"/>
      <c r="G4182" s="6"/>
      <c r="H4182" s="6"/>
      <c r="I4182" s="6"/>
      <c r="J4182" s="6"/>
      <c r="K4182" s="6"/>
      <c r="L4182" s="5"/>
    </row>
    <row r="4183" spans="5:12" ht="73.5" hidden="1" customHeight="1">
      <c r="E4183" s="6"/>
      <c r="F4183" s="6"/>
      <c r="G4183" s="6"/>
      <c r="H4183" s="6"/>
      <c r="I4183" s="6"/>
      <c r="J4183" s="6"/>
      <c r="K4183" s="6"/>
      <c r="L4183" s="5"/>
    </row>
    <row r="4184" spans="5:12" ht="73.5" hidden="1" customHeight="1">
      <c r="E4184" s="6"/>
      <c r="F4184" s="6"/>
      <c r="G4184" s="6"/>
      <c r="H4184" s="6"/>
      <c r="I4184" s="6"/>
      <c r="J4184" s="6"/>
      <c r="K4184" s="6"/>
      <c r="L4184" s="5"/>
    </row>
    <row r="4185" spans="5:12" ht="73.5" hidden="1" customHeight="1">
      <c r="E4185" s="6"/>
      <c r="F4185" s="6"/>
      <c r="G4185" s="6"/>
      <c r="H4185" s="6"/>
      <c r="I4185" s="6"/>
      <c r="J4185" s="6"/>
      <c r="K4185" s="6"/>
      <c r="L4185" s="5"/>
    </row>
    <row r="4186" spans="5:12" ht="73.5" hidden="1" customHeight="1">
      <c r="E4186" s="6"/>
      <c r="F4186" s="6"/>
      <c r="G4186" s="6"/>
      <c r="H4186" s="6"/>
      <c r="I4186" s="6"/>
      <c r="J4186" s="6"/>
      <c r="K4186" s="6"/>
      <c r="L4186" s="5"/>
    </row>
    <row r="4187" spans="5:12" ht="73.5" hidden="1" customHeight="1">
      <c r="E4187" s="6"/>
      <c r="F4187" s="6"/>
      <c r="G4187" s="6"/>
      <c r="H4187" s="6"/>
      <c r="I4187" s="6"/>
      <c r="J4187" s="6"/>
      <c r="K4187" s="6"/>
      <c r="L4187" s="5"/>
    </row>
    <row r="4188" spans="5:12" ht="73.5" hidden="1" customHeight="1">
      <c r="E4188" s="6"/>
      <c r="F4188" s="6"/>
      <c r="G4188" s="6"/>
      <c r="H4188" s="6"/>
      <c r="I4188" s="6"/>
      <c r="J4188" s="6"/>
      <c r="K4188" s="6"/>
      <c r="L4188" s="5"/>
    </row>
    <row r="4189" spans="5:12" ht="73.5" hidden="1" customHeight="1">
      <c r="E4189" s="6"/>
      <c r="F4189" s="6"/>
      <c r="G4189" s="6"/>
      <c r="H4189" s="6"/>
      <c r="I4189" s="6"/>
      <c r="J4189" s="6"/>
      <c r="K4189" s="6"/>
      <c r="L4189" s="5"/>
    </row>
    <row r="4190" spans="5:12" ht="73.5" hidden="1" customHeight="1">
      <c r="E4190" s="6"/>
      <c r="F4190" s="6"/>
      <c r="G4190" s="6"/>
      <c r="H4190" s="6"/>
      <c r="I4190" s="6"/>
      <c r="J4190" s="6"/>
      <c r="K4190" s="6"/>
      <c r="L4190" s="5"/>
    </row>
    <row r="4191" spans="5:12" ht="73.5" hidden="1" customHeight="1">
      <c r="E4191" s="6"/>
      <c r="F4191" s="6"/>
      <c r="G4191" s="6"/>
      <c r="H4191" s="6"/>
      <c r="I4191" s="6"/>
      <c r="J4191" s="6"/>
      <c r="K4191" s="6"/>
      <c r="L4191" s="5"/>
    </row>
    <row r="4192" spans="5:12" ht="73.5" hidden="1" customHeight="1">
      <c r="E4192" s="6"/>
      <c r="F4192" s="6"/>
      <c r="G4192" s="6"/>
      <c r="H4192" s="6"/>
      <c r="I4192" s="6"/>
      <c r="J4192" s="6"/>
      <c r="K4192" s="6"/>
      <c r="L4192" s="5"/>
    </row>
    <row r="4193" spans="5:12" ht="73.5" hidden="1" customHeight="1">
      <c r="E4193" s="6"/>
      <c r="F4193" s="6"/>
      <c r="G4193" s="6"/>
      <c r="H4193" s="6"/>
      <c r="I4193" s="6"/>
      <c r="J4193" s="6"/>
      <c r="K4193" s="6"/>
      <c r="L4193" s="5"/>
    </row>
    <row r="4194" spans="5:12" ht="73.5" hidden="1" customHeight="1">
      <c r="E4194" s="6"/>
      <c r="F4194" s="6"/>
      <c r="G4194" s="6"/>
      <c r="H4194" s="6"/>
      <c r="I4194" s="6"/>
      <c r="J4194" s="6"/>
      <c r="K4194" s="6"/>
      <c r="L4194" s="5"/>
    </row>
    <row r="4195" spans="5:12" ht="73.5" hidden="1" customHeight="1">
      <c r="E4195" s="6"/>
      <c r="F4195" s="6"/>
      <c r="G4195" s="6"/>
      <c r="H4195" s="6"/>
      <c r="I4195" s="6"/>
      <c r="J4195" s="6"/>
      <c r="K4195" s="6"/>
      <c r="L4195" s="5"/>
    </row>
    <row r="4196" spans="5:12" ht="73.5" hidden="1" customHeight="1">
      <c r="E4196" s="6"/>
      <c r="F4196" s="6"/>
      <c r="G4196" s="6"/>
      <c r="H4196" s="6"/>
      <c r="I4196" s="6"/>
      <c r="J4196" s="6"/>
      <c r="K4196" s="6"/>
      <c r="L4196" s="5"/>
    </row>
    <row r="4197" spans="5:12" ht="73.5" hidden="1" customHeight="1">
      <c r="E4197" s="6"/>
      <c r="F4197" s="6"/>
      <c r="G4197" s="6"/>
      <c r="H4197" s="6"/>
      <c r="I4197" s="6"/>
      <c r="J4197" s="6"/>
      <c r="K4197" s="6"/>
      <c r="L4197" s="5"/>
    </row>
  </sheetData>
  <mergeCells count="6">
    <mergeCell ref="C425:F425"/>
    <mergeCell ref="C406:F406"/>
    <mergeCell ref="C444:F444"/>
    <mergeCell ref="C404:H404"/>
    <mergeCell ref="C3:H3"/>
    <mergeCell ref="C5:D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L458"/>
  <sheetViews>
    <sheetView showGridLines="0" zoomScale="160" zoomScaleNormal="160" zoomScaleSheetLayoutView="90" zoomScalePageLayoutView="140" workbookViewId="0">
      <selection activeCell="C112" sqref="C112"/>
    </sheetView>
  </sheetViews>
  <sheetFormatPr baseColWidth="10" defaultColWidth="11.42578125" defaultRowHeight="16.5"/>
  <cols>
    <col min="1" max="1" width="2" style="136" customWidth="1"/>
    <col min="2" max="2" width="1.7109375" style="136" customWidth="1"/>
    <col min="3" max="3" width="52.7109375" style="136" customWidth="1"/>
    <col min="4" max="4" width="8.5703125" style="137" customWidth="1"/>
    <col min="5" max="5" width="2.5703125" style="136" customWidth="1"/>
    <col min="6" max="6" width="17.85546875" style="136" customWidth="1"/>
    <col min="7" max="7" width="8.140625" style="136" bestFit="1" customWidth="1"/>
    <col min="8" max="8" width="18.42578125" style="136" customWidth="1"/>
    <col min="9" max="9" width="8.140625" style="136" bestFit="1" customWidth="1"/>
    <col min="10" max="10" width="16.85546875" style="138" customWidth="1"/>
    <col min="11" max="11" width="8.140625" style="136" bestFit="1" customWidth="1"/>
    <col min="12" max="12" width="19.85546875" style="136" bestFit="1" customWidth="1"/>
    <col min="13" max="16384" width="11.42578125" style="136"/>
  </cols>
  <sheetData>
    <row r="1" spans="2:11" ht="10.5" customHeight="1"/>
    <row r="2" spans="2:11" ht="22.5" customHeight="1">
      <c r="B2" s="515" t="s">
        <v>1800</v>
      </c>
      <c r="C2" s="515"/>
      <c r="D2" s="515"/>
      <c r="E2" s="515"/>
      <c r="F2" s="515"/>
      <c r="G2" s="515"/>
      <c r="H2" s="515"/>
      <c r="I2" s="515"/>
      <c r="J2" s="515"/>
      <c r="K2" s="515"/>
    </row>
    <row r="3" spans="2:11" ht="13.5" customHeight="1">
      <c r="B3" s="516" t="s">
        <v>1365</v>
      </c>
      <c r="C3" s="516"/>
      <c r="D3" s="516"/>
      <c r="E3" s="516"/>
      <c r="F3" s="516"/>
      <c r="G3" s="516"/>
      <c r="H3" s="516"/>
      <c r="I3" s="516"/>
      <c r="J3" s="516"/>
      <c r="K3" s="516"/>
    </row>
    <row r="4" spans="2:11" ht="16.5" customHeight="1">
      <c r="B4" s="514" t="s">
        <v>1350</v>
      </c>
      <c r="C4" s="514"/>
      <c r="D4" s="514"/>
      <c r="E4" s="514"/>
      <c r="F4" s="514"/>
      <c r="G4" s="514"/>
      <c r="H4" s="514"/>
      <c r="I4" s="514"/>
      <c r="J4" s="514"/>
      <c r="K4" s="514"/>
    </row>
    <row r="5" spans="2:11">
      <c r="C5" s="517" t="s">
        <v>1435</v>
      </c>
      <c r="D5" s="517"/>
      <c r="E5" s="517"/>
      <c r="F5" s="517"/>
      <c r="G5" s="517"/>
      <c r="H5" s="517"/>
      <c r="I5" s="517"/>
      <c r="J5" s="517"/>
      <c r="K5" s="517"/>
    </row>
    <row r="6" spans="2:11">
      <c r="B6" s="514" t="s">
        <v>1819</v>
      </c>
      <c r="C6" s="514"/>
      <c r="D6" s="514"/>
      <c r="E6" s="514"/>
      <c r="F6" s="514"/>
      <c r="G6" s="514"/>
      <c r="H6" s="514"/>
      <c r="I6" s="514"/>
      <c r="J6" s="514"/>
      <c r="K6" s="514"/>
    </row>
    <row r="7" spans="2:11" ht="17.25" thickBot="1">
      <c r="B7" s="518" t="s">
        <v>1436</v>
      </c>
      <c r="C7" s="518"/>
      <c r="D7" s="518"/>
      <c r="E7" s="518"/>
      <c r="F7" s="518"/>
      <c r="G7" s="518"/>
      <c r="H7" s="518"/>
      <c r="I7" s="518"/>
      <c r="J7" s="518"/>
      <c r="K7" s="518"/>
    </row>
    <row r="8" spans="2:11" ht="17.25" thickTop="1">
      <c r="C8" s="514"/>
      <c r="D8" s="514"/>
      <c r="E8" s="514"/>
      <c r="F8" s="514"/>
      <c r="G8" s="514"/>
      <c r="H8" s="514"/>
      <c r="I8" s="137"/>
      <c r="K8" s="137"/>
    </row>
    <row r="9" spans="2:11" s="139" customFormat="1">
      <c r="C9" s="140" t="s">
        <v>1030</v>
      </c>
      <c r="D9" s="141" t="s">
        <v>1242</v>
      </c>
      <c r="E9" s="141"/>
      <c r="F9" s="141">
        <v>2022</v>
      </c>
      <c r="G9" s="141" t="s">
        <v>2</v>
      </c>
      <c r="H9" s="141">
        <v>2021</v>
      </c>
      <c r="I9" s="141" t="s">
        <v>2</v>
      </c>
      <c r="J9" s="142" t="s">
        <v>1445</v>
      </c>
      <c r="K9" s="141" t="s">
        <v>2</v>
      </c>
    </row>
    <row r="10" spans="2:11" s="139" customFormat="1" ht="4.5" customHeight="1">
      <c r="C10" s="143"/>
      <c r="D10" s="141"/>
      <c r="J10" s="144"/>
    </row>
    <row r="11" spans="2:11" s="139" customFormat="1">
      <c r="C11" s="143" t="s">
        <v>1367</v>
      </c>
      <c r="D11" s="145">
        <v>-4</v>
      </c>
      <c r="F11" s="146">
        <f>SUM(F12:F13)</f>
        <v>3362433961.6200004</v>
      </c>
      <c r="G11" s="147">
        <f>+F11/F$48</f>
        <v>4.8956541173017669E-2</v>
      </c>
      <c r="H11" s="146">
        <f>SUM(H12:H13)</f>
        <v>3078681957.5100002</v>
      </c>
      <c r="I11" s="147">
        <f>+H11/H$48</f>
        <v>4.7341268264893738E-2</v>
      </c>
      <c r="J11" s="144">
        <f>+F11-H11</f>
        <v>283752004.11000013</v>
      </c>
      <c r="K11" s="147">
        <f>IFERROR(+J11/H11,0%)</f>
        <v>9.2166715505584487E-2</v>
      </c>
    </row>
    <row r="12" spans="2:11">
      <c r="C12" s="148" t="s">
        <v>1293</v>
      </c>
      <c r="D12" s="149"/>
      <c r="E12" s="150"/>
      <c r="F12" s="151">
        <f>+'Hoja trabajo ESF'!E7</f>
        <v>2671203889.5100002</v>
      </c>
      <c r="G12" s="152">
        <f>+F12/F$48</f>
        <v>3.8892333556884394E-2</v>
      </c>
      <c r="H12" s="151">
        <f>+'Hoja trabajo ESF'!G7</f>
        <v>2785169587.8600001</v>
      </c>
      <c r="I12" s="152">
        <f>+H12/H$48</f>
        <v>4.2827892728726433E-2</v>
      </c>
      <c r="J12" s="153">
        <f>+F12-H12</f>
        <v>-113965698.3499999</v>
      </c>
      <c r="K12" s="152">
        <f t="shared" ref="K12:K75" si="0">IFERROR(+J12/H12,0%)</f>
        <v>-4.0918764461149407E-2</v>
      </c>
    </row>
    <row r="13" spans="2:11">
      <c r="C13" s="154" t="s">
        <v>1294</v>
      </c>
      <c r="D13" s="149"/>
      <c r="E13" s="150"/>
      <c r="F13" s="151">
        <f>+'Hoja trabajo ESF'!E8</f>
        <v>691230072.11000001</v>
      </c>
      <c r="G13" s="152">
        <f>+F13/F$48</f>
        <v>1.0064207616133275E-2</v>
      </c>
      <c r="H13" s="151">
        <f>+'Hoja trabajo ESF'!G8</f>
        <v>293512369.64999998</v>
      </c>
      <c r="I13" s="152">
        <f>+H13/H$48</f>
        <v>4.513375536167305E-3</v>
      </c>
      <c r="J13" s="153">
        <f t="shared" ref="J13:J76" si="1">+F13-H13</f>
        <v>397717702.46000004</v>
      </c>
      <c r="K13" s="152">
        <f t="shared" si="0"/>
        <v>1.3550287605740778</v>
      </c>
    </row>
    <row r="14" spans="2:11">
      <c r="C14" s="154"/>
      <c r="D14" s="149"/>
      <c r="E14" s="150"/>
      <c r="F14" s="151"/>
      <c r="G14" s="152"/>
      <c r="H14" s="151"/>
      <c r="I14" s="152"/>
      <c r="J14" s="153"/>
      <c r="K14" s="152"/>
    </row>
    <row r="15" spans="2:11">
      <c r="C15" s="143" t="s">
        <v>1288</v>
      </c>
      <c r="D15" s="145">
        <v>-5</v>
      </c>
      <c r="E15" s="139"/>
      <c r="F15" s="146">
        <f>SUM(F16:F18)</f>
        <v>698283723</v>
      </c>
      <c r="G15" s="147">
        <f>+F15/F$48</f>
        <v>1.0166907729847926E-2</v>
      </c>
      <c r="H15" s="146">
        <f>SUM(H16:H18)</f>
        <v>621597211</v>
      </c>
      <c r="I15" s="147">
        <f>+H15/H$48</f>
        <v>9.558376189809847E-3</v>
      </c>
      <c r="J15" s="144">
        <f t="shared" si="1"/>
        <v>76686512</v>
      </c>
      <c r="K15" s="147">
        <f t="shared" si="0"/>
        <v>0.12337010308754426</v>
      </c>
    </row>
    <row r="16" spans="2:11">
      <c r="C16" s="148" t="s">
        <v>1440</v>
      </c>
      <c r="D16" s="149"/>
      <c r="E16" s="150"/>
      <c r="F16" s="151">
        <f>+'Hoja trabajo ESF'!E10</f>
        <v>571056269</v>
      </c>
      <c r="G16" s="152">
        <f>+F16/F$48</f>
        <v>8.3144948167067842E-3</v>
      </c>
      <c r="H16" s="151">
        <f>+'Hoja trabajo ESF'!G10</f>
        <v>535845042</v>
      </c>
      <c r="I16" s="152">
        <f>+H16/H$48</f>
        <v>8.2397546196204818E-3</v>
      </c>
      <c r="J16" s="153">
        <f t="shared" si="1"/>
        <v>35211227</v>
      </c>
      <c r="K16" s="152">
        <f t="shared" si="0"/>
        <v>6.5711584954816105E-2</v>
      </c>
    </row>
    <row r="17" spans="1:11">
      <c r="C17" s="154" t="s">
        <v>1428</v>
      </c>
      <c r="D17" s="149"/>
      <c r="E17" s="150"/>
      <c r="F17" s="151">
        <f>+'Hoja trabajo ESF'!E11</f>
        <v>51287810</v>
      </c>
      <c r="G17" s="152">
        <f>+F17/F$48</f>
        <v>7.4674292806904186E-4</v>
      </c>
      <c r="H17" s="151">
        <f>+'Hoja trabajo ESF'!G11</f>
        <v>46589690</v>
      </c>
      <c r="I17" s="152">
        <f>+H17/H$48</f>
        <v>7.1641535017540796E-4</v>
      </c>
      <c r="J17" s="153">
        <f t="shared" si="1"/>
        <v>4698120</v>
      </c>
      <c r="K17" s="152">
        <f t="shared" si="0"/>
        <v>0.10084033613445378</v>
      </c>
    </row>
    <row r="18" spans="1:11">
      <c r="C18" s="154" t="s">
        <v>1429</v>
      </c>
      <c r="D18" s="149"/>
      <c r="E18" s="150"/>
      <c r="F18" s="151">
        <f>+'Hoja trabajo ESF'!E12</f>
        <v>75939644</v>
      </c>
      <c r="G18" s="152">
        <f>+F18/F$48</f>
        <v>1.1056699850720989E-3</v>
      </c>
      <c r="H18" s="151">
        <f>+'Hoja trabajo ESF'!G12</f>
        <v>39162479</v>
      </c>
      <c r="I18" s="152">
        <f>+H18/H$48</f>
        <v>6.0220622001395713E-4</v>
      </c>
      <c r="J18" s="153">
        <f t="shared" si="1"/>
        <v>36777165</v>
      </c>
      <c r="K18" s="152">
        <f t="shared" si="0"/>
        <v>0.93909185371028225</v>
      </c>
    </row>
    <row r="19" spans="1:11">
      <c r="A19" s="138"/>
      <c r="C19" s="154"/>
      <c r="D19" s="149"/>
      <c r="E19" s="150"/>
      <c r="F19" s="151"/>
      <c r="G19" s="152"/>
      <c r="H19" s="151"/>
      <c r="I19" s="152"/>
      <c r="J19" s="153"/>
      <c r="K19" s="152"/>
    </row>
    <row r="20" spans="1:11">
      <c r="C20" s="143" t="s">
        <v>1441</v>
      </c>
      <c r="D20" s="145">
        <v>-6</v>
      </c>
      <c r="E20" s="139"/>
      <c r="F20" s="146">
        <f>SUM(F21:F29)</f>
        <v>61960169981.260002</v>
      </c>
      <c r="G20" s="147">
        <f t="shared" ref="G20:G29" si="2">+F20/F$48</f>
        <v>0.90213091094085796</v>
      </c>
      <c r="H20" s="146">
        <f>SUM(H21:H29)</f>
        <v>59071085688</v>
      </c>
      <c r="I20" s="147">
        <f t="shared" ref="I20:I29" si="3">+H20/H$48</f>
        <v>0.90834329523141388</v>
      </c>
      <c r="J20" s="144">
        <f t="shared" si="1"/>
        <v>2889084293.2600021</v>
      </c>
      <c r="K20" s="147">
        <f t="shared" si="0"/>
        <v>4.8908603246594899E-2</v>
      </c>
    </row>
    <row r="21" spans="1:11">
      <c r="C21" s="148" t="s">
        <v>1298</v>
      </c>
      <c r="D21" s="149"/>
      <c r="E21" s="150"/>
      <c r="F21" s="151">
        <f>+'Hoja trabajo ESF'!E14</f>
        <v>62598064199</v>
      </c>
      <c r="G21" s="152">
        <f t="shared" si="2"/>
        <v>0.91141855640580327</v>
      </c>
      <c r="H21" s="151">
        <f>+'Hoja trabajo ESF'!G14</f>
        <v>59838406262</v>
      </c>
      <c r="I21" s="152">
        <f t="shared" si="3"/>
        <v>0.92014247736203125</v>
      </c>
      <c r="J21" s="153">
        <f t="shared" si="1"/>
        <v>2759657937</v>
      </c>
      <c r="K21" s="152">
        <f t="shared" si="0"/>
        <v>4.6118506648003814E-2</v>
      </c>
    </row>
    <row r="22" spans="1:11">
      <c r="C22" s="154" t="s">
        <v>1299</v>
      </c>
      <c r="D22" s="149"/>
      <c r="E22" s="150"/>
      <c r="F22" s="151">
        <f>+'Hoja trabajo ESF'!E15</f>
        <v>416771952</v>
      </c>
      <c r="G22" s="152">
        <f t="shared" si="2"/>
        <v>6.0681379800293705E-3</v>
      </c>
      <c r="H22" s="151">
        <f>+'Hoja trabajo ESF'!G15</f>
        <v>240063536</v>
      </c>
      <c r="I22" s="152">
        <f t="shared" si="3"/>
        <v>3.6914862968134505E-3</v>
      </c>
      <c r="J22" s="153">
        <f t="shared" si="1"/>
        <v>176708416</v>
      </c>
      <c r="K22" s="152">
        <f t="shared" si="0"/>
        <v>0.73609019905463691</v>
      </c>
    </row>
    <row r="23" spans="1:11">
      <c r="C23" s="154" t="s">
        <v>1300</v>
      </c>
      <c r="D23" s="149"/>
      <c r="E23" s="150"/>
      <c r="F23" s="151">
        <f>+'Hoja trabajo ESF'!E16</f>
        <v>282817633</v>
      </c>
      <c r="G23" s="152">
        <f t="shared" si="2"/>
        <v>4.1177829073999394E-3</v>
      </c>
      <c r="H23" s="151">
        <f>+'Hoja trabajo ESF'!G16</f>
        <v>273363689</v>
      </c>
      <c r="I23" s="152">
        <f t="shared" si="3"/>
        <v>4.2035468143311605E-3</v>
      </c>
      <c r="J23" s="153">
        <f t="shared" si="1"/>
        <v>9453944</v>
      </c>
      <c r="K23" s="152">
        <f t="shared" si="0"/>
        <v>3.4583759220486669E-2</v>
      </c>
    </row>
    <row r="24" spans="1:11">
      <c r="C24" s="154" t="s">
        <v>1437</v>
      </c>
      <c r="D24" s="149"/>
      <c r="E24" s="150"/>
      <c r="F24" s="151">
        <f>+'Hoja trabajo ESF'!E17</f>
        <v>227781509</v>
      </c>
      <c r="G24" s="152">
        <f t="shared" si="2"/>
        <v>3.3164650818712049E-3</v>
      </c>
      <c r="H24" s="151">
        <f>+'Hoja trabajo ESF'!G17</f>
        <v>196248890</v>
      </c>
      <c r="I24" s="152">
        <f t="shared" si="3"/>
        <v>3.0177431369662498E-3</v>
      </c>
      <c r="J24" s="153">
        <f t="shared" si="1"/>
        <v>31532619</v>
      </c>
      <c r="K24" s="152">
        <f t="shared" si="0"/>
        <v>0.1606766744005533</v>
      </c>
    </row>
    <row r="25" spans="1:11">
      <c r="C25" s="154" t="s">
        <v>1313</v>
      </c>
      <c r="D25" s="149"/>
      <c r="E25" s="150"/>
      <c r="F25" s="151">
        <f>+'Hoja trabajo ESF'!E18</f>
        <v>3136492</v>
      </c>
      <c r="G25" s="152">
        <f t="shared" si="2"/>
        <v>4.5666859628927909E-5</v>
      </c>
      <c r="H25" s="151">
        <f>+'Hoja trabajo ESF'!G18</f>
        <v>3863458</v>
      </c>
      <c r="I25" s="152">
        <f t="shared" si="3"/>
        <v>5.9408865265211705E-5</v>
      </c>
      <c r="J25" s="153">
        <f t="shared" si="1"/>
        <v>-726966</v>
      </c>
      <c r="K25" s="152">
        <f t="shared" si="0"/>
        <v>-0.18816459244542066</v>
      </c>
    </row>
    <row r="26" spans="1:11">
      <c r="C26" s="154" t="s">
        <v>1301</v>
      </c>
      <c r="D26" s="149"/>
      <c r="E26" s="150"/>
      <c r="F26" s="155">
        <f>+'Hoja trabajo ESF'!E19</f>
        <v>-702958376</v>
      </c>
      <c r="G26" s="156">
        <f t="shared" si="2"/>
        <v>-1.0234969986140926E-2</v>
      </c>
      <c r="H26" s="155">
        <f>+'Hoja trabajo ESF'!G19</f>
        <v>-820283195</v>
      </c>
      <c r="I26" s="156">
        <f t="shared" si="3"/>
        <v>-1.2613594818701893E-2</v>
      </c>
      <c r="J26" s="155">
        <f t="shared" si="1"/>
        <v>117324819</v>
      </c>
      <c r="K26" s="156">
        <f t="shared" si="0"/>
        <v>-0.14302965087563449</v>
      </c>
    </row>
    <row r="27" spans="1:11">
      <c r="C27" s="154" t="s">
        <v>1302</v>
      </c>
      <c r="D27" s="149"/>
      <c r="E27" s="150"/>
      <c r="F27" s="155">
        <f>+'Hoja trabajo ESF'!E20</f>
        <v>-793986936</v>
      </c>
      <c r="G27" s="156">
        <f t="shared" si="2"/>
        <v>-1.1560332356503562E-2</v>
      </c>
      <c r="H27" s="155">
        <f>+'Hoja trabajo ESF'!G20</f>
        <v>-600784698</v>
      </c>
      <c r="I27" s="156">
        <f t="shared" si="3"/>
        <v>-9.238339636895989E-3</v>
      </c>
      <c r="J27" s="155">
        <f t="shared" si="1"/>
        <v>-193202238</v>
      </c>
      <c r="K27" s="156">
        <f t="shared" si="0"/>
        <v>0.32158315390382997</v>
      </c>
    </row>
    <row r="28" spans="1:11">
      <c r="C28" s="154" t="s">
        <v>1314</v>
      </c>
      <c r="D28" s="149"/>
      <c r="E28" s="150"/>
      <c r="F28" s="155">
        <f>+'Hoja trabajo ESF'!E21</f>
        <v>-15454767.74</v>
      </c>
      <c r="G28" s="156">
        <f t="shared" si="2"/>
        <v>-2.2501913251500832E-4</v>
      </c>
      <c r="H28" s="155">
        <f>+'Hoja trabajo ESF'!G21</f>
        <v>-15347844</v>
      </c>
      <c r="I28" s="156">
        <f t="shared" si="3"/>
        <v>-2.3600567064725124E-4</v>
      </c>
      <c r="J28" s="155">
        <f t="shared" si="1"/>
        <v>-106923.74000000022</v>
      </c>
      <c r="K28" s="156">
        <f t="shared" si="0"/>
        <v>6.9666944751328088E-3</v>
      </c>
    </row>
    <row r="29" spans="1:11">
      <c r="C29" s="154" t="s">
        <v>1303</v>
      </c>
      <c r="D29" s="149"/>
      <c r="E29" s="150"/>
      <c r="F29" s="155">
        <f>+'Hoja trabajo ESF'!E22</f>
        <v>-56001724</v>
      </c>
      <c r="G29" s="156">
        <f t="shared" si="2"/>
        <v>-8.1537681871529189E-4</v>
      </c>
      <c r="H29" s="155">
        <f>+'Hoja trabajo ESF'!G22</f>
        <v>-44444410</v>
      </c>
      <c r="I29" s="156">
        <f t="shared" si="3"/>
        <v>-6.83427117748356E-4</v>
      </c>
      <c r="J29" s="155">
        <f t="shared" si="1"/>
        <v>-11557314</v>
      </c>
      <c r="K29" s="156">
        <f t="shared" si="0"/>
        <v>0.26003976653081906</v>
      </c>
    </row>
    <row r="30" spans="1:11">
      <c r="C30" s="154"/>
      <c r="D30" s="149"/>
      <c r="E30" s="150"/>
      <c r="F30" s="151"/>
      <c r="G30" s="152"/>
      <c r="H30" s="151"/>
      <c r="I30" s="152"/>
      <c r="J30" s="153"/>
      <c r="K30" s="152"/>
    </row>
    <row r="31" spans="1:11">
      <c r="C31" s="143" t="s">
        <v>1290</v>
      </c>
      <c r="D31" s="145">
        <v>-7</v>
      </c>
      <c r="E31" s="139"/>
      <c r="F31" s="146">
        <f>SUM(F32:F35)</f>
        <v>206419166.52000001</v>
      </c>
      <c r="G31" s="147">
        <f>+F31/F$48</f>
        <v>3.0054325348794564E-3</v>
      </c>
      <c r="H31" s="146">
        <f>SUM(H32:H35)</f>
        <v>137717975.30000001</v>
      </c>
      <c r="I31" s="147">
        <f>+H31/H$48</f>
        <v>2.1177061169541521E-3</v>
      </c>
      <c r="J31" s="144">
        <f t="shared" si="1"/>
        <v>68701191.219999999</v>
      </c>
      <c r="K31" s="147">
        <f t="shared" si="0"/>
        <v>0.49885420599848151</v>
      </c>
    </row>
    <row r="32" spans="1:11">
      <c r="C32" s="154" t="s">
        <v>1304</v>
      </c>
      <c r="D32" s="149"/>
      <c r="E32" s="150"/>
      <c r="F32" s="151">
        <f>+'Hoja trabajo ESF'!E24</f>
        <v>111579896</v>
      </c>
      <c r="G32" s="152">
        <f>+F32/F$48</f>
        <v>1.6245867829544521E-3</v>
      </c>
      <c r="H32" s="151">
        <f>+'Hoja trabajo ESF'!G24</f>
        <v>63523626</v>
      </c>
      <c r="I32" s="152">
        <f>+H32/H$48</f>
        <v>9.7681055111552891E-4</v>
      </c>
      <c r="J32" s="153">
        <f t="shared" si="1"/>
        <v>48056270</v>
      </c>
      <c r="K32" s="152">
        <f t="shared" si="0"/>
        <v>0.75651018410063686</v>
      </c>
    </row>
    <row r="33" spans="3:11">
      <c r="C33" s="154" t="s">
        <v>1430</v>
      </c>
      <c r="D33" s="149"/>
      <c r="E33" s="150"/>
      <c r="F33" s="151">
        <f>+'Hoja trabajo ESF'!E25</f>
        <v>40165</v>
      </c>
      <c r="G33" s="152">
        <f>+F33/F$48</f>
        <v>5.8479645954649006E-7</v>
      </c>
      <c r="H33" s="151">
        <f>+'Hoja trabajo ESF'!G25</f>
        <v>0</v>
      </c>
      <c r="I33" s="152">
        <f>+H33/H$48</f>
        <v>0</v>
      </c>
      <c r="J33" s="153">
        <f t="shared" si="1"/>
        <v>40165</v>
      </c>
      <c r="K33" s="152">
        <f t="shared" si="0"/>
        <v>0</v>
      </c>
    </row>
    <row r="34" spans="3:11">
      <c r="C34" s="154" t="s">
        <v>1305</v>
      </c>
      <c r="D34" s="149"/>
      <c r="E34" s="150"/>
      <c r="F34" s="151">
        <f>+'Hoja trabajo ESF'!E26</f>
        <v>28603226</v>
      </c>
      <c r="G34" s="152">
        <f>+F34/F$48</f>
        <v>4.1645874010726034E-4</v>
      </c>
      <c r="H34" s="151">
        <f>+'Hoja trabajo ESF'!G26</f>
        <v>23153554</v>
      </c>
      <c r="I34" s="152">
        <f>+H34/H$48</f>
        <v>3.5603502613379092E-4</v>
      </c>
      <c r="J34" s="153">
        <f t="shared" si="1"/>
        <v>5449672</v>
      </c>
      <c r="K34" s="152">
        <f t="shared" si="0"/>
        <v>0.23537086358318901</v>
      </c>
    </row>
    <row r="35" spans="3:11">
      <c r="C35" s="154" t="s">
        <v>1306</v>
      </c>
      <c r="D35" s="149"/>
      <c r="E35" s="150"/>
      <c r="F35" s="151">
        <f>+'Hoja trabajo ESF'!E27</f>
        <v>66195879.520000003</v>
      </c>
      <c r="G35" s="152">
        <f>+F35/F$48</f>
        <v>9.6380221535819768E-4</v>
      </c>
      <c r="H35" s="151">
        <f>+'Hoja trabajo ESF'!G27</f>
        <v>51040795.299999997</v>
      </c>
      <c r="I35" s="152">
        <f>+H35/H$48</f>
        <v>7.84860539704832E-4</v>
      </c>
      <c r="J35" s="153">
        <f t="shared" si="1"/>
        <v>15155084.220000006</v>
      </c>
      <c r="K35" s="152">
        <f t="shared" si="0"/>
        <v>0.29692100467721372</v>
      </c>
    </row>
    <row r="36" spans="3:11">
      <c r="C36" s="154"/>
      <c r="D36" s="149"/>
      <c r="E36" s="150"/>
      <c r="F36" s="151"/>
      <c r="G36" s="152"/>
      <c r="H36" s="151"/>
      <c r="I36" s="152"/>
      <c r="J36" s="153"/>
      <c r="K36" s="152"/>
    </row>
    <row r="37" spans="3:11">
      <c r="C37" s="143" t="s">
        <v>1291</v>
      </c>
      <c r="D37" s="145">
        <v>-8</v>
      </c>
      <c r="E37" s="139"/>
      <c r="F37" s="146">
        <f>SUM(F38:F42)</f>
        <v>2153006384.0499997</v>
      </c>
      <c r="G37" s="147">
        <f t="shared" ref="G37:G42" si="4">+F37/F$48</f>
        <v>3.1347454519443055E-2</v>
      </c>
      <c r="H37" s="146">
        <f>SUM(H38:H42)</f>
        <v>1608990194.4300001</v>
      </c>
      <c r="I37" s="147">
        <f t="shared" ref="I37:I42" si="5">+H37/H$48</f>
        <v>2.4741638623724825E-2</v>
      </c>
      <c r="J37" s="144">
        <f t="shared" si="1"/>
        <v>544016189.61999965</v>
      </c>
      <c r="K37" s="147">
        <f t="shared" si="0"/>
        <v>0.33811032006489172</v>
      </c>
    </row>
    <row r="38" spans="3:11">
      <c r="C38" s="148" t="s">
        <v>1307</v>
      </c>
      <c r="D38" s="149"/>
      <c r="E38" s="150"/>
      <c r="F38" s="151">
        <f>+'Hoja trabajo ESF'!E29</f>
        <v>179682458</v>
      </c>
      <c r="G38" s="152">
        <f t="shared" si="4"/>
        <v>2.6161500132207368E-3</v>
      </c>
      <c r="H38" s="151">
        <f>+'Hoja trabajo ESF'!G29</f>
        <v>179682458</v>
      </c>
      <c r="I38" s="152">
        <f t="shared" si="5"/>
        <v>2.7629990898940951E-3</v>
      </c>
      <c r="J38" s="153">
        <f t="shared" si="1"/>
        <v>0</v>
      </c>
      <c r="K38" s="152">
        <f t="shared" si="0"/>
        <v>0</v>
      </c>
    </row>
    <row r="39" spans="3:11">
      <c r="C39" s="154" t="s">
        <v>1308</v>
      </c>
      <c r="D39" s="149"/>
      <c r="E39" s="150"/>
      <c r="F39" s="151">
        <f>+'Hoja trabajo ESF'!E30</f>
        <v>1401846479</v>
      </c>
      <c r="G39" s="152">
        <f t="shared" si="4"/>
        <v>2.0410677399400296E-2</v>
      </c>
      <c r="H39" s="151">
        <f>+'Hoja trabajo ESF'!G30</f>
        <v>968895289</v>
      </c>
      <c r="I39" s="152">
        <f t="shared" si="5"/>
        <v>1.4898821128714058E-2</v>
      </c>
      <c r="J39" s="153">
        <f t="shared" si="1"/>
        <v>432951190</v>
      </c>
      <c r="K39" s="152">
        <f t="shared" si="0"/>
        <v>0.44685034070797303</v>
      </c>
    </row>
    <row r="40" spans="3:11">
      <c r="C40" s="154" t="s">
        <v>1309</v>
      </c>
      <c r="D40" s="149"/>
      <c r="E40" s="150"/>
      <c r="F40" s="151">
        <f>+'Hoja trabajo ESF'!E31</f>
        <v>583700848.73000002</v>
      </c>
      <c r="G40" s="152">
        <f t="shared" si="4"/>
        <v>8.4985980274264999E-3</v>
      </c>
      <c r="H40" s="151">
        <f>+'Hoja trabajo ESF'!G31</f>
        <v>412105156</v>
      </c>
      <c r="I40" s="152">
        <f t="shared" si="5"/>
        <v>6.336991288090372E-3</v>
      </c>
      <c r="J40" s="153">
        <f t="shared" si="1"/>
        <v>171595692.73000002</v>
      </c>
      <c r="K40" s="152">
        <f t="shared" si="0"/>
        <v>0.41638812383604351</v>
      </c>
    </row>
    <row r="41" spans="3:11">
      <c r="C41" s="154" t="s">
        <v>1310</v>
      </c>
      <c r="D41" s="149"/>
      <c r="E41" s="150"/>
      <c r="F41" s="151">
        <f>+'Hoja trabajo ESF'!E32</f>
        <v>367596735.00999999</v>
      </c>
      <c r="G41" s="152">
        <f t="shared" si="4"/>
        <v>5.3521540937307918E-3</v>
      </c>
      <c r="H41" s="151">
        <f>+'Hoja trabajo ESF'!G32</f>
        <v>301376841.00999999</v>
      </c>
      <c r="I41" s="152">
        <f t="shared" si="5"/>
        <v>4.6343084722593646E-3</v>
      </c>
      <c r="J41" s="153">
        <f t="shared" si="1"/>
        <v>66219894</v>
      </c>
      <c r="K41" s="152">
        <f t="shared" si="0"/>
        <v>0.21972456071302027</v>
      </c>
    </row>
    <row r="42" spans="3:11">
      <c r="C42" s="154" t="s">
        <v>1311</v>
      </c>
      <c r="D42" s="149"/>
      <c r="E42" s="150"/>
      <c r="F42" s="155">
        <f>+'Hoja trabajo ESF'!E33</f>
        <v>-379820136.69</v>
      </c>
      <c r="G42" s="152">
        <f t="shared" si="4"/>
        <v>-5.5301250143352642E-3</v>
      </c>
      <c r="H42" s="155">
        <f>+'Hoja trabajo ESF'!G33</f>
        <v>-253069549.58000001</v>
      </c>
      <c r="I42" s="152">
        <f t="shared" si="5"/>
        <v>-3.8914813552330669E-3</v>
      </c>
      <c r="J42" s="155">
        <f t="shared" si="1"/>
        <v>-126750587.10999998</v>
      </c>
      <c r="K42" s="152">
        <f t="shared" si="0"/>
        <v>0.50085277869407108</v>
      </c>
    </row>
    <row r="43" spans="3:11">
      <c r="C43" s="154"/>
      <c r="D43" s="149"/>
      <c r="E43" s="150"/>
      <c r="F43" s="151"/>
      <c r="G43" s="152"/>
      <c r="H43" s="151"/>
      <c r="I43" s="152"/>
      <c r="J43" s="153"/>
      <c r="K43" s="152"/>
    </row>
    <row r="44" spans="3:11">
      <c r="C44" s="143" t="s">
        <v>1487</v>
      </c>
      <c r="D44" s="145">
        <v>-9</v>
      </c>
      <c r="E44" s="139"/>
      <c r="F44" s="146">
        <f>SUM(F45:F47)</f>
        <v>301703140.39999998</v>
      </c>
      <c r="G44" s="147">
        <f>+F44/F$48</f>
        <v>4.3927531019538795E-3</v>
      </c>
      <c r="H44" s="146">
        <f>SUM(H45:H47)</f>
        <v>513601670</v>
      </c>
      <c r="I44" s="147">
        <f>+H44/H$48</f>
        <v>7.8977155732035207E-3</v>
      </c>
      <c r="J44" s="144">
        <f t="shared" si="1"/>
        <v>-211898529.60000002</v>
      </c>
      <c r="K44" s="147">
        <f t="shared" si="0"/>
        <v>-0.41257367718449983</v>
      </c>
    </row>
    <row r="45" spans="3:11">
      <c r="C45" s="148" t="s">
        <v>1488</v>
      </c>
      <c r="D45" s="149"/>
      <c r="E45" s="150"/>
      <c r="F45" s="151">
        <f>+'Hoja trabajo ESF'!E35</f>
        <v>274256604.39999998</v>
      </c>
      <c r="G45" s="152">
        <f>+F45/F$48</f>
        <v>3.9931355971707279E-3</v>
      </c>
      <c r="H45" s="151">
        <f>+'Hoja trabajo ESF'!G35</f>
        <v>279281886</v>
      </c>
      <c r="I45" s="152">
        <f>+H45/H$48</f>
        <v>4.294551652014391E-3</v>
      </c>
      <c r="J45" s="153">
        <f t="shared" si="1"/>
        <v>-5025281.6000000238</v>
      </c>
      <c r="K45" s="152">
        <f t="shared" si="0"/>
        <v>-1.7993582297707714E-2</v>
      </c>
    </row>
    <row r="46" spans="3:11">
      <c r="C46" s="148" t="s">
        <v>1489</v>
      </c>
      <c r="D46" s="149"/>
      <c r="E46" s="150"/>
      <c r="F46" s="151">
        <f>+'Hoja trabajo ESF'!E36</f>
        <v>27446536</v>
      </c>
      <c r="G46" s="152">
        <f>+F46/F$48</f>
        <v>3.9961750478315154E-4</v>
      </c>
      <c r="H46" s="151">
        <f>+'Hoja trabajo ESF'!G36</f>
        <v>234319784</v>
      </c>
      <c r="I46" s="152">
        <f>+H46/H$48</f>
        <v>3.6031639211891288E-3</v>
      </c>
      <c r="J46" s="153">
        <f>+F46-H46</f>
        <v>-206873248</v>
      </c>
      <c r="K46" s="152">
        <f>IFERROR(+J46/H46,0%)</f>
        <v>-0.88286718461638736</v>
      </c>
    </row>
    <row r="47" spans="3:11">
      <c r="C47" s="154"/>
      <c r="D47" s="149"/>
      <c r="E47" s="150"/>
      <c r="F47" s="151"/>
      <c r="G47" s="152"/>
      <c r="H47" s="151"/>
      <c r="I47" s="152"/>
      <c r="J47" s="153"/>
      <c r="K47" s="152"/>
    </row>
    <row r="48" spans="3:11" s="139" customFormat="1" ht="17.25" thickBot="1">
      <c r="C48" s="140" t="s">
        <v>1368</v>
      </c>
      <c r="D48" s="141"/>
      <c r="F48" s="157">
        <f>+F44+F37+F31+F20+F15+F11</f>
        <v>68682016356.850006</v>
      </c>
      <c r="G48" s="158">
        <f>+F48/F$48</f>
        <v>1</v>
      </c>
      <c r="H48" s="157">
        <f>+H44+H37+H31+H20+H15+H11</f>
        <v>65031674696.240005</v>
      </c>
      <c r="I48" s="158">
        <f>+H48/H$48</f>
        <v>1</v>
      </c>
      <c r="J48" s="159">
        <f t="shared" si="1"/>
        <v>3650341660.6100006</v>
      </c>
      <c r="K48" s="158">
        <f t="shared" si="0"/>
        <v>5.6131749300023112E-2</v>
      </c>
    </row>
    <row r="49" spans="2:11" ht="17.25" thickTop="1">
      <c r="F49" s="160"/>
      <c r="G49" s="161"/>
      <c r="H49" s="162"/>
      <c r="I49" s="161"/>
      <c r="J49" s="163"/>
      <c r="K49" s="161"/>
    </row>
    <row r="50" spans="2:11" s="139" customFormat="1">
      <c r="B50" s="139" t="s">
        <v>900</v>
      </c>
      <c r="D50" s="141"/>
      <c r="F50" s="164"/>
      <c r="G50" s="158"/>
      <c r="H50" s="164"/>
      <c r="I50" s="158"/>
      <c r="J50" s="165"/>
      <c r="K50" s="158"/>
    </row>
    <row r="51" spans="2:11" s="139" customFormat="1" ht="2.25" customHeight="1">
      <c r="C51" s="143"/>
      <c r="D51" s="141"/>
      <c r="F51" s="164"/>
      <c r="G51" s="158"/>
      <c r="H51" s="164"/>
      <c r="I51" s="158"/>
      <c r="J51" s="165"/>
      <c r="K51" s="158"/>
    </row>
    <row r="52" spans="2:11" s="139" customFormat="1">
      <c r="C52" s="143" t="s">
        <v>1415</v>
      </c>
      <c r="D52" s="145">
        <v>-10</v>
      </c>
      <c r="F52" s="146">
        <f>SUM(F53:F56)</f>
        <v>6269936194.4400005</v>
      </c>
      <c r="G52" s="147">
        <f>+F52/F$48</f>
        <v>9.1289343659676461E-2</v>
      </c>
      <c r="H52" s="146">
        <f>SUM(H53:H56)</f>
        <v>2665064702</v>
      </c>
      <c r="I52" s="147">
        <f>+H52/H$48</f>
        <v>4.0981025238061235E-2</v>
      </c>
      <c r="J52" s="144">
        <f t="shared" si="1"/>
        <v>3604871492.4400005</v>
      </c>
      <c r="K52" s="147">
        <f t="shared" si="0"/>
        <v>1.3526393898559843</v>
      </c>
    </row>
    <row r="53" spans="2:11" s="139" customFormat="1">
      <c r="C53" s="148" t="s">
        <v>1432</v>
      </c>
      <c r="D53" s="149"/>
      <c r="E53" s="150"/>
      <c r="F53" s="151">
        <f>+'Hoja trabajo ESF'!E41</f>
        <v>632092758.44000006</v>
      </c>
      <c r="G53" s="152">
        <f>+F53/F$48</f>
        <v>9.2031770755803995E-3</v>
      </c>
      <c r="H53" s="151">
        <f>+'Hoja trabajo ESF'!G41</f>
        <v>481188436</v>
      </c>
      <c r="I53" s="152">
        <f>+H53/H$48</f>
        <v>7.3992933174120042E-3</v>
      </c>
      <c r="J53" s="153">
        <f t="shared" si="1"/>
        <v>150904322.44000006</v>
      </c>
      <c r="K53" s="152">
        <f t="shared" si="0"/>
        <v>0.31360754155779436</v>
      </c>
    </row>
    <row r="54" spans="2:11" s="139" customFormat="1">
      <c r="C54" s="154" t="s">
        <v>1431</v>
      </c>
      <c r="D54" s="149"/>
      <c r="E54" s="150"/>
      <c r="F54" s="151">
        <f>+'Hoja trabajo ESF'!E42</f>
        <v>3985472112</v>
      </c>
      <c r="G54" s="152">
        <f>+F54/F$48</f>
        <v>5.8027884494432268E-2</v>
      </c>
      <c r="H54" s="151">
        <f>+'Hoja trabajo ESF'!G42</f>
        <v>1442510778</v>
      </c>
      <c r="I54" s="152">
        <f>+H54/H$48</f>
        <v>2.2181664315703113E-2</v>
      </c>
      <c r="J54" s="153">
        <f t="shared" si="1"/>
        <v>2542961334</v>
      </c>
      <c r="K54" s="152">
        <f t="shared" si="0"/>
        <v>1.7628716351955049</v>
      </c>
    </row>
    <row r="55" spans="2:11" s="139" customFormat="1">
      <c r="C55" s="148" t="s">
        <v>1433</v>
      </c>
      <c r="D55" s="141"/>
      <c r="F55" s="151">
        <f>+'Hoja trabajo ESF'!E43</f>
        <v>83259899</v>
      </c>
      <c r="G55" s="152">
        <f>+F55/F$48</f>
        <v>1.2122518151972698E-3</v>
      </c>
      <c r="H55" s="151">
        <f>+'Hoja trabajo ESF'!G43</f>
        <v>22691501</v>
      </c>
      <c r="I55" s="152">
        <f>+H55/H$48</f>
        <v>3.4892998075154865E-4</v>
      </c>
      <c r="J55" s="153">
        <f t="shared" si="1"/>
        <v>60568398</v>
      </c>
      <c r="K55" s="152">
        <f t="shared" si="0"/>
        <v>2.6692107322472851</v>
      </c>
    </row>
    <row r="56" spans="2:11" s="139" customFormat="1">
      <c r="C56" s="154" t="s">
        <v>1434</v>
      </c>
      <c r="D56" s="141"/>
      <c r="F56" s="151">
        <f>+'Hoja trabajo ESF'!E44</f>
        <v>1569111425</v>
      </c>
      <c r="G56" s="152">
        <f>+F56/F$48</f>
        <v>2.2846030274466522E-2</v>
      </c>
      <c r="H56" s="151">
        <f>+'Hoja trabajo ESF'!G44</f>
        <v>718673987</v>
      </c>
      <c r="I56" s="152">
        <f>+H56/H$48</f>
        <v>1.1051137624194572E-2</v>
      </c>
      <c r="J56" s="153">
        <f t="shared" si="1"/>
        <v>850437438</v>
      </c>
      <c r="K56" s="152">
        <f t="shared" si="0"/>
        <v>1.1833424520484279</v>
      </c>
    </row>
    <row r="57" spans="2:11" s="139" customFormat="1">
      <c r="C57" s="143"/>
      <c r="D57" s="141"/>
      <c r="F57" s="164"/>
      <c r="G57" s="158"/>
      <c r="H57" s="164"/>
      <c r="I57" s="158"/>
      <c r="J57" s="165"/>
      <c r="K57" s="158"/>
    </row>
    <row r="58" spans="2:11" s="139" customFormat="1">
      <c r="C58" s="143" t="s">
        <v>1416</v>
      </c>
      <c r="D58" s="145">
        <v>-11</v>
      </c>
      <c r="F58" s="146">
        <f>SUM(F59:F61)</f>
        <v>33984370475.68</v>
      </c>
      <c r="G58" s="147">
        <f>+F58/F$48</f>
        <v>0.49480740779519305</v>
      </c>
      <c r="H58" s="146">
        <f>SUM(H59:H61)</f>
        <v>35212991265.269997</v>
      </c>
      <c r="I58" s="147">
        <f>+H58/H$48</f>
        <v>0.54147446501644436</v>
      </c>
      <c r="J58" s="144">
        <f t="shared" si="1"/>
        <v>-1228620789.5899963</v>
      </c>
      <c r="K58" s="147">
        <f t="shared" si="0"/>
        <v>-3.4891122436444787E-2</v>
      </c>
    </row>
    <row r="59" spans="2:11" s="139" customFormat="1">
      <c r="C59" s="148" t="s">
        <v>1321</v>
      </c>
      <c r="D59" s="149"/>
      <c r="E59" s="150"/>
      <c r="F59" s="151">
        <f>+'Hoja trabajo ESF'!E46</f>
        <v>9692401851</v>
      </c>
      <c r="G59" s="152">
        <f>+F59/F$48</f>
        <v>0.14111993743225809</v>
      </c>
      <c r="H59" s="151">
        <f>+'Hoja trabajo ESF'!G46</f>
        <v>9763944849</v>
      </c>
      <c r="I59" s="152">
        <f>+H59/H$48</f>
        <v>0.15014137179469761</v>
      </c>
      <c r="J59" s="153">
        <f t="shared" si="1"/>
        <v>-71542998</v>
      </c>
      <c r="K59" s="152">
        <f t="shared" si="0"/>
        <v>-7.3272636323142753E-3</v>
      </c>
    </row>
    <row r="60" spans="2:11" s="139" customFormat="1">
      <c r="C60" s="154" t="s">
        <v>1322</v>
      </c>
      <c r="D60" s="149"/>
      <c r="E60" s="150"/>
      <c r="F60" s="151">
        <f>+'Hoja trabajo ESF'!E47</f>
        <v>24174590291</v>
      </c>
      <c r="G60" s="152">
        <f>+F60/F$48</f>
        <v>0.35197845918495585</v>
      </c>
      <c r="H60" s="151">
        <f>+'Hoja trabajo ESF'!G47</f>
        <v>25242818305</v>
      </c>
      <c r="I60" s="152">
        <f>+H60/H$48</f>
        <v>0.38816189838118204</v>
      </c>
      <c r="J60" s="153">
        <f t="shared" si="1"/>
        <v>-1068228014</v>
      </c>
      <c r="K60" s="152">
        <f t="shared" si="0"/>
        <v>-4.2318096224160891E-2</v>
      </c>
    </row>
    <row r="61" spans="2:11" s="139" customFormat="1">
      <c r="C61" s="148" t="s">
        <v>1323</v>
      </c>
      <c r="D61" s="141"/>
      <c r="F61" s="151">
        <f>+'Hoja trabajo ESF'!E48</f>
        <v>117378333.68000001</v>
      </c>
      <c r="G61" s="152">
        <f>+F61/F$48</f>
        <v>1.7090111779790994E-3</v>
      </c>
      <c r="H61" s="151">
        <f>+'Hoja trabajo ESF'!G48</f>
        <v>206228111.27000001</v>
      </c>
      <c r="I61" s="152">
        <f>+H61/H$48</f>
        <v>3.1711948405647268E-3</v>
      </c>
      <c r="J61" s="153">
        <f t="shared" si="1"/>
        <v>-88849777.590000004</v>
      </c>
      <c r="K61" s="152">
        <f t="shared" si="0"/>
        <v>-0.4308325234753046</v>
      </c>
    </row>
    <row r="62" spans="2:11" s="139" customFormat="1">
      <c r="C62" s="143"/>
      <c r="D62" s="141"/>
      <c r="F62" s="164"/>
      <c r="G62" s="158"/>
      <c r="H62" s="164"/>
      <c r="I62" s="158"/>
      <c r="J62" s="165"/>
      <c r="K62" s="158"/>
    </row>
    <row r="63" spans="2:11" s="139" customFormat="1">
      <c r="C63" s="143" t="s">
        <v>1324</v>
      </c>
      <c r="D63" s="145">
        <v>-12</v>
      </c>
      <c r="F63" s="146">
        <f>+'Hoja trabajo ESF'!E49</f>
        <v>1303483846.3699999</v>
      </c>
      <c r="G63" s="147">
        <f>+F63/F$48</f>
        <v>1.8978532016263334E-2</v>
      </c>
      <c r="H63" s="146">
        <f>+'Hoja trabajo ESF'!G49</f>
        <v>1453530548.0899999</v>
      </c>
      <c r="I63" s="147">
        <f>+H63/H$48</f>
        <v>2.2351116665522992E-2</v>
      </c>
      <c r="J63" s="144">
        <f t="shared" si="1"/>
        <v>-150046701.72000003</v>
      </c>
      <c r="K63" s="147">
        <f t="shared" si="0"/>
        <v>-0.10322913537466941</v>
      </c>
    </row>
    <row r="64" spans="2:11" s="139" customFormat="1">
      <c r="C64" s="148" t="s">
        <v>1325</v>
      </c>
      <c r="D64" s="149"/>
      <c r="E64" s="150"/>
      <c r="F64" s="151">
        <f>+'Hoja trabajo ESF'!E50</f>
        <v>710366910</v>
      </c>
      <c r="G64" s="152">
        <f>+F64/F$48</f>
        <v>1.0342837145449523E-2</v>
      </c>
      <c r="H64" s="151">
        <f>+'Hoja trabajo ESF'!G50</f>
        <v>619795343</v>
      </c>
      <c r="I64" s="152">
        <f>+H64/H$48</f>
        <v>9.5306686456259337E-3</v>
      </c>
      <c r="J64" s="153">
        <f t="shared" si="1"/>
        <v>90571567</v>
      </c>
      <c r="K64" s="152">
        <f t="shared" si="0"/>
        <v>0.14613140938040253</v>
      </c>
    </row>
    <row r="65" spans="3:11" s="139" customFormat="1">
      <c r="C65" s="148" t="s">
        <v>1442</v>
      </c>
      <c r="D65" s="149"/>
      <c r="E65" s="150"/>
      <c r="F65" s="151">
        <f>+'Hoja trabajo ESF'!E54</f>
        <v>209380147</v>
      </c>
      <c r="G65" s="152">
        <f>+F65/F$48</f>
        <v>3.0485439727355565E-3</v>
      </c>
      <c r="H65" s="151">
        <f>+'Hoja trabajo ESF'!G54</f>
        <v>111749172</v>
      </c>
      <c r="I65" s="152">
        <f>+H65/H$48</f>
        <v>1.7183806586863295E-3</v>
      </c>
      <c r="J65" s="153">
        <f t="shared" si="1"/>
        <v>97630975</v>
      </c>
      <c r="K65" s="152">
        <f t="shared" si="0"/>
        <v>0.87366173057640195</v>
      </c>
    </row>
    <row r="66" spans="3:11" s="139" customFormat="1">
      <c r="C66" s="148" t="s">
        <v>1443</v>
      </c>
      <c r="D66" s="149"/>
      <c r="E66" s="150"/>
      <c r="F66" s="151">
        <f>+'Hoja trabajo ESF'!E55</f>
        <v>123669786</v>
      </c>
      <c r="G66" s="152">
        <f>+F66/F$48</f>
        <v>1.8006137932446676E-3</v>
      </c>
      <c r="H66" s="151">
        <f>+'Hoja trabajo ESF'!G55</f>
        <v>95849538</v>
      </c>
      <c r="I66" s="152">
        <f>+H66/H$48</f>
        <v>1.4738900458539448E-3</v>
      </c>
      <c r="J66" s="153">
        <f t="shared" si="1"/>
        <v>27820248</v>
      </c>
      <c r="K66" s="152">
        <f t="shared" si="0"/>
        <v>0.29024916113836668</v>
      </c>
    </row>
    <row r="67" spans="3:11" s="139" customFormat="1">
      <c r="C67" s="148" t="s">
        <v>1444</v>
      </c>
      <c r="D67" s="149"/>
      <c r="E67" s="150"/>
      <c r="F67" s="151">
        <f>+F63-F64-F65-F66</f>
        <v>260067003.36999989</v>
      </c>
      <c r="G67" s="152">
        <f>+F67/F$48</f>
        <v>3.7865371048335871E-3</v>
      </c>
      <c r="H67" s="151">
        <f>+H63-H64-H65-H66</f>
        <v>626136495.08999991</v>
      </c>
      <c r="I67" s="152">
        <f>+H67/H$48</f>
        <v>9.6281773153567857E-3</v>
      </c>
      <c r="J67" s="153">
        <f t="shared" si="1"/>
        <v>-366069491.72000003</v>
      </c>
      <c r="K67" s="152">
        <f t="shared" si="0"/>
        <v>-0.58464806729941809</v>
      </c>
    </row>
    <row r="68" spans="3:11" s="139" customFormat="1">
      <c r="C68" s="143"/>
      <c r="D68" s="141"/>
      <c r="F68" s="164"/>
      <c r="G68" s="158"/>
      <c r="H68" s="164"/>
      <c r="I68" s="158"/>
      <c r="J68" s="165"/>
      <c r="K68" s="158"/>
    </row>
    <row r="69" spans="3:11" s="139" customFormat="1">
      <c r="C69" s="143" t="s">
        <v>131</v>
      </c>
      <c r="D69" s="145"/>
      <c r="F69" s="146">
        <f>SUM(F70:F71)</f>
        <v>6340046</v>
      </c>
      <c r="G69" s="147">
        <f>+F69/F$48</f>
        <v>9.2310132059302528E-5</v>
      </c>
      <c r="H69" s="146">
        <f>SUM(H70:H71)</f>
        <v>6209833</v>
      </c>
      <c r="I69" s="147">
        <f>+H69/H$48</f>
        <v>9.5489360054248142E-5</v>
      </c>
      <c r="J69" s="144">
        <f t="shared" si="1"/>
        <v>130213</v>
      </c>
      <c r="K69" s="147">
        <f t="shared" si="0"/>
        <v>2.0968840868989553E-2</v>
      </c>
    </row>
    <row r="70" spans="3:11" s="139" customFormat="1">
      <c r="C70" s="148" t="s">
        <v>1336</v>
      </c>
      <c r="D70" s="149"/>
      <c r="E70" s="150"/>
      <c r="F70" s="151">
        <v>5921473</v>
      </c>
      <c r="G70" s="152">
        <f>+F70/F$48</f>
        <v>8.621577108677039E-5</v>
      </c>
      <c r="H70" s="151">
        <v>6004123</v>
      </c>
      <c r="I70" s="152">
        <f>+H70/H$48</f>
        <v>9.2326132273926292E-5</v>
      </c>
      <c r="J70" s="153">
        <f t="shared" si="1"/>
        <v>-82650</v>
      </c>
      <c r="K70" s="152">
        <f t="shared" si="0"/>
        <v>-1.3765540779227875E-2</v>
      </c>
    </row>
    <row r="71" spans="3:11" s="139" customFormat="1">
      <c r="C71" s="154" t="s">
        <v>1422</v>
      </c>
      <c r="D71" s="149"/>
      <c r="E71" s="150"/>
      <c r="F71" s="151">
        <v>418573</v>
      </c>
      <c r="G71" s="152">
        <f>+F71/F$48</f>
        <v>6.0943609725321289E-6</v>
      </c>
      <c r="H71" s="151">
        <v>205710</v>
      </c>
      <c r="I71" s="152">
        <f>+H71/H$48</f>
        <v>3.1632277803218518E-6</v>
      </c>
      <c r="J71" s="153">
        <f t="shared" si="1"/>
        <v>212863</v>
      </c>
      <c r="K71" s="152">
        <f t="shared" si="0"/>
        <v>1.0347722521996987</v>
      </c>
    </row>
    <row r="72" spans="3:11" s="139" customFormat="1">
      <c r="C72" s="143"/>
      <c r="D72" s="141"/>
      <c r="F72" s="164"/>
      <c r="G72" s="158"/>
      <c r="H72" s="164"/>
      <c r="I72" s="158"/>
      <c r="J72" s="165"/>
      <c r="K72" s="158"/>
    </row>
    <row r="73" spans="3:11" s="139" customFormat="1">
      <c r="C73" s="166" t="s">
        <v>1418</v>
      </c>
      <c r="D73" s="145">
        <v>-13</v>
      </c>
      <c r="F73" s="146">
        <f>SUM(F74:F77)</f>
        <v>97611019.189999998</v>
      </c>
      <c r="G73" s="147">
        <f>+F73/F$48</f>
        <v>1.421202002615125E-3</v>
      </c>
      <c r="H73" s="146">
        <f>SUM(H74:H77)</f>
        <v>78206394.799999997</v>
      </c>
      <c r="I73" s="147">
        <f>+H73/H$48</f>
        <v>1.2025892792289067E-3</v>
      </c>
      <c r="J73" s="144">
        <f t="shared" si="1"/>
        <v>19404624.390000001</v>
      </c>
      <c r="K73" s="147">
        <f t="shared" si="0"/>
        <v>0.24812068680092131</v>
      </c>
    </row>
    <row r="74" spans="3:11" s="139" customFormat="1">
      <c r="C74" s="167" t="s">
        <v>1338</v>
      </c>
      <c r="D74" s="149"/>
      <c r="E74" s="150"/>
      <c r="F74" s="151">
        <f>+'Hoja trabajo ESF'!E68</f>
        <v>49260958.390000001</v>
      </c>
      <c r="G74" s="152">
        <f>+F74/F$48</f>
        <v>7.1723226840131869E-4</v>
      </c>
      <c r="H74" s="151">
        <f>+'Hoja trabajo ESF'!G68</f>
        <v>42723903</v>
      </c>
      <c r="I74" s="152">
        <f>+H74/H$48</f>
        <v>6.5697067159290314E-4</v>
      </c>
      <c r="J74" s="153">
        <f t="shared" si="1"/>
        <v>6537055.3900000006</v>
      </c>
      <c r="K74" s="152">
        <f t="shared" si="0"/>
        <v>0.15300698042498601</v>
      </c>
    </row>
    <row r="75" spans="3:11" s="139" customFormat="1">
      <c r="C75" s="167" t="s">
        <v>1339</v>
      </c>
      <c r="D75" s="149"/>
      <c r="E75" s="150"/>
      <c r="F75" s="151">
        <f>+'Hoja trabajo ESF'!E69</f>
        <v>6600743</v>
      </c>
      <c r="G75" s="152">
        <f>+F75/F$48</f>
        <v>9.610584182189163E-5</v>
      </c>
      <c r="H75" s="151">
        <f>+'Hoja trabajo ESF'!G69</f>
        <v>5688630</v>
      </c>
      <c r="I75" s="152">
        <f>+H75/H$48</f>
        <v>8.7474757901766055E-5</v>
      </c>
      <c r="J75" s="153">
        <f t="shared" si="1"/>
        <v>912113</v>
      </c>
      <c r="K75" s="152">
        <f t="shared" si="0"/>
        <v>0.16033965998843308</v>
      </c>
    </row>
    <row r="76" spans="3:11" s="139" customFormat="1">
      <c r="C76" s="167" t="s">
        <v>1340</v>
      </c>
      <c r="D76" s="149"/>
      <c r="E76" s="150"/>
      <c r="F76" s="151">
        <f>+'Hoja trabajo ESF'!E70</f>
        <v>20901032</v>
      </c>
      <c r="G76" s="152">
        <f>+F76/F$48</f>
        <v>3.0431593463134307E-4</v>
      </c>
      <c r="H76" s="151">
        <f>+'Hoja trabajo ESF'!G70</f>
        <v>15219958</v>
      </c>
      <c r="I76" s="152">
        <f>+H76/H$48</f>
        <v>2.3403915201464104E-4</v>
      </c>
      <c r="J76" s="153">
        <f t="shared" si="1"/>
        <v>5681074</v>
      </c>
      <c r="K76" s="152">
        <f t="shared" ref="K76:K103" si="6">IFERROR(+J76/H76,0%)</f>
        <v>0.37326476196583458</v>
      </c>
    </row>
    <row r="77" spans="3:11" s="139" customFormat="1">
      <c r="C77" s="167" t="s">
        <v>1341</v>
      </c>
      <c r="D77" s="141"/>
      <c r="F77" s="151">
        <f>+'Hoja trabajo ESF'!E71</f>
        <v>20848285.800000001</v>
      </c>
      <c r="G77" s="158">
        <f>+F77/F$48</f>
        <v>3.0354795776057168E-4</v>
      </c>
      <c r="H77" s="151">
        <f>+'Hoja trabajo ESF'!G71</f>
        <v>14573903.800000001</v>
      </c>
      <c r="I77" s="158">
        <f>+H77/H$48</f>
        <v>2.2410469771959652E-4</v>
      </c>
      <c r="J77" s="153">
        <f t="shared" ref="J77:J103" si="7">+F77-H77</f>
        <v>6274382</v>
      </c>
      <c r="K77" s="158">
        <f t="shared" si="6"/>
        <v>0.4305217110051186</v>
      </c>
    </row>
    <row r="78" spans="3:11" s="139" customFormat="1">
      <c r="C78" s="143"/>
      <c r="D78" s="141"/>
      <c r="F78" s="164"/>
      <c r="G78" s="158"/>
      <c r="H78" s="164"/>
      <c r="I78" s="158"/>
      <c r="J78" s="165"/>
      <c r="K78" s="158"/>
    </row>
    <row r="79" spans="3:11" s="139" customFormat="1">
      <c r="C79" s="166" t="s">
        <v>1417</v>
      </c>
      <c r="D79" s="145">
        <v>-14</v>
      </c>
      <c r="F79" s="146">
        <f>SUM(F80:F81)</f>
        <v>39112176.210000001</v>
      </c>
      <c r="G79" s="147">
        <f>+F79/F$48</f>
        <v>5.694675008780395E-4</v>
      </c>
      <c r="H79" s="146">
        <f>SUM(H80:H81)</f>
        <v>90007369.210000008</v>
      </c>
      <c r="I79" s="147">
        <f>+H79/H$48</f>
        <v>1.3840543032363896E-3</v>
      </c>
      <c r="J79" s="144">
        <f t="shared" si="7"/>
        <v>-50895193.000000007</v>
      </c>
      <c r="K79" s="147">
        <f t="shared" si="6"/>
        <v>-0.56545584485703915</v>
      </c>
    </row>
    <row r="80" spans="3:11" s="139" customFormat="1">
      <c r="C80" s="168" t="str">
        <f>+'Hoja trabajo ESF'!B73</f>
        <v xml:space="preserve">     Educacion</v>
      </c>
      <c r="D80" s="149"/>
      <c r="E80" s="150"/>
      <c r="F80" s="151">
        <f>+'Hoja trabajo ESF'!E73</f>
        <v>7038735.96</v>
      </c>
      <c r="G80" s="152">
        <f>+F80/F$48</f>
        <v>1.0248295453978749E-4</v>
      </c>
      <c r="H80" s="151">
        <f>+'Hoja trabajo ESF'!G73</f>
        <v>56184312.960000001</v>
      </c>
      <c r="I80" s="152">
        <f>+H80/H$48</f>
        <v>8.6395303861440398E-4</v>
      </c>
      <c r="J80" s="153">
        <f t="shared" si="7"/>
        <v>-49145577</v>
      </c>
      <c r="K80" s="152">
        <f t="shared" si="6"/>
        <v>-0.87472061881381058</v>
      </c>
    </row>
    <row r="81" spans="2:11" s="139" customFormat="1">
      <c r="C81" s="167" t="str">
        <f>+'Hoja trabajo ESF'!B74</f>
        <v xml:space="preserve">     Mutual</v>
      </c>
      <c r="D81" s="149"/>
      <c r="E81" s="150"/>
      <c r="F81" s="151">
        <f>+'Hoja trabajo ESF'!E74</f>
        <v>32073440.25</v>
      </c>
      <c r="G81" s="152">
        <f>+F81/F$48</f>
        <v>4.6698454633825197E-4</v>
      </c>
      <c r="H81" s="151">
        <f>+'Hoja trabajo ESF'!G74</f>
        <v>33823056.25</v>
      </c>
      <c r="I81" s="152">
        <f>+H81/H$48</f>
        <v>5.2010126462198548E-4</v>
      </c>
      <c r="J81" s="153">
        <f t="shared" si="7"/>
        <v>-1749616</v>
      </c>
      <c r="K81" s="152">
        <f t="shared" si="6"/>
        <v>-5.1728501028052425E-2</v>
      </c>
    </row>
    <row r="82" spans="2:11" s="139" customFormat="1">
      <c r="C82" s="143"/>
      <c r="D82" s="141"/>
      <c r="F82" s="164"/>
      <c r="G82" s="158"/>
      <c r="H82" s="164"/>
      <c r="I82" s="158"/>
      <c r="J82" s="165"/>
      <c r="K82" s="158"/>
    </row>
    <row r="83" spans="2:11" s="139" customFormat="1">
      <c r="C83" s="166" t="s">
        <v>1366</v>
      </c>
      <c r="D83" s="145">
        <v>-15</v>
      </c>
      <c r="F83" s="146">
        <f>SUM(F84:F85)</f>
        <v>370564036.43000001</v>
      </c>
      <c r="G83" s="147">
        <f>+F83/F$48</f>
        <v>5.3953575635384181E-3</v>
      </c>
      <c r="H83" s="146">
        <f>SUM(H84:H85)</f>
        <v>320607924.44</v>
      </c>
      <c r="I83" s="147">
        <f>+H83/H$48</f>
        <v>4.9300271896355894E-3</v>
      </c>
      <c r="J83" s="144">
        <f t="shared" si="7"/>
        <v>49956111.99000001</v>
      </c>
      <c r="K83" s="147">
        <f t="shared" si="6"/>
        <v>0.15581683477492778</v>
      </c>
    </row>
    <row r="84" spans="2:11" s="139" customFormat="1">
      <c r="C84" s="168" t="s">
        <v>1344</v>
      </c>
      <c r="D84" s="149"/>
      <c r="E84" s="150"/>
      <c r="F84" s="151">
        <f>+'Hoja trabajo ESF'!E76</f>
        <v>10440461</v>
      </c>
      <c r="G84" s="152">
        <f>+F84/F$48</f>
        <v>1.5201156800281855E-4</v>
      </c>
      <c r="H84" s="151">
        <f>+'Hoja trabajo ESF'!G76</f>
        <v>10571826</v>
      </c>
      <c r="I84" s="152">
        <f>+H84/H$48</f>
        <v>1.6256425886893608E-4</v>
      </c>
      <c r="J84" s="153">
        <f t="shared" si="7"/>
        <v>-131365</v>
      </c>
      <c r="K84" s="152">
        <f t="shared" si="6"/>
        <v>-1.2425951770299662E-2</v>
      </c>
    </row>
    <row r="85" spans="2:11" s="139" customFormat="1">
      <c r="C85" s="167" t="s">
        <v>1345</v>
      </c>
      <c r="D85" s="149"/>
      <c r="E85" s="150"/>
      <c r="F85" s="151">
        <f>+'Hoja trabajo ESF'!E77</f>
        <v>360123575.43000001</v>
      </c>
      <c r="G85" s="152">
        <f>+F85/F$48</f>
        <v>5.2433459955355992E-3</v>
      </c>
      <c r="H85" s="151">
        <f>+'Hoja trabajo ESF'!G77</f>
        <v>310036098.44</v>
      </c>
      <c r="I85" s="152">
        <f>+H85/H$48</f>
        <v>4.7674629307666531E-3</v>
      </c>
      <c r="J85" s="153">
        <f t="shared" si="7"/>
        <v>50087476.99000001</v>
      </c>
      <c r="K85" s="152">
        <f t="shared" si="6"/>
        <v>0.16155369404409284</v>
      </c>
    </row>
    <row r="86" spans="2:11" s="139" customFormat="1">
      <c r="C86" s="143"/>
      <c r="D86" s="141"/>
      <c r="F86" s="164"/>
      <c r="G86" s="158"/>
      <c r="H86" s="164"/>
      <c r="I86" s="158"/>
      <c r="J86" s="165"/>
      <c r="K86" s="158"/>
    </row>
    <row r="87" spans="2:11" s="139" customFormat="1">
      <c r="C87" s="140" t="s">
        <v>1419</v>
      </c>
      <c r="D87" s="141"/>
      <c r="F87" s="169">
        <f>+F83+F79+F69+F63+F58+F52+F73</f>
        <v>42071417794.320007</v>
      </c>
      <c r="G87" s="158">
        <f>+F87/F$48</f>
        <v>0.61255362067022379</v>
      </c>
      <c r="H87" s="169">
        <f>+H83+H79+H69+H63+H58+H52+H73</f>
        <v>39826618036.809998</v>
      </c>
      <c r="I87" s="158">
        <f>+H87/H$48</f>
        <v>0.61241876705218368</v>
      </c>
      <c r="J87" s="170">
        <f t="shared" si="7"/>
        <v>2244799757.5100098</v>
      </c>
      <c r="K87" s="158">
        <f t="shared" si="6"/>
        <v>5.6364307796239181E-2</v>
      </c>
    </row>
    <row r="88" spans="2:11" s="139" customFormat="1">
      <c r="C88" s="143"/>
      <c r="D88" s="141"/>
      <c r="F88" s="164"/>
      <c r="G88" s="158"/>
      <c r="H88" s="164"/>
      <c r="I88" s="158"/>
      <c r="J88" s="165"/>
      <c r="K88" s="158"/>
    </row>
    <row r="89" spans="2:11" s="139" customFormat="1">
      <c r="B89" s="139" t="s">
        <v>17</v>
      </c>
      <c r="D89" s="141"/>
      <c r="F89" s="164"/>
      <c r="G89" s="158"/>
      <c r="H89" s="164"/>
      <c r="I89" s="158"/>
      <c r="J89" s="165"/>
      <c r="K89" s="158"/>
    </row>
    <row r="90" spans="2:11" s="139" customFormat="1" ht="3.75" customHeight="1">
      <c r="C90" s="143"/>
      <c r="D90" s="141"/>
      <c r="F90" s="164"/>
      <c r="G90" s="158"/>
      <c r="H90" s="164"/>
      <c r="I90" s="158"/>
      <c r="J90" s="165"/>
      <c r="K90" s="158"/>
    </row>
    <row r="91" spans="2:11" s="139" customFormat="1">
      <c r="C91" s="148" t="s">
        <v>1423</v>
      </c>
      <c r="D91" s="145">
        <v>-16</v>
      </c>
      <c r="E91" s="150"/>
      <c r="F91" s="151">
        <f>+'Hoja trabajo ESF'!E80</f>
        <v>21566148953</v>
      </c>
      <c r="G91" s="152">
        <f>+F91/F$48</f>
        <v>0.31399993909539753</v>
      </c>
      <c r="H91" s="151">
        <f>+'Hoja trabajo ESF'!G80</f>
        <v>20857759414</v>
      </c>
      <c r="I91" s="152">
        <f>+H91/H$48</f>
        <v>0.32073231254501205</v>
      </c>
      <c r="J91" s="153">
        <f t="shared" si="7"/>
        <v>708389539</v>
      </c>
      <c r="K91" s="152">
        <f t="shared" si="6"/>
        <v>3.3962878032072791E-2</v>
      </c>
    </row>
    <row r="92" spans="2:11" s="139" customFormat="1" ht="3.95" customHeight="1">
      <c r="C92" s="148"/>
      <c r="D92" s="149"/>
      <c r="E92" s="150"/>
      <c r="F92" s="151"/>
      <c r="G92" s="152"/>
      <c r="H92" s="151"/>
      <c r="I92" s="152"/>
      <c r="J92" s="153"/>
      <c r="K92" s="152"/>
    </row>
    <row r="93" spans="2:11" s="139" customFormat="1" ht="12.75" customHeight="1">
      <c r="C93" s="148" t="s">
        <v>1424</v>
      </c>
      <c r="D93" s="145"/>
      <c r="E93" s="150"/>
      <c r="F93" s="151">
        <f>+'Hoja trabajo ESF'!E84</f>
        <v>1649795170.0999999</v>
      </c>
      <c r="G93" s="152">
        <f>+F93/F$48</f>
        <v>2.4020773669896158E-2</v>
      </c>
      <c r="H93" s="151">
        <f>+'Hoja trabajo ESF'!G84</f>
        <v>1500229035.5999999</v>
      </c>
      <c r="I93" s="152">
        <f>+H93/H$48</f>
        <v>2.3069205008290215E-2</v>
      </c>
      <c r="J93" s="153">
        <f t="shared" si="7"/>
        <v>149566134.5</v>
      </c>
      <c r="K93" s="152">
        <f t="shared" si="6"/>
        <v>9.9695533782401896E-2</v>
      </c>
    </row>
    <row r="94" spans="2:11" s="139" customFormat="1" ht="4.5" customHeight="1">
      <c r="C94" s="143"/>
      <c r="D94" s="141"/>
      <c r="F94" s="164"/>
      <c r="G94" s="158"/>
      <c r="H94" s="164"/>
      <c r="I94" s="158"/>
      <c r="J94" s="165"/>
      <c r="K94" s="158"/>
    </row>
    <row r="95" spans="2:11" s="139" customFormat="1" ht="12" customHeight="1">
      <c r="C95" s="148" t="s">
        <v>1425</v>
      </c>
      <c r="D95" s="145"/>
      <c r="E95" s="150"/>
      <c r="F95" s="151">
        <f>+'Hoja trabajo ESF'!E85</f>
        <v>2131239445.6400001</v>
      </c>
      <c r="G95" s="152">
        <f>+F95/F$48</f>
        <v>3.1030531115550757E-2</v>
      </c>
      <c r="H95" s="151">
        <f>+'Hoja trabajo ESF'!G85</f>
        <v>1862020403.54</v>
      </c>
      <c r="I95" s="152">
        <f>+H95/H$48</f>
        <v>2.8632515035748544E-2</v>
      </c>
      <c r="J95" s="153">
        <f t="shared" si="7"/>
        <v>269219042.10000014</v>
      </c>
      <c r="K95" s="152">
        <f t="shared" si="6"/>
        <v>0.14458436738296288</v>
      </c>
    </row>
    <row r="96" spans="2:11" s="139" customFormat="1" ht="2.25" customHeight="1">
      <c r="C96" s="143"/>
      <c r="D96" s="141"/>
      <c r="F96" s="164"/>
      <c r="G96" s="158"/>
      <c r="H96" s="164"/>
      <c r="I96" s="158"/>
      <c r="J96" s="165"/>
      <c r="K96" s="158"/>
    </row>
    <row r="97" spans="3:12" s="139" customFormat="1">
      <c r="C97" s="148" t="s">
        <v>1426</v>
      </c>
      <c r="D97" s="145"/>
      <c r="E97" s="150"/>
      <c r="F97" s="151">
        <f>+'Hoja trabajo ESF'!E86</f>
        <v>386783268</v>
      </c>
      <c r="G97" s="152">
        <f>+F97/F$48</f>
        <v>5.6315071763530736E-3</v>
      </c>
      <c r="H97" s="151">
        <f>+'Hoja trabajo ESF'!G86</f>
        <v>386783268</v>
      </c>
      <c r="I97" s="152">
        <f>+H97/H$48</f>
        <v>5.9476135253574052E-3</v>
      </c>
      <c r="J97" s="153">
        <f t="shared" si="7"/>
        <v>0</v>
      </c>
      <c r="K97" s="152">
        <f t="shared" si="6"/>
        <v>0</v>
      </c>
    </row>
    <row r="98" spans="3:12" s="139" customFormat="1" ht="0.75" customHeight="1">
      <c r="C98" s="148"/>
      <c r="D98" s="145"/>
      <c r="E98" s="150"/>
      <c r="F98" s="151"/>
      <c r="G98" s="152"/>
      <c r="H98" s="151"/>
      <c r="I98" s="152"/>
      <c r="J98" s="153"/>
      <c r="K98" s="152"/>
    </row>
    <row r="99" spans="3:12" s="139" customFormat="1" ht="17.25" customHeight="1">
      <c r="C99" s="148" t="s">
        <v>1427</v>
      </c>
      <c r="D99" s="145"/>
      <c r="E99" s="150"/>
      <c r="F99" s="151">
        <f>+'Hoja trabajo ESF'!E88</f>
        <v>876631725.78999949</v>
      </c>
      <c r="G99" s="152">
        <f>+F99/F$48</f>
        <v>1.2763628272578643E-2</v>
      </c>
      <c r="H99" s="151">
        <f>+'Hoja trabajo ESF'!G88+'Hoja trabajo ESF'!G87</f>
        <v>598264538</v>
      </c>
      <c r="I99" s="152">
        <f>+H99/H$48</f>
        <v>9.1995868289486069E-3</v>
      </c>
      <c r="J99" s="153">
        <f t="shared" si="7"/>
        <v>278367187.78999949</v>
      </c>
      <c r="K99" s="152">
        <f t="shared" si="6"/>
        <v>0.46529113813194034</v>
      </c>
    </row>
    <row r="100" spans="3:12" s="139" customFormat="1">
      <c r="C100" s="148"/>
      <c r="D100" s="145"/>
      <c r="E100" s="150"/>
      <c r="F100" s="151"/>
      <c r="G100" s="152"/>
      <c r="H100" s="151"/>
      <c r="I100" s="152"/>
      <c r="J100" s="153"/>
      <c r="K100" s="152"/>
    </row>
    <row r="101" spans="3:12" s="139" customFormat="1">
      <c r="C101" s="140" t="s">
        <v>50</v>
      </c>
      <c r="D101" s="145"/>
      <c r="F101" s="169">
        <f>SUM(F91:F100)</f>
        <v>26610598562.529999</v>
      </c>
      <c r="G101" s="158">
        <f>+F101/F$48</f>
        <v>0.38744637932977616</v>
      </c>
      <c r="H101" s="169">
        <f>SUM(H91:H99)</f>
        <v>25205056659.139999</v>
      </c>
      <c r="I101" s="158">
        <f>+H101/H$48</f>
        <v>0.38758123294335678</v>
      </c>
      <c r="J101" s="170">
        <f t="shared" si="7"/>
        <v>1405541903.3899994</v>
      </c>
      <c r="K101" s="158">
        <f t="shared" si="6"/>
        <v>5.5764282635735074E-2</v>
      </c>
      <c r="L101" s="146"/>
    </row>
    <row r="102" spans="3:12" ht="15" customHeight="1">
      <c r="F102" s="160"/>
      <c r="G102" s="161"/>
      <c r="H102" s="162"/>
      <c r="I102" s="161"/>
      <c r="J102" s="163"/>
      <c r="K102" s="161"/>
    </row>
    <row r="103" spans="3:12" s="139" customFormat="1" ht="17.25" thickBot="1">
      <c r="C103" s="139" t="s">
        <v>1420</v>
      </c>
      <c r="D103" s="141"/>
      <c r="F103" s="157">
        <f>+F87+F101</f>
        <v>68682016356.850006</v>
      </c>
      <c r="G103" s="158">
        <f>+F103/F$48</f>
        <v>1</v>
      </c>
      <c r="H103" s="157">
        <f>+H87+H101</f>
        <v>65031674695.949997</v>
      </c>
      <c r="I103" s="158">
        <f>+H103/H$48</f>
        <v>0.99999999999554046</v>
      </c>
      <c r="J103" s="159">
        <f t="shared" si="7"/>
        <v>3650341660.9000092</v>
      </c>
      <c r="K103" s="158">
        <f t="shared" si="6"/>
        <v>5.6131749304732928E-2</v>
      </c>
      <c r="L103" s="146">
        <f>+F48-F103</f>
        <v>0</v>
      </c>
    </row>
    <row r="104" spans="3:12" ht="17.25" thickTop="1">
      <c r="F104" s="171"/>
      <c r="H104" s="171"/>
    </row>
    <row r="105" spans="3:12">
      <c r="F105" s="171"/>
      <c r="H105" s="171"/>
    </row>
    <row r="106" spans="3:12">
      <c r="C106" s="136" t="s">
        <v>1421</v>
      </c>
    </row>
    <row r="112" spans="3:12">
      <c r="H112" s="171"/>
    </row>
    <row r="113" spans="8:10">
      <c r="H113" s="162"/>
      <c r="J113" s="163"/>
    </row>
    <row r="114" spans="8:10" ht="48.75" customHeight="1">
      <c r="H114" s="171"/>
    </row>
    <row r="115" spans="8:10" ht="21.75" customHeight="1">
      <c r="H115" s="162"/>
      <c r="J115" s="163"/>
    </row>
    <row r="116" spans="8:10">
      <c r="H116" s="162"/>
      <c r="J116" s="163"/>
    </row>
    <row r="117" spans="8:10">
      <c r="H117" s="162"/>
      <c r="J117" s="163"/>
    </row>
    <row r="118" spans="8:10">
      <c r="H118" s="162"/>
      <c r="J118" s="163"/>
    </row>
    <row r="119" spans="8:10">
      <c r="H119" s="162"/>
      <c r="J119" s="163"/>
    </row>
    <row r="120" spans="8:10">
      <c r="H120" s="162"/>
      <c r="J120" s="163"/>
    </row>
    <row r="121" spans="8:10">
      <c r="H121" s="162"/>
      <c r="J121" s="163"/>
    </row>
    <row r="122" spans="8:10">
      <c r="H122" s="162"/>
      <c r="J122" s="163"/>
    </row>
    <row r="123" spans="8:10">
      <c r="H123" s="162"/>
      <c r="J123" s="163"/>
    </row>
    <row r="124" spans="8:10">
      <c r="H124" s="162"/>
      <c r="J124" s="163"/>
    </row>
    <row r="125" spans="8:10">
      <c r="H125" s="162"/>
      <c r="J125" s="163"/>
    </row>
    <row r="126" spans="8:10">
      <c r="H126" s="162"/>
      <c r="J126" s="163"/>
    </row>
    <row r="127" spans="8:10">
      <c r="H127" s="162"/>
      <c r="J127" s="163"/>
    </row>
    <row r="128" spans="8:10">
      <c r="H128" s="162"/>
      <c r="J128" s="163"/>
    </row>
    <row r="129" spans="8:10">
      <c r="H129" s="162"/>
      <c r="J129" s="163"/>
    </row>
    <row r="130" spans="8:10">
      <c r="H130" s="162"/>
      <c r="J130" s="163"/>
    </row>
    <row r="131" spans="8:10">
      <c r="H131" s="162"/>
      <c r="J131" s="163"/>
    </row>
    <row r="132" spans="8:10">
      <c r="H132" s="162"/>
      <c r="J132" s="163"/>
    </row>
    <row r="133" spans="8:10">
      <c r="H133" s="162"/>
      <c r="J133" s="163"/>
    </row>
    <row r="134" spans="8:10">
      <c r="H134" s="162"/>
      <c r="J134" s="163"/>
    </row>
    <row r="135" spans="8:10">
      <c r="H135" s="162"/>
      <c r="J135" s="163"/>
    </row>
    <row r="136" spans="8:10">
      <c r="H136" s="162"/>
      <c r="J136" s="163"/>
    </row>
    <row r="137" spans="8:10">
      <c r="H137" s="162"/>
      <c r="J137" s="163"/>
    </row>
    <row r="138" spans="8:10">
      <c r="H138" s="162"/>
      <c r="J138" s="163"/>
    </row>
    <row r="139" spans="8:10">
      <c r="H139" s="162"/>
      <c r="J139" s="163"/>
    </row>
    <row r="140" spans="8:10">
      <c r="H140" s="162"/>
      <c r="J140" s="163"/>
    </row>
    <row r="141" spans="8:10">
      <c r="H141" s="162"/>
      <c r="J141" s="163"/>
    </row>
    <row r="142" spans="8:10">
      <c r="H142" s="162"/>
      <c r="J142" s="163"/>
    </row>
    <row r="143" spans="8:10">
      <c r="H143" s="162"/>
      <c r="J143" s="163"/>
    </row>
    <row r="144" spans="8:10">
      <c r="H144" s="162"/>
      <c r="J144" s="163"/>
    </row>
    <row r="145" spans="8:10">
      <c r="H145" s="162"/>
      <c r="J145" s="163"/>
    </row>
    <row r="146" spans="8:10">
      <c r="H146" s="162"/>
      <c r="J146" s="163"/>
    </row>
    <row r="147" spans="8:10">
      <c r="H147" s="162"/>
      <c r="J147" s="163"/>
    </row>
    <row r="148" spans="8:10">
      <c r="H148" s="162"/>
      <c r="J148" s="163"/>
    </row>
    <row r="149" spans="8:10">
      <c r="H149" s="162"/>
      <c r="J149" s="163"/>
    </row>
    <row r="150" spans="8:10">
      <c r="H150" s="162"/>
      <c r="J150" s="163"/>
    </row>
    <row r="151" spans="8:10">
      <c r="H151" s="162"/>
      <c r="J151" s="163"/>
    </row>
    <row r="152" spans="8:10">
      <c r="H152" s="162"/>
      <c r="J152" s="163"/>
    </row>
    <row r="153" spans="8:10">
      <c r="H153" s="162"/>
      <c r="J153" s="163"/>
    </row>
    <row r="154" spans="8:10">
      <c r="H154" s="162"/>
      <c r="J154" s="163"/>
    </row>
    <row r="155" spans="8:10">
      <c r="H155" s="162"/>
      <c r="J155" s="163"/>
    </row>
    <row r="156" spans="8:10">
      <c r="H156" s="162"/>
      <c r="J156" s="163"/>
    </row>
    <row r="157" spans="8:10">
      <c r="H157" s="162"/>
      <c r="J157" s="163"/>
    </row>
    <row r="158" spans="8:10">
      <c r="H158" s="162"/>
      <c r="J158" s="163"/>
    </row>
    <row r="159" spans="8:10">
      <c r="H159" s="162"/>
      <c r="J159" s="163"/>
    </row>
    <row r="160" spans="8:10">
      <c r="H160" s="162"/>
      <c r="J160" s="163"/>
    </row>
    <row r="161" spans="8:10">
      <c r="H161" s="162"/>
      <c r="J161" s="163"/>
    </row>
    <row r="162" spans="8:10">
      <c r="H162" s="162"/>
      <c r="J162" s="163"/>
    </row>
    <row r="163" spans="8:10">
      <c r="H163" s="162"/>
      <c r="J163" s="163"/>
    </row>
    <row r="164" spans="8:10">
      <c r="H164" s="162"/>
      <c r="J164" s="163"/>
    </row>
    <row r="165" spans="8:10">
      <c r="H165" s="162"/>
      <c r="J165" s="163"/>
    </row>
    <row r="166" spans="8:10">
      <c r="H166" s="162"/>
      <c r="J166" s="163"/>
    </row>
    <row r="167" spans="8:10">
      <c r="H167" s="162"/>
      <c r="J167" s="163"/>
    </row>
    <row r="168" spans="8:10">
      <c r="H168" s="162"/>
      <c r="J168" s="163"/>
    </row>
    <row r="169" spans="8:10">
      <c r="H169" s="162"/>
      <c r="J169" s="163"/>
    </row>
    <row r="170" spans="8:10">
      <c r="H170" s="162"/>
      <c r="J170" s="163"/>
    </row>
    <row r="171" spans="8:10">
      <c r="H171" s="162"/>
      <c r="J171" s="163"/>
    </row>
    <row r="172" spans="8:10">
      <c r="H172" s="162"/>
      <c r="J172" s="163"/>
    </row>
    <row r="173" spans="8:10">
      <c r="H173" s="172"/>
      <c r="J173" s="173"/>
    </row>
    <row r="174" spans="8:10">
      <c r="H174" s="172"/>
      <c r="J174" s="173"/>
    </row>
    <row r="175" spans="8:10">
      <c r="H175" s="172"/>
      <c r="J175" s="173"/>
    </row>
    <row r="176" spans="8:10">
      <c r="H176" s="172"/>
      <c r="J176" s="173"/>
    </row>
    <row r="177" spans="8:10">
      <c r="H177" s="172"/>
      <c r="J177" s="173"/>
    </row>
    <row r="178" spans="8:10">
      <c r="H178" s="172"/>
      <c r="J178" s="173"/>
    </row>
    <row r="179" spans="8:10">
      <c r="H179" s="172"/>
      <c r="J179" s="173"/>
    </row>
    <row r="180" spans="8:10">
      <c r="H180" s="172"/>
      <c r="J180" s="173"/>
    </row>
    <row r="181" spans="8:10">
      <c r="H181" s="172"/>
      <c r="J181" s="173"/>
    </row>
    <row r="182" spans="8:10">
      <c r="H182" s="172"/>
      <c r="J182" s="173"/>
    </row>
    <row r="183" spans="8:10">
      <c r="H183" s="172"/>
      <c r="J183" s="173"/>
    </row>
    <row r="184" spans="8:10">
      <c r="H184" s="172"/>
      <c r="J184" s="173"/>
    </row>
    <row r="185" spans="8:10">
      <c r="H185" s="172"/>
      <c r="J185" s="173"/>
    </row>
    <row r="186" spans="8:10">
      <c r="H186" s="172"/>
      <c r="J186" s="173"/>
    </row>
    <row r="187" spans="8:10">
      <c r="H187" s="172"/>
      <c r="J187" s="173"/>
    </row>
    <row r="188" spans="8:10">
      <c r="H188" s="172"/>
      <c r="J188" s="173"/>
    </row>
    <row r="189" spans="8:10">
      <c r="H189" s="172"/>
      <c r="J189" s="173"/>
    </row>
    <row r="190" spans="8:10">
      <c r="H190" s="172"/>
      <c r="J190" s="173"/>
    </row>
    <row r="191" spans="8:10">
      <c r="H191" s="172"/>
      <c r="J191" s="173"/>
    </row>
    <row r="192" spans="8:10">
      <c r="H192" s="172"/>
      <c r="J192" s="173"/>
    </row>
    <row r="193" spans="8:10">
      <c r="H193" s="172"/>
      <c r="J193" s="173"/>
    </row>
    <row r="194" spans="8:10">
      <c r="H194" s="172"/>
      <c r="J194" s="173"/>
    </row>
    <row r="195" spans="8:10">
      <c r="H195" s="172"/>
      <c r="J195" s="173"/>
    </row>
    <row r="196" spans="8:10">
      <c r="H196" s="172"/>
      <c r="J196" s="173"/>
    </row>
    <row r="197" spans="8:10">
      <c r="H197" s="172"/>
      <c r="J197" s="173"/>
    </row>
    <row r="198" spans="8:10">
      <c r="H198" s="172"/>
      <c r="J198" s="173"/>
    </row>
    <row r="199" spans="8:10">
      <c r="H199" s="172"/>
      <c r="J199" s="173"/>
    </row>
    <row r="200" spans="8:10">
      <c r="H200" s="172"/>
      <c r="J200" s="173"/>
    </row>
    <row r="201" spans="8:10">
      <c r="H201" s="172"/>
      <c r="J201" s="173"/>
    </row>
    <row r="202" spans="8:10">
      <c r="H202" s="172"/>
      <c r="J202" s="173"/>
    </row>
    <row r="203" spans="8:10">
      <c r="H203" s="172"/>
      <c r="J203" s="173"/>
    </row>
    <row r="204" spans="8:10">
      <c r="H204" s="172"/>
      <c r="J204" s="173"/>
    </row>
    <row r="205" spans="8:10">
      <c r="H205" s="172"/>
      <c r="J205" s="173"/>
    </row>
    <row r="206" spans="8:10">
      <c r="H206" s="172"/>
      <c r="J206" s="173"/>
    </row>
    <row r="207" spans="8:10">
      <c r="H207" s="172"/>
      <c r="J207" s="173"/>
    </row>
    <row r="208" spans="8:10">
      <c r="H208" s="172"/>
      <c r="J208" s="173"/>
    </row>
    <row r="209" spans="8:10">
      <c r="H209" s="172"/>
      <c r="J209" s="173"/>
    </row>
    <row r="210" spans="8:10">
      <c r="H210" s="172"/>
      <c r="J210" s="173"/>
    </row>
    <row r="211" spans="8:10">
      <c r="H211" s="172"/>
      <c r="J211" s="173"/>
    </row>
    <row r="212" spans="8:10">
      <c r="H212" s="172"/>
      <c r="J212" s="173"/>
    </row>
    <row r="213" spans="8:10">
      <c r="H213" s="172"/>
      <c r="J213" s="173"/>
    </row>
    <row r="214" spans="8:10">
      <c r="H214" s="172"/>
      <c r="J214" s="173"/>
    </row>
    <row r="215" spans="8:10">
      <c r="H215" s="172"/>
      <c r="J215" s="173"/>
    </row>
    <row r="216" spans="8:10">
      <c r="H216" s="172"/>
      <c r="J216" s="173"/>
    </row>
    <row r="217" spans="8:10">
      <c r="H217" s="172"/>
      <c r="J217" s="173"/>
    </row>
    <row r="218" spans="8:10">
      <c r="H218" s="172"/>
      <c r="J218" s="173"/>
    </row>
    <row r="219" spans="8:10">
      <c r="H219" s="172"/>
      <c r="J219" s="173"/>
    </row>
    <row r="220" spans="8:10">
      <c r="H220" s="172"/>
      <c r="J220" s="173"/>
    </row>
    <row r="221" spans="8:10">
      <c r="H221" s="172"/>
      <c r="J221" s="173"/>
    </row>
    <row r="222" spans="8:10">
      <c r="H222" s="172"/>
      <c r="J222" s="173"/>
    </row>
    <row r="223" spans="8:10">
      <c r="H223" s="172"/>
      <c r="J223" s="173"/>
    </row>
    <row r="224" spans="8:10">
      <c r="H224" s="172"/>
      <c r="J224" s="173"/>
    </row>
    <row r="225" spans="8:10">
      <c r="H225" s="172"/>
      <c r="J225" s="173"/>
    </row>
    <row r="226" spans="8:10">
      <c r="H226" s="172"/>
      <c r="J226" s="173"/>
    </row>
    <row r="227" spans="8:10">
      <c r="H227" s="172"/>
      <c r="J227" s="173"/>
    </row>
    <row r="228" spans="8:10">
      <c r="H228" s="172"/>
      <c r="J228" s="173"/>
    </row>
    <row r="229" spans="8:10">
      <c r="H229" s="172"/>
      <c r="J229" s="173"/>
    </row>
    <row r="230" spans="8:10">
      <c r="H230" s="172"/>
      <c r="J230" s="173"/>
    </row>
    <row r="231" spans="8:10">
      <c r="H231" s="172"/>
      <c r="J231" s="173"/>
    </row>
    <row r="232" spans="8:10">
      <c r="H232" s="172"/>
      <c r="J232" s="173"/>
    </row>
    <row r="233" spans="8:10">
      <c r="H233" s="172"/>
      <c r="J233" s="173"/>
    </row>
    <row r="234" spans="8:10">
      <c r="H234" s="172"/>
      <c r="J234" s="173"/>
    </row>
    <row r="235" spans="8:10">
      <c r="H235" s="172"/>
      <c r="J235" s="173"/>
    </row>
    <row r="236" spans="8:10">
      <c r="H236" s="172"/>
      <c r="J236" s="173"/>
    </row>
    <row r="237" spans="8:10">
      <c r="H237" s="172"/>
      <c r="J237" s="173"/>
    </row>
    <row r="238" spans="8:10">
      <c r="H238" s="172"/>
      <c r="J238" s="173"/>
    </row>
    <row r="239" spans="8:10">
      <c r="H239" s="172"/>
      <c r="J239" s="173"/>
    </row>
    <row r="240" spans="8:10">
      <c r="H240" s="172"/>
      <c r="J240" s="173"/>
    </row>
    <row r="241" spans="8:10">
      <c r="H241" s="172"/>
      <c r="J241" s="173"/>
    </row>
    <row r="242" spans="8:10">
      <c r="H242" s="172"/>
      <c r="J242" s="173"/>
    </row>
    <row r="243" spans="8:10">
      <c r="H243" s="172"/>
      <c r="J243" s="173"/>
    </row>
    <row r="244" spans="8:10">
      <c r="H244" s="172"/>
      <c r="J244" s="173"/>
    </row>
    <row r="245" spans="8:10">
      <c r="H245" s="172"/>
      <c r="J245" s="173"/>
    </row>
    <row r="246" spans="8:10">
      <c r="H246" s="172"/>
      <c r="J246" s="173"/>
    </row>
    <row r="247" spans="8:10">
      <c r="H247" s="172"/>
      <c r="J247" s="173"/>
    </row>
    <row r="248" spans="8:10">
      <c r="H248" s="172"/>
      <c r="J248" s="173"/>
    </row>
    <row r="249" spans="8:10">
      <c r="H249" s="172"/>
      <c r="J249" s="173"/>
    </row>
    <row r="250" spans="8:10">
      <c r="H250" s="172"/>
      <c r="J250" s="173"/>
    </row>
    <row r="251" spans="8:10">
      <c r="H251" s="172"/>
      <c r="J251" s="173"/>
    </row>
    <row r="252" spans="8:10">
      <c r="H252" s="172"/>
      <c r="J252" s="173"/>
    </row>
    <row r="253" spans="8:10">
      <c r="H253" s="172"/>
      <c r="J253" s="173"/>
    </row>
    <row r="254" spans="8:10">
      <c r="H254" s="172"/>
      <c r="J254" s="173"/>
    </row>
    <row r="255" spans="8:10">
      <c r="H255" s="172"/>
      <c r="J255" s="173"/>
    </row>
    <row r="256" spans="8:10">
      <c r="H256" s="172"/>
      <c r="J256" s="173"/>
    </row>
    <row r="257" spans="8:10">
      <c r="H257" s="172"/>
      <c r="J257" s="173"/>
    </row>
    <row r="258" spans="8:10">
      <c r="H258" s="172"/>
      <c r="J258" s="173"/>
    </row>
    <row r="259" spans="8:10">
      <c r="H259" s="172"/>
      <c r="J259" s="173"/>
    </row>
    <row r="260" spans="8:10">
      <c r="H260" s="172"/>
      <c r="J260" s="173"/>
    </row>
    <row r="261" spans="8:10">
      <c r="H261" s="172"/>
      <c r="J261" s="173"/>
    </row>
    <row r="262" spans="8:10">
      <c r="H262" s="172"/>
      <c r="J262" s="173"/>
    </row>
    <row r="263" spans="8:10">
      <c r="H263" s="172"/>
      <c r="J263" s="173"/>
    </row>
    <row r="264" spans="8:10">
      <c r="H264" s="172"/>
      <c r="J264" s="173"/>
    </row>
    <row r="265" spans="8:10">
      <c r="H265" s="172"/>
      <c r="J265" s="173"/>
    </row>
    <row r="266" spans="8:10">
      <c r="H266" s="172"/>
      <c r="J266" s="173"/>
    </row>
    <row r="267" spans="8:10">
      <c r="H267" s="172"/>
      <c r="J267" s="173"/>
    </row>
    <row r="268" spans="8:10">
      <c r="H268" s="172"/>
      <c r="J268" s="173"/>
    </row>
    <row r="269" spans="8:10">
      <c r="H269" s="172"/>
      <c r="J269" s="173"/>
    </row>
    <row r="270" spans="8:10">
      <c r="H270" s="172"/>
      <c r="J270" s="173"/>
    </row>
    <row r="271" spans="8:10">
      <c r="H271" s="172"/>
      <c r="J271" s="173"/>
    </row>
    <row r="272" spans="8:10">
      <c r="H272" s="172"/>
      <c r="J272" s="173"/>
    </row>
    <row r="273" spans="8:10">
      <c r="H273" s="172"/>
      <c r="J273" s="173"/>
    </row>
    <row r="274" spans="8:10">
      <c r="H274" s="172"/>
      <c r="J274" s="173"/>
    </row>
    <row r="275" spans="8:10">
      <c r="H275" s="172"/>
      <c r="J275" s="173"/>
    </row>
    <row r="276" spans="8:10">
      <c r="H276" s="172"/>
      <c r="J276" s="173"/>
    </row>
    <row r="277" spans="8:10">
      <c r="H277" s="172"/>
      <c r="J277" s="173"/>
    </row>
    <row r="278" spans="8:10">
      <c r="H278" s="172"/>
      <c r="J278" s="173"/>
    </row>
    <row r="279" spans="8:10">
      <c r="H279" s="172"/>
      <c r="J279" s="173"/>
    </row>
    <row r="280" spans="8:10">
      <c r="H280" s="172"/>
      <c r="J280" s="173"/>
    </row>
    <row r="281" spans="8:10">
      <c r="H281" s="172"/>
      <c r="J281" s="173"/>
    </row>
    <row r="282" spans="8:10">
      <c r="H282" s="172"/>
      <c r="J282" s="173"/>
    </row>
    <row r="283" spans="8:10">
      <c r="H283" s="172"/>
      <c r="J283" s="173"/>
    </row>
    <row r="284" spans="8:10">
      <c r="H284" s="172"/>
      <c r="J284" s="173"/>
    </row>
    <row r="285" spans="8:10">
      <c r="H285" s="172"/>
      <c r="J285" s="173"/>
    </row>
    <row r="286" spans="8:10">
      <c r="H286" s="172"/>
      <c r="J286" s="173"/>
    </row>
    <row r="287" spans="8:10">
      <c r="H287" s="172"/>
      <c r="J287" s="173"/>
    </row>
    <row r="288" spans="8:10">
      <c r="H288" s="172"/>
      <c r="J288" s="173"/>
    </row>
    <row r="289" spans="8:10">
      <c r="H289" s="172"/>
      <c r="J289" s="173"/>
    </row>
    <row r="290" spans="8:10">
      <c r="H290" s="172"/>
      <c r="J290" s="173"/>
    </row>
    <row r="291" spans="8:10">
      <c r="H291" s="172"/>
      <c r="J291" s="173"/>
    </row>
    <row r="292" spans="8:10">
      <c r="H292" s="172"/>
      <c r="J292" s="173"/>
    </row>
    <row r="293" spans="8:10">
      <c r="H293" s="172"/>
      <c r="J293" s="173"/>
    </row>
    <row r="294" spans="8:10">
      <c r="H294" s="172"/>
      <c r="J294" s="173"/>
    </row>
    <row r="295" spans="8:10">
      <c r="H295" s="172"/>
      <c r="J295" s="173"/>
    </row>
    <row r="296" spans="8:10">
      <c r="H296" s="172"/>
      <c r="J296" s="173"/>
    </row>
    <row r="297" spans="8:10">
      <c r="H297" s="172"/>
      <c r="J297" s="173"/>
    </row>
    <row r="298" spans="8:10">
      <c r="H298" s="172"/>
      <c r="J298" s="173"/>
    </row>
    <row r="299" spans="8:10">
      <c r="H299" s="172"/>
      <c r="J299" s="173"/>
    </row>
    <row r="300" spans="8:10">
      <c r="H300" s="172"/>
      <c r="J300" s="173"/>
    </row>
    <row r="301" spans="8:10">
      <c r="H301" s="172"/>
      <c r="J301" s="173"/>
    </row>
    <row r="302" spans="8:10">
      <c r="H302" s="172"/>
      <c r="J302" s="173"/>
    </row>
    <row r="303" spans="8:10">
      <c r="H303" s="172"/>
      <c r="J303" s="173"/>
    </row>
    <row r="304" spans="8:10">
      <c r="H304" s="172"/>
      <c r="J304" s="173"/>
    </row>
    <row r="305" spans="8:10">
      <c r="H305" s="172"/>
      <c r="J305" s="173"/>
    </row>
    <row r="306" spans="8:10">
      <c r="H306" s="172"/>
      <c r="J306" s="173"/>
    </row>
    <row r="307" spans="8:10">
      <c r="H307" s="172"/>
      <c r="J307" s="173"/>
    </row>
    <row r="308" spans="8:10">
      <c r="H308" s="172"/>
      <c r="J308" s="173"/>
    </row>
    <row r="309" spans="8:10">
      <c r="H309" s="172"/>
      <c r="J309" s="173"/>
    </row>
    <row r="310" spans="8:10">
      <c r="H310" s="172"/>
      <c r="J310" s="173"/>
    </row>
    <row r="311" spans="8:10">
      <c r="H311" s="172"/>
      <c r="J311" s="173"/>
    </row>
    <row r="312" spans="8:10">
      <c r="H312" s="172"/>
      <c r="J312" s="173"/>
    </row>
    <row r="313" spans="8:10">
      <c r="H313" s="172"/>
      <c r="J313" s="173"/>
    </row>
    <row r="314" spans="8:10">
      <c r="H314" s="172"/>
      <c r="J314" s="173"/>
    </row>
    <row r="315" spans="8:10">
      <c r="H315" s="172"/>
      <c r="J315" s="173"/>
    </row>
    <row r="316" spans="8:10">
      <c r="H316" s="172"/>
      <c r="J316" s="173"/>
    </row>
    <row r="317" spans="8:10">
      <c r="H317" s="172"/>
      <c r="J317" s="173"/>
    </row>
    <row r="318" spans="8:10">
      <c r="H318" s="172"/>
      <c r="J318" s="173"/>
    </row>
    <row r="319" spans="8:10">
      <c r="H319" s="172"/>
      <c r="J319" s="173"/>
    </row>
    <row r="320" spans="8:10">
      <c r="H320" s="172"/>
      <c r="J320" s="173"/>
    </row>
    <row r="321" spans="8:10">
      <c r="H321" s="172"/>
      <c r="J321" s="173"/>
    </row>
    <row r="322" spans="8:10">
      <c r="H322" s="172"/>
      <c r="J322" s="173"/>
    </row>
    <row r="323" spans="8:10">
      <c r="H323" s="172"/>
      <c r="J323" s="173"/>
    </row>
    <row r="324" spans="8:10">
      <c r="H324" s="172"/>
      <c r="J324" s="173"/>
    </row>
    <row r="325" spans="8:10">
      <c r="H325" s="172"/>
      <c r="J325" s="173"/>
    </row>
    <row r="326" spans="8:10">
      <c r="H326" s="172"/>
      <c r="J326" s="173"/>
    </row>
    <row r="327" spans="8:10">
      <c r="H327" s="172"/>
      <c r="J327" s="173"/>
    </row>
    <row r="328" spans="8:10">
      <c r="H328" s="172"/>
      <c r="J328" s="173"/>
    </row>
    <row r="329" spans="8:10">
      <c r="H329" s="172"/>
      <c r="J329" s="173"/>
    </row>
    <row r="330" spans="8:10">
      <c r="H330" s="172"/>
      <c r="J330" s="173"/>
    </row>
    <row r="331" spans="8:10">
      <c r="H331" s="172"/>
      <c r="J331" s="173"/>
    </row>
    <row r="332" spans="8:10">
      <c r="H332" s="172"/>
      <c r="J332" s="173"/>
    </row>
    <row r="333" spans="8:10">
      <c r="H333" s="172"/>
      <c r="J333" s="173"/>
    </row>
    <row r="334" spans="8:10">
      <c r="H334" s="172"/>
      <c r="J334" s="173"/>
    </row>
    <row r="335" spans="8:10">
      <c r="H335" s="172"/>
      <c r="J335" s="173"/>
    </row>
    <row r="336" spans="8:10">
      <c r="H336" s="172"/>
      <c r="J336" s="173"/>
    </row>
    <row r="337" spans="8:10">
      <c r="H337" s="172"/>
      <c r="J337" s="173"/>
    </row>
    <row r="338" spans="8:10">
      <c r="H338" s="172"/>
      <c r="J338" s="173"/>
    </row>
    <row r="339" spans="8:10">
      <c r="H339" s="172"/>
      <c r="J339" s="173"/>
    </row>
    <row r="340" spans="8:10">
      <c r="H340" s="172"/>
      <c r="J340" s="173"/>
    </row>
    <row r="341" spans="8:10">
      <c r="H341" s="172"/>
      <c r="J341" s="173"/>
    </row>
    <row r="342" spans="8:10">
      <c r="H342" s="172"/>
      <c r="J342" s="173"/>
    </row>
    <row r="343" spans="8:10">
      <c r="H343" s="172"/>
      <c r="J343" s="173"/>
    </row>
    <row r="344" spans="8:10">
      <c r="H344" s="172"/>
      <c r="J344" s="173"/>
    </row>
    <row r="345" spans="8:10">
      <c r="H345" s="172"/>
      <c r="J345" s="173"/>
    </row>
    <row r="346" spans="8:10">
      <c r="H346" s="172"/>
      <c r="J346" s="173"/>
    </row>
    <row r="347" spans="8:10">
      <c r="H347" s="172"/>
      <c r="J347" s="173"/>
    </row>
    <row r="348" spans="8:10">
      <c r="H348" s="172"/>
      <c r="J348" s="173"/>
    </row>
    <row r="349" spans="8:10">
      <c r="H349" s="172"/>
      <c r="J349" s="173"/>
    </row>
    <row r="350" spans="8:10">
      <c r="H350" s="172"/>
      <c r="J350" s="173"/>
    </row>
    <row r="351" spans="8:10">
      <c r="H351" s="172"/>
      <c r="J351" s="173"/>
    </row>
    <row r="352" spans="8:10">
      <c r="H352" s="172"/>
      <c r="J352" s="173"/>
    </row>
    <row r="353" spans="8:10">
      <c r="H353" s="172"/>
      <c r="J353" s="173"/>
    </row>
    <row r="354" spans="8:10">
      <c r="H354" s="172"/>
      <c r="J354" s="173"/>
    </row>
    <row r="355" spans="8:10">
      <c r="H355" s="172"/>
      <c r="J355" s="173"/>
    </row>
    <row r="356" spans="8:10">
      <c r="H356" s="172"/>
      <c r="J356" s="173"/>
    </row>
    <row r="357" spans="8:10">
      <c r="H357" s="172"/>
      <c r="J357" s="173"/>
    </row>
    <row r="358" spans="8:10">
      <c r="H358" s="172"/>
      <c r="J358" s="173"/>
    </row>
    <row r="359" spans="8:10">
      <c r="H359" s="172"/>
      <c r="J359" s="173"/>
    </row>
    <row r="360" spans="8:10">
      <c r="H360" s="172"/>
      <c r="J360" s="173"/>
    </row>
    <row r="361" spans="8:10">
      <c r="H361" s="172"/>
      <c r="J361" s="173"/>
    </row>
    <row r="362" spans="8:10">
      <c r="H362" s="172"/>
      <c r="J362" s="173"/>
    </row>
    <row r="363" spans="8:10">
      <c r="H363" s="172"/>
      <c r="J363" s="173"/>
    </row>
    <row r="364" spans="8:10">
      <c r="H364" s="172"/>
      <c r="J364" s="173"/>
    </row>
    <row r="365" spans="8:10">
      <c r="H365" s="172"/>
      <c r="J365" s="173"/>
    </row>
    <row r="366" spans="8:10">
      <c r="H366" s="172"/>
      <c r="J366" s="173"/>
    </row>
    <row r="367" spans="8:10">
      <c r="H367" s="172"/>
      <c r="J367" s="173"/>
    </row>
    <row r="368" spans="8:10">
      <c r="H368" s="172"/>
      <c r="J368" s="173"/>
    </row>
    <row r="369" spans="8:10">
      <c r="H369" s="172"/>
      <c r="J369" s="173"/>
    </row>
    <row r="370" spans="8:10">
      <c r="H370" s="172"/>
      <c r="J370" s="173"/>
    </row>
    <row r="371" spans="8:10">
      <c r="H371" s="172"/>
      <c r="J371" s="173"/>
    </row>
    <row r="372" spans="8:10">
      <c r="H372" s="172"/>
      <c r="J372" s="173"/>
    </row>
    <row r="373" spans="8:10">
      <c r="H373" s="172"/>
      <c r="J373" s="173"/>
    </row>
    <row r="374" spans="8:10">
      <c r="H374" s="172"/>
      <c r="J374" s="173"/>
    </row>
    <row r="375" spans="8:10">
      <c r="H375" s="172"/>
      <c r="J375" s="173"/>
    </row>
    <row r="376" spans="8:10">
      <c r="H376" s="172"/>
      <c r="J376" s="173"/>
    </row>
    <row r="377" spans="8:10">
      <c r="H377" s="172"/>
      <c r="J377" s="173"/>
    </row>
    <row r="378" spans="8:10">
      <c r="H378" s="172"/>
      <c r="J378" s="173"/>
    </row>
    <row r="379" spans="8:10">
      <c r="H379" s="172"/>
      <c r="J379" s="173"/>
    </row>
    <row r="380" spans="8:10">
      <c r="H380" s="172"/>
      <c r="J380" s="173"/>
    </row>
    <row r="381" spans="8:10">
      <c r="H381" s="172"/>
      <c r="J381" s="173"/>
    </row>
    <row r="382" spans="8:10">
      <c r="H382" s="172"/>
      <c r="J382" s="173"/>
    </row>
    <row r="383" spans="8:10">
      <c r="H383" s="172"/>
      <c r="J383" s="173"/>
    </row>
    <row r="384" spans="8:10">
      <c r="H384" s="172"/>
      <c r="J384" s="173"/>
    </row>
    <row r="385" spans="8:10">
      <c r="H385" s="172"/>
      <c r="J385" s="173"/>
    </row>
    <row r="386" spans="8:10">
      <c r="H386" s="172"/>
      <c r="J386" s="173"/>
    </row>
    <row r="387" spans="8:10">
      <c r="H387" s="172"/>
      <c r="J387" s="173"/>
    </row>
    <row r="388" spans="8:10">
      <c r="H388" s="172"/>
      <c r="J388" s="173"/>
    </row>
    <row r="389" spans="8:10">
      <c r="H389" s="172"/>
      <c r="J389" s="173"/>
    </row>
    <row r="390" spans="8:10">
      <c r="H390" s="172"/>
      <c r="J390" s="173"/>
    </row>
    <row r="391" spans="8:10">
      <c r="H391" s="172"/>
      <c r="J391" s="173"/>
    </row>
    <row r="392" spans="8:10">
      <c r="H392" s="172"/>
      <c r="J392" s="173"/>
    </row>
    <row r="393" spans="8:10">
      <c r="H393" s="172"/>
      <c r="J393" s="173"/>
    </row>
    <row r="394" spans="8:10">
      <c r="H394" s="172"/>
      <c r="J394" s="173"/>
    </row>
    <row r="395" spans="8:10">
      <c r="H395" s="172"/>
      <c r="J395" s="173"/>
    </row>
    <row r="396" spans="8:10">
      <c r="H396" s="172"/>
      <c r="J396" s="173"/>
    </row>
    <row r="397" spans="8:10">
      <c r="H397" s="172"/>
      <c r="J397" s="173"/>
    </row>
    <row r="398" spans="8:10">
      <c r="H398" s="172"/>
      <c r="J398" s="173"/>
    </row>
    <row r="399" spans="8:10">
      <c r="H399" s="172"/>
      <c r="J399" s="173"/>
    </row>
    <row r="400" spans="8:10">
      <c r="H400" s="172"/>
      <c r="J400" s="173"/>
    </row>
    <row r="401" spans="8:10">
      <c r="H401" s="172"/>
      <c r="J401" s="173"/>
    </row>
    <row r="402" spans="8:10">
      <c r="H402" s="172"/>
      <c r="J402" s="173"/>
    </row>
    <row r="403" spans="8:10">
      <c r="H403" s="172"/>
      <c r="J403" s="173"/>
    </row>
    <row r="404" spans="8:10">
      <c r="H404" s="172"/>
      <c r="J404" s="173"/>
    </row>
    <row r="405" spans="8:10">
      <c r="H405" s="172"/>
      <c r="J405" s="173"/>
    </row>
    <row r="406" spans="8:10">
      <c r="H406" s="172"/>
      <c r="J406" s="173"/>
    </row>
    <row r="407" spans="8:10">
      <c r="H407" s="172"/>
      <c r="J407" s="173"/>
    </row>
    <row r="408" spans="8:10">
      <c r="H408" s="172"/>
      <c r="J408" s="173"/>
    </row>
    <row r="409" spans="8:10">
      <c r="H409" s="172"/>
      <c r="J409" s="173"/>
    </row>
    <row r="410" spans="8:10">
      <c r="H410" s="172"/>
      <c r="J410" s="173"/>
    </row>
    <row r="411" spans="8:10">
      <c r="H411" s="172"/>
      <c r="J411" s="173"/>
    </row>
    <row r="412" spans="8:10">
      <c r="H412" s="172"/>
      <c r="J412" s="173"/>
    </row>
    <row r="413" spans="8:10">
      <c r="H413" s="172"/>
      <c r="J413" s="173"/>
    </row>
    <row r="414" spans="8:10">
      <c r="H414" s="172"/>
      <c r="J414" s="173"/>
    </row>
    <row r="415" spans="8:10">
      <c r="H415" s="172"/>
      <c r="J415" s="173"/>
    </row>
    <row r="416" spans="8:10">
      <c r="H416" s="172"/>
      <c r="J416" s="173"/>
    </row>
    <row r="417" spans="8:10">
      <c r="H417" s="172"/>
      <c r="J417" s="173"/>
    </row>
    <row r="418" spans="8:10">
      <c r="H418" s="172"/>
      <c r="J418" s="173"/>
    </row>
    <row r="419" spans="8:10">
      <c r="H419" s="172"/>
      <c r="J419" s="173"/>
    </row>
    <row r="420" spans="8:10">
      <c r="H420" s="172"/>
      <c r="J420" s="173"/>
    </row>
    <row r="421" spans="8:10">
      <c r="H421" s="172"/>
      <c r="J421" s="173"/>
    </row>
    <row r="422" spans="8:10">
      <c r="H422" s="172"/>
      <c r="J422" s="173"/>
    </row>
    <row r="423" spans="8:10">
      <c r="H423" s="172"/>
      <c r="J423" s="173"/>
    </row>
    <row r="424" spans="8:10">
      <c r="H424" s="172"/>
      <c r="J424" s="173"/>
    </row>
    <row r="425" spans="8:10">
      <c r="H425" s="172"/>
      <c r="J425" s="173"/>
    </row>
    <row r="426" spans="8:10">
      <c r="H426" s="172"/>
      <c r="J426" s="173"/>
    </row>
    <row r="427" spans="8:10">
      <c r="H427" s="172"/>
      <c r="J427" s="173"/>
    </row>
    <row r="428" spans="8:10">
      <c r="H428" s="172"/>
      <c r="J428" s="173"/>
    </row>
    <row r="429" spans="8:10">
      <c r="H429" s="172"/>
      <c r="J429" s="173"/>
    </row>
    <row r="430" spans="8:10">
      <c r="H430" s="172"/>
      <c r="J430" s="173"/>
    </row>
    <row r="431" spans="8:10">
      <c r="H431" s="172"/>
      <c r="J431" s="173"/>
    </row>
    <row r="432" spans="8:10">
      <c r="H432" s="172"/>
      <c r="J432" s="173"/>
    </row>
    <row r="433" spans="8:10">
      <c r="H433" s="172"/>
      <c r="J433" s="173"/>
    </row>
    <row r="434" spans="8:10">
      <c r="H434" s="172"/>
      <c r="J434" s="173"/>
    </row>
    <row r="435" spans="8:10">
      <c r="H435" s="172"/>
      <c r="J435" s="173"/>
    </row>
    <row r="436" spans="8:10">
      <c r="H436" s="172"/>
      <c r="J436" s="173"/>
    </row>
    <row r="437" spans="8:10">
      <c r="H437" s="172"/>
      <c r="J437" s="173"/>
    </row>
    <row r="438" spans="8:10">
      <c r="H438" s="172"/>
      <c r="J438" s="173"/>
    </row>
    <row r="439" spans="8:10">
      <c r="H439" s="172"/>
      <c r="J439" s="173"/>
    </row>
    <row r="440" spans="8:10">
      <c r="H440" s="172"/>
      <c r="J440" s="173"/>
    </row>
    <row r="441" spans="8:10">
      <c r="H441" s="172"/>
      <c r="J441" s="173"/>
    </row>
    <row r="442" spans="8:10">
      <c r="H442" s="172"/>
      <c r="J442" s="173"/>
    </row>
    <row r="443" spans="8:10">
      <c r="H443" s="172"/>
      <c r="J443" s="173"/>
    </row>
    <row r="444" spans="8:10">
      <c r="H444" s="172"/>
      <c r="J444" s="173"/>
    </row>
    <row r="445" spans="8:10">
      <c r="H445" s="172"/>
      <c r="J445" s="173"/>
    </row>
    <row r="446" spans="8:10">
      <c r="H446" s="172"/>
      <c r="J446" s="173"/>
    </row>
    <row r="447" spans="8:10">
      <c r="H447" s="172"/>
      <c r="J447" s="173"/>
    </row>
    <row r="448" spans="8:10">
      <c r="H448" s="172"/>
      <c r="J448" s="173"/>
    </row>
    <row r="449" spans="8:10">
      <c r="H449" s="172"/>
      <c r="J449" s="173"/>
    </row>
    <row r="450" spans="8:10">
      <c r="H450" s="172"/>
      <c r="J450" s="173"/>
    </row>
    <row r="451" spans="8:10">
      <c r="H451" s="172"/>
      <c r="J451" s="173"/>
    </row>
    <row r="452" spans="8:10">
      <c r="H452" s="172"/>
      <c r="J452" s="173"/>
    </row>
    <row r="453" spans="8:10">
      <c r="H453" s="172"/>
      <c r="J453" s="173"/>
    </row>
    <row r="454" spans="8:10">
      <c r="H454" s="172"/>
      <c r="J454" s="173"/>
    </row>
    <row r="455" spans="8:10">
      <c r="H455" s="172"/>
      <c r="J455" s="173"/>
    </row>
    <row r="456" spans="8:10">
      <c r="H456" s="172"/>
      <c r="J456" s="173"/>
    </row>
    <row r="457" spans="8:10">
      <c r="H457" s="172"/>
      <c r="J457" s="173"/>
    </row>
    <row r="458" spans="8:10">
      <c r="H458" s="172"/>
      <c r="J458" s="173"/>
    </row>
  </sheetData>
  <autoFilter ref="C9:K170" xr:uid="{00000000-0009-0000-0000-000001000000}"/>
  <mergeCells count="7">
    <mergeCell ref="C8:H8"/>
    <mergeCell ref="B2:K2"/>
    <mergeCell ref="B3:K3"/>
    <mergeCell ref="B4:K4"/>
    <mergeCell ref="C5:K5"/>
    <mergeCell ref="B6:K6"/>
    <mergeCell ref="B7:K7"/>
  </mergeCells>
  <pageMargins left="0.25" right="0.25" top="0.75" bottom="0.75" header="0.3" footer="0.3"/>
  <pageSetup scale="70" orientation="portrait" r:id="rId1"/>
  <rowBreaks count="1" manualBreakCount="1">
    <brk id="116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J59"/>
  <sheetViews>
    <sheetView showGridLines="0" topLeftCell="A37" zoomScale="140" zoomScaleNormal="140" zoomScaleSheetLayoutView="120" workbookViewId="0">
      <selection activeCell="H52" sqref="H52"/>
    </sheetView>
  </sheetViews>
  <sheetFormatPr baseColWidth="10" defaultColWidth="11.5703125" defaultRowHeight="12.75"/>
  <cols>
    <col min="1" max="1" width="11.5703125" style="295"/>
    <col min="2" max="2" width="31" style="295" customWidth="1"/>
    <col min="3" max="3" width="12.85546875" style="295" customWidth="1"/>
    <col min="4" max="4" width="12" style="295" customWidth="1"/>
    <col min="5" max="5" width="1.85546875" style="295" customWidth="1"/>
    <col min="6" max="7" width="12.28515625" style="295" customWidth="1"/>
    <col min="8" max="16384" width="11.5703125" style="295"/>
  </cols>
  <sheetData>
    <row r="1" spans="1:7" ht="16.5">
      <c r="A1" s="519" t="s">
        <v>1800</v>
      </c>
      <c r="B1" s="519"/>
      <c r="C1" s="519"/>
      <c r="D1" s="519"/>
      <c r="E1" s="519"/>
      <c r="F1" s="519"/>
      <c r="G1" s="519"/>
    </row>
    <row r="2" spans="1:7" ht="16.5">
      <c r="A2" s="519" t="s">
        <v>1755</v>
      </c>
      <c r="B2" s="519"/>
      <c r="C2" s="519"/>
      <c r="D2" s="519"/>
      <c r="E2" s="519"/>
      <c r="F2" s="519"/>
      <c r="G2" s="519"/>
    </row>
    <row r="3" spans="1:7" ht="16.5">
      <c r="A3" s="521" t="s">
        <v>1756</v>
      </c>
      <c r="B3" s="521"/>
      <c r="C3" s="521"/>
      <c r="D3" s="521"/>
      <c r="E3" s="521"/>
      <c r="F3" s="521"/>
      <c r="G3" s="521"/>
    </row>
    <row r="4" spans="1:7" ht="16.5">
      <c r="A4" s="521" t="s">
        <v>1817</v>
      </c>
      <c r="B4" s="521"/>
      <c r="C4" s="521"/>
      <c r="D4" s="521"/>
      <c r="E4" s="521"/>
      <c r="F4" s="521"/>
      <c r="G4" s="521"/>
    </row>
    <row r="5" spans="1:7" ht="17.25" thickBot="1">
      <c r="A5" s="522" t="s">
        <v>36</v>
      </c>
      <c r="B5" s="522"/>
      <c r="C5" s="522"/>
      <c r="D5" s="522"/>
      <c r="E5" s="522"/>
      <c r="F5" s="522"/>
      <c r="G5" s="522"/>
    </row>
    <row r="6" spans="1:7" ht="5.25" customHeight="1" thickTop="1">
      <c r="A6" s="333"/>
      <c r="B6" s="333"/>
      <c r="C6" s="333"/>
      <c r="D6" s="333"/>
      <c r="E6" s="333"/>
      <c r="F6" s="333"/>
      <c r="G6" s="333"/>
    </row>
    <row r="7" spans="1:7" s="296" customFormat="1" ht="13.5">
      <c r="A7" s="447"/>
      <c r="B7" s="448"/>
      <c r="C7" s="520">
        <v>2022</v>
      </c>
      <c r="D7" s="520"/>
      <c r="E7" s="449"/>
      <c r="F7" s="520">
        <v>2021</v>
      </c>
      <c r="G7" s="520"/>
    </row>
    <row r="8" spans="1:7" ht="13.5">
      <c r="A8" s="297"/>
      <c r="B8" s="297"/>
      <c r="C8" s="298"/>
      <c r="D8" s="298"/>
      <c r="E8" s="298"/>
      <c r="F8" s="298"/>
      <c r="G8" s="298"/>
    </row>
    <row r="9" spans="1:7" ht="14.25" thickBot="1">
      <c r="A9" s="299" t="s">
        <v>78</v>
      </c>
      <c r="B9" s="297"/>
      <c r="C9" s="450"/>
      <c r="D9" s="451">
        <f>+ESF!F99</f>
        <v>876631725.78999949</v>
      </c>
      <c r="E9" s="452"/>
      <c r="F9" s="450"/>
      <c r="G9" s="451">
        <f>+ESF!H99</f>
        <v>598264538</v>
      </c>
    </row>
    <row r="10" spans="1:7" ht="14.25" thickTop="1">
      <c r="A10" s="297" t="s">
        <v>77</v>
      </c>
      <c r="B10" s="297"/>
      <c r="C10" s="450">
        <f>-ESF!J42</f>
        <v>126750587.10999998</v>
      </c>
      <c r="D10" s="450"/>
      <c r="E10" s="450"/>
      <c r="F10" s="450">
        <v>76162836.110000014</v>
      </c>
      <c r="G10" s="450"/>
    </row>
    <row r="11" spans="1:7" ht="13.5">
      <c r="A11" s="297" t="s">
        <v>1485</v>
      </c>
      <c r="B11" s="297"/>
      <c r="C11" s="450">
        <f>-ESF!J17</f>
        <v>-4698120</v>
      </c>
      <c r="D11" s="450"/>
      <c r="E11" s="450"/>
      <c r="F11" s="450">
        <f>+ERI!G44</f>
        <v>61357460</v>
      </c>
      <c r="G11" s="450"/>
    </row>
    <row r="12" spans="1:7" ht="13.5">
      <c r="A12" s="297" t="s">
        <v>1486</v>
      </c>
      <c r="B12" s="297"/>
      <c r="C12" s="450">
        <f>-ESF!J26-ESF!J27-ESF!J29-ESF!J28</f>
        <v>87541656.739999995</v>
      </c>
      <c r="D12" s="450"/>
      <c r="E12" s="450"/>
      <c r="F12" s="450">
        <v>324726282</v>
      </c>
      <c r="G12" s="450"/>
    </row>
    <row r="13" spans="1:7" ht="14.25" thickBot="1">
      <c r="A13" s="299" t="s">
        <v>76</v>
      </c>
      <c r="B13" s="299"/>
      <c r="C13" s="452"/>
      <c r="D13" s="451">
        <f>+D9+C10+C12+C11</f>
        <v>1086225849.6399994</v>
      </c>
      <c r="E13" s="452"/>
      <c r="F13" s="452"/>
      <c r="G13" s="451">
        <f>+G9+F10+F11+F12</f>
        <v>1060511116.11</v>
      </c>
    </row>
    <row r="14" spans="1:7" ht="14.25" thickTop="1">
      <c r="A14" s="297"/>
      <c r="B14" s="297"/>
      <c r="C14" s="450"/>
      <c r="D14" s="450"/>
      <c r="E14" s="450"/>
      <c r="F14" s="450"/>
      <c r="G14" s="450"/>
    </row>
    <row r="15" spans="1:7" ht="13.5">
      <c r="A15" s="299" t="s">
        <v>75</v>
      </c>
      <c r="B15" s="299"/>
      <c r="C15" s="450"/>
      <c r="D15" s="450"/>
      <c r="E15" s="450"/>
      <c r="F15" s="450"/>
      <c r="G15" s="450"/>
    </row>
    <row r="16" spans="1:7" ht="13.5">
      <c r="A16" s="297" t="s">
        <v>74</v>
      </c>
      <c r="B16" s="297"/>
      <c r="C16" s="450">
        <f>-ESF!J18</f>
        <v>-36777165</v>
      </c>
      <c r="D16" s="450"/>
      <c r="E16" s="450"/>
      <c r="F16" s="450">
        <v>-21201675</v>
      </c>
      <c r="G16" s="450"/>
    </row>
    <row r="17" spans="1:8" ht="13.5">
      <c r="A17" s="297" t="s">
        <v>73</v>
      </c>
      <c r="B17" s="297"/>
      <c r="C17" s="450">
        <f>-ESF!J16</f>
        <v>-35211227</v>
      </c>
      <c r="D17" s="450"/>
      <c r="E17" s="450"/>
      <c r="F17" s="450">
        <v>-319729794</v>
      </c>
      <c r="G17" s="450"/>
    </row>
    <row r="18" spans="1:8" ht="13.5">
      <c r="A18" s="297" t="s">
        <v>72</v>
      </c>
      <c r="B18" s="297"/>
      <c r="C18" s="450">
        <f>-ESF!J38-ESF!J39-ESF!J40-ESF!J41</f>
        <v>-670766776.73000002</v>
      </c>
      <c r="D18" s="450"/>
      <c r="E18" s="450"/>
      <c r="F18" s="450">
        <v>-536927796</v>
      </c>
      <c r="G18" s="450"/>
    </row>
    <row r="19" spans="1:8" ht="14.25" thickBot="1">
      <c r="A19" s="299" t="s">
        <v>69</v>
      </c>
      <c r="B19" s="299"/>
      <c r="C19" s="452"/>
      <c r="D19" s="451">
        <f>SUM(C16:C18)</f>
        <v>-742755168.73000002</v>
      </c>
      <c r="E19" s="452"/>
      <c r="F19" s="452"/>
      <c r="G19" s="451">
        <v>-877859265</v>
      </c>
    </row>
    <row r="20" spans="1:8" ht="14.25" thickTop="1">
      <c r="A20" s="299"/>
      <c r="B20" s="299"/>
      <c r="C20" s="452"/>
      <c r="D20" s="452"/>
      <c r="E20" s="452"/>
      <c r="F20" s="452"/>
      <c r="G20" s="452"/>
    </row>
    <row r="21" spans="1:8" ht="13.5">
      <c r="A21" s="299" t="s">
        <v>71</v>
      </c>
      <c r="B21" s="299"/>
      <c r="C21" s="450"/>
      <c r="D21" s="450"/>
      <c r="E21" s="450"/>
      <c r="F21" s="450"/>
      <c r="G21" s="450"/>
    </row>
    <row r="22" spans="1:8" ht="13.5">
      <c r="A22" s="297" t="s">
        <v>70</v>
      </c>
      <c r="B22" s="299"/>
      <c r="C22" s="450">
        <f>+ESF!J58</f>
        <v>-1228620789.5899963</v>
      </c>
      <c r="D22" s="450"/>
      <c r="E22" s="450"/>
      <c r="F22" s="450">
        <v>2991369381.9999962</v>
      </c>
      <c r="G22" s="450"/>
    </row>
    <row r="23" spans="1:8" ht="13.5">
      <c r="A23" s="297" t="s">
        <v>1204</v>
      </c>
      <c r="B23" s="297"/>
      <c r="C23" s="453">
        <f>-ESF!H99+ESF!J93+ESF!J95</f>
        <v>-179479361.39999986</v>
      </c>
      <c r="D23" s="450"/>
      <c r="E23" s="450"/>
      <c r="F23" s="453">
        <v>-399038711</v>
      </c>
      <c r="G23" s="450"/>
      <c r="H23" s="300"/>
    </row>
    <row r="24" spans="1:8" ht="14.25" thickBot="1">
      <c r="A24" s="299" t="s">
        <v>69</v>
      </c>
      <c r="B24" s="299"/>
      <c r="C24" s="452"/>
      <c r="D24" s="451">
        <f>+SUM(C22:C23)</f>
        <v>-1408100150.9899962</v>
      </c>
      <c r="E24" s="452"/>
      <c r="F24" s="452"/>
      <c r="G24" s="451">
        <v>2592330670.9999962</v>
      </c>
    </row>
    <row r="25" spans="1:8" ht="14.25" thickTop="1">
      <c r="A25" s="297"/>
      <c r="B25" s="297"/>
      <c r="C25" s="450"/>
      <c r="D25" s="450"/>
      <c r="E25" s="450"/>
      <c r="F25" s="450"/>
      <c r="G25" s="450"/>
    </row>
    <row r="26" spans="1:8" ht="13.5">
      <c r="A26" s="299" t="s">
        <v>68</v>
      </c>
      <c r="B26" s="299"/>
      <c r="C26" s="450"/>
      <c r="D26" s="450"/>
      <c r="E26" s="450"/>
      <c r="F26" s="450"/>
      <c r="G26" s="450"/>
    </row>
    <row r="27" spans="1:8" ht="13.5">
      <c r="A27" s="297" t="s">
        <v>67</v>
      </c>
      <c r="B27" s="297"/>
      <c r="C27" s="450">
        <f>-ESF!J21-ESF!J22-ESF!J23-ESF!J24-ESF!J25</f>
        <v>-2976625950</v>
      </c>
      <c r="D27" s="450"/>
      <c r="E27" s="450"/>
      <c r="F27" s="450">
        <v>-5585524249</v>
      </c>
      <c r="G27" s="450"/>
    </row>
    <row r="28" spans="1:8" ht="13.5">
      <c r="A28" s="297" t="s">
        <v>66</v>
      </c>
      <c r="B28" s="297"/>
      <c r="C28" s="450">
        <f>-ESF!J31</f>
        <v>-68701191.219999999</v>
      </c>
      <c r="D28" s="450"/>
      <c r="E28" s="450"/>
      <c r="F28" s="450">
        <v>169549808.25999993</v>
      </c>
      <c r="G28" s="450"/>
    </row>
    <row r="29" spans="1:8" ht="13.5">
      <c r="A29" s="297" t="s">
        <v>65</v>
      </c>
      <c r="B29" s="297"/>
      <c r="C29" s="450">
        <f>+ESF!J52</f>
        <v>3604871492.4400005</v>
      </c>
      <c r="D29" s="450"/>
      <c r="E29" s="450"/>
      <c r="F29" s="450">
        <v>2665064702</v>
      </c>
      <c r="G29" s="450"/>
    </row>
    <row r="30" spans="1:8" ht="13.5">
      <c r="A30" s="297" t="s">
        <v>64</v>
      </c>
      <c r="B30" s="297"/>
      <c r="C30" s="450">
        <f>+ESF!J63</f>
        <v>-150046701.72000003</v>
      </c>
      <c r="D30" s="450"/>
      <c r="E30" s="450"/>
      <c r="F30" s="450">
        <v>-287999748.91000009</v>
      </c>
      <c r="G30" s="450"/>
    </row>
    <row r="31" spans="1:8" ht="13.5">
      <c r="A31" s="297" t="s">
        <v>63</v>
      </c>
      <c r="B31" s="297"/>
      <c r="C31" s="450">
        <f>+ESF!J73</f>
        <v>19404624.390000001</v>
      </c>
      <c r="D31" s="450"/>
      <c r="E31" s="450"/>
      <c r="F31" s="450">
        <v>13083571.709999993</v>
      </c>
      <c r="G31" s="450"/>
    </row>
    <row r="32" spans="1:8" ht="13.5">
      <c r="A32" s="297" t="s">
        <v>62</v>
      </c>
      <c r="B32" s="297"/>
      <c r="C32" s="450">
        <f>+ESF!J69</f>
        <v>130213</v>
      </c>
      <c r="D32" s="450"/>
      <c r="E32" s="450"/>
      <c r="F32" s="450">
        <v>862346</v>
      </c>
      <c r="G32" s="450"/>
    </row>
    <row r="33" spans="1:7" ht="13.5">
      <c r="A33" s="297" t="s">
        <v>61</v>
      </c>
      <c r="B33" s="297"/>
      <c r="C33" s="450">
        <f>+ESF!J91</f>
        <v>708389539</v>
      </c>
      <c r="D33" s="450"/>
      <c r="E33" s="450"/>
      <c r="F33" s="450">
        <v>996817662</v>
      </c>
      <c r="G33" s="450"/>
    </row>
    <row r="34" spans="1:7" ht="13.5">
      <c r="A34" s="297" t="s">
        <v>60</v>
      </c>
      <c r="B34" s="297"/>
      <c r="C34" s="450">
        <f>+ESF!J79</f>
        <v>-50895193.000000007</v>
      </c>
      <c r="D34" s="450"/>
      <c r="E34" s="450"/>
      <c r="F34" s="450">
        <v>44116170.730000012</v>
      </c>
      <c r="G34" s="450"/>
    </row>
    <row r="35" spans="1:7" ht="13.5">
      <c r="A35" s="297" t="s">
        <v>1205</v>
      </c>
      <c r="B35" s="297"/>
      <c r="C35" s="450">
        <f>-ESF!J44</f>
        <v>211898529.60000002</v>
      </c>
      <c r="D35" s="450"/>
      <c r="E35" s="450"/>
      <c r="F35" s="450">
        <v>-279281886</v>
      </c>
      <c r="G35" s="450"/>
    </row>
    <row r="36" spans="1:7" ht="13.5">
      <c r="A36" s="297" t="s">
        <v>59</v>
      </c>
      <c r="B36" s="297"/>
      <c r="C36" s="450">
        <f>+ESF!J83</f>
        <v>49956111.99000001</v>
      </c>
      <c r="D36" s="450"/>
      <c r="E36" s="450"/>
      <c r="F36" s="450">
        <v>-35957692.560000002</v>
      </c>
      <c r="G36" s="450"/>
    </row>
    <row r="37" spans="1:7" ht="14.25" thickBot="1">
      <c r="A37" s="299" t="s">
        <v>58</v>
      </c>
      <c r="B37" s="299"/>
      <c r="C37" s="452"/>
      <c r="D37" s="451">
        <f>SUM(C27:C36)</f>
        <v>1348381474.4800007</v>
      </c>
      <c r="E37" s="452"/>
      <c r="F37" s="452"/>
      <c r="G37" s="451">
        <v>-2299269315.7699995</v>
      </c>
    </row>
    <row r="38" spans="1:7" ht="14.25" thickTop="1">
      <c r="A38" s="297"/>
      <c r="B38" s="297"/>
      <c r="C38" s="450"/>
      <c r="D38" s="450"/>
      <c r="E38" s="450"/>
      <c r="F38" s="450"/>
      <c r="G38" s="450"/>
    </row>
    <row r="39" spans="1:7" ht="13.5">
      <c r="A39" s="297"/>
      <c r="B39" s="297"/>
      <c r="C39" s="450"/>
      <c r="D39" s="450"/>
      <c r="E39" s="450"/>
      <c r="F39" s="450"/>
      <c r="G39" s="450"/>
    </row>
    <row r="40" spans="1:7" ht="13.5">
      <c r="A40" s="299" t="s">
        <v>57</v>
      </c>
      <c r="B40" s="299"/>
      <c r="C40" s="452"/>
      <c r="D40" s="452">
        <f>+D13+D19+D24+D37</f>
        <v>283752004.40000391</v>
      </c>
      <c r="E40" s="452"/>
      <c r="F40" s="452"/>
      <c r="G40" s="452">
        <v>475713206.33999681</v>
      </c>
    </row>
    <row r="41" spans="1:7" ht="13.5">
      <c r="A41" s="299"/>
      <c r="B41" s="299"/>
      <c r="C41" s="452"/>
      <c r="D41" s="452"/>
      <c r="E41" s="452"/>
      <c r="F41" s="452"/>
      <c r="G41" s="452"/>
    </row>
    <row r="42" spans="1:7" ht="13.5">
      <c r="A42" s="299" t="s">
        <v>56</v>
      </c>
      <c r="B42" s="299"/>
      <c r="C42" s="452"/>
      <c r="D42" s="454">
        <f>+ESF!H11</f>
        <v>3078681957.5100002</v>
      </c>
      <c r="E42" s="452"/>
      <c r="F42" s="452"/>
      <c r="G42" s="454">
        <v>2602968751.23</v>
      </c>
    </row>
    <row r="43" spans="1:7" ht="13.5">
      <c r="A43" s="297"/>
      <c r="B43" s="297"/>
      <c r="C43" s="450"/>
      <c r="D43" s="450"/>
      <c r="E43" s="450"/>
      <c r="F43" s="450"/>
      <c r="G43" s="450"/>
    </row>
    <row r="44" spans="1:7" ht="14.25" thickBot="1">
      <c r="A44" s="299" t="s">
        <v>1818</v>
      </c>
      <c r="B44" s="299"/>
      <c r="C44" s="452"/>
      <c r="D44" s="451">
        <f>D40+D42</f>
        <v>3362433961.9100041</v>
      </c>
      <c r="E44" s="452"/>
      <c r="F44" s="452"/>
      <c r="G44" s="451">
        <v>3078681957.5699968</v>
      </c>
    </row>
    <row r="45" spans="1:7" ht="14.25" thickTop="1">
      <c r="A45" s="299"/>
      <c r="B45" s="299"/>
      <c r="C45" s="452"/>
      <c r="D45" s="452"/>
      <c r="E45" s="452"/>
      <c r="F45" s="452"/>
      <c r="G45" s="452"/>
    </row>
    <row r="46" spans="1:7">
      <c r="A46" s="301"/>
      <c r="B46" s="301"/>
      <c r="C46" s="302"/>
      <c r="D46" s="302"/>
      <c r="E46" s="302"/>
      <c r="F46" s="302"/>
      <c r="G46" s="302"/>
    </row>
    <row r="47" spans="1:7">
      <c r="A47" s="301"/>
      <c r="B47" s="301"/>
      <c r="C47" s="302"/>
      <c r="D47" s="302"/>
      <c r="E47" s="302"/>
      <c r="F47" s="302"/>
      <c r="G47" s="302"/>
    </row>
    <row r="48" spans="1:7">
      <c r="A48" s="301"/>
      <c r="B48" s="301"/>
      <c r="C48" s="302"/>
      <c r="D48" s="302"/>
      <c r="E48" s="302"/>
      <c r="F48" s="302"/>
      <c r="G48" s="302"/>
    </row>
    <row r="49" spans="1:10">
      <c r="A49" s="303"/>
      <c r="B49" s="303"/>
      <c r="C49" s="304"/>
      <c r="D49" s="304"/>
      <c r="E49" s="304"/>
      <c r="F49" s="304"/>
      <c r="G49" s="304"/>
    </row>
    <row r="50" spans="1:10">
      <c r="A50" s="303"/>
      <c r="B50" s="303"/>
      <c r="C50" s="304"/>
      <c r="D50" s="304"/>
      <c r="E50" s="304"/>
      <c r="F50" s="304"/>
      <c r="G50" s="304"/>
    </row>
    <row r="51" spans="1:10">
      <c r="A51" s="303"/>
      <c r="B51" s="303"/>
      <c r="C51" s="304"/>
      <c r="D51" s="304"/>
      <c r="E51" s="304"/>
      <c r="F51" s="304"/>
      <c r="G51" s="304"/>
    </row>
    <row r="52" spans="1:10" s="278" customFormat="1">
      <c r="B52" s="279"/>
      <c r="C52" s="305"/>
      <c r="G52" s="292"/>
      <c r="J52" s="279"/>
    </row>
    <row r="53" spans="1:10" s="278" customFormat="1">
      <c r="C53" s="292"/>
      <c r="G53" s="292"/>
      <c r="I53" s="294"/>
    </row>
    <row r="54" spans="1:10" s="278" customFormat="1">
      <c r="A54" s="292"/>
      <c r="B54" s="292"/>
      <c r="C54" s="292"/>
      <c r="D54" s="292"/>
      <c r="E54" s="292"/>
      <c r="F54" s="292"/>
      <c r="G54" s="292"/>
      <c r="H54" s="292"/>
      <c r="I54" s="279"/>
    </row>
    <row r="55" spans="1:10" s="278" customFormat="1">
      <c r="A55" s="292"/>
      <c r="B55" s="292"/>
      <c r="C55" s="292"/>
      <c r="D55" s="292"/>
      <c r="E55" s="292"/>
      <c r="F55" s="292"/>
      <c r="G55" s="292"/>
      <c r="H55" s="292"/>
      <c r="I55" s="279"/>
    </row>
    <row r="56" spans="1:10" s="278" customFormat="1">
      <c r="A56" s="292"/>
      <c r="B56" s="292"/>
      <c r="C56" s="294"/>
      <c r="D56" s="292"/>
      <c r="E56" s="292"/>
      <c r="F56" s="292"/>
      <c r="G56" s="292"/>
      <c r="H56" s="292"/>
    </row>
    <row r="57" spans="1:10">
      <c r="A57" s="306"/>
      <c r="B57" s="306"/>
      <c r="C57" s="306"/>
      <c r="D57" s="306"/>
      <c r="E57" s="306"/>
      <c r="F57" s="306"/>
      <c r="G57" s="306"/>
      <c r="H57" s="306"/>
    </row>
    <row r="58" spans="1:10">
      <c r="A58" s="306"/>
      <c r="B58" s="306"/>
      <c r="C58" s="306"/>
      <c r="D58" s="306"/>
      <c r="E58" s="306"/>
      <c r="F58" s="306"/>
      <c r="G58" s="306"/>
      <c r="H58" s="306"/>
    </row>
    <row r="59" spans="1:10">
      <c r="A59" s="306"/>
      <c r="B59" s="306"/>
      <c r="C59" s="306"/>
      <c r="D59" s="306"/>
      <c r="E59" s="306"/>
      <c r="F59" s="306"/>
      <c r="G59" s="306"/>
      <c r="H59" s="306"/>
    </row>
  </sheetData>
  <mergeCells count="7">
    <mergeCell ref="A1:G1"/>
    <mergeCell ref="C7:D7"/>
    <mergeCell ref="F7:G7"/>
    <mergeCell ref="A2:G2"/>
    <mergeCell ref="A3:G3"/>
    <mergeCell ref="A4:G4"/>
    <mergeCell ref="A5:G5"/>
  </mergeCells>
  <pageMargins left="0.7" right="0.7" top="0.75" bottom="0.75" header="0.3" footer="0.3"/>
  <pageSetup paperSize="9" scale="95" orientation="portrait" r:id="rId1"/>
  <colBreaks count="1" manualBreakCount="1">
    <brk id="7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J105"/>
  <sheetViews>
    <sheetView showGridLines="0" topLeftCell="A61" zoomScale="120" zoomScaleNormal="120" zoomScaleSheetLayoutView="120" workbookViewId="0">
      <selection activeCell="B5" sqref="B5"/>
    </sheetView>
  </sheetViews>
  <sheetFormatPr baseColWidth="10" defaultColWidth="11.42578125" defaultRowHeight="12.75"/>
  <cols>
    <col min="1" max="1" width="9" style="97" customWidth="1"/>
    <col min="2" max="2" width="52.7109375" style="85" customWidth="1"/>
    <col min="3" max="3" width="26.85546875" style="273" customWidth="1"/>
    <col min="4" max="4" width="6.7109375" style="85" bestFit="1" customWidth="1"/>
    <col min="5" max="5" width="17" style="85" customWidth="1"/>
    <col min="6" max="6" width="7.85546875" style="85" customWidth="1"/>
    <col min="7" max="7" width="17.28515625" style="85" customWidth="1"/>
    <col min="8" max="8" width="7.140625" style="251" customWidth="1"/>
    <col min="9" max="9" width="12.85546875" style="85" bestFit="1" customWidth="1"/>
    <col min="10" max="16384" width="11.42578125" style="85"/>
  </cols>
  <sheetData>
    <row r="1" spans="1:8" ht="24" customHeight="1">
      <c r="B1" s="523" t="s">
        <v>1801</v>
      </c>
      <c r="C1" s="523"/>
      <c r="D1" s="523"/>
      <c r="E1" s="523"/>
      <c r="F1" s="523"/>
      <c r="G1" s="523"/>
      <c r="H1" s="523"/>
    </row>
    <row r="2" spans="1:8" s="236" customFormat="1" ht="23.25" hidden="1">
      <c r="A2" s="235"/>
      <c r="B2" s="524" t="s">
        <v>80</v>
      </c>
      <c r="C2" s="524"/>
      <c r="D2" s="524"/>
      <c r="E2" s="524"/>
      <c r="F2" s="524"/>
      <c r="G2" s="524"/>
      <c r="H2" s="524"/>
    </row>
    <row r="3" spans="1:8" ht="15.6" customHeight="1">
      <c r="B3" s="237" t="s">
        <v>1350</v>
      </c>
      <c r="C3" s="238"/>
      <c r="D3" s="525" t="s">
        <v>1285</v>
      </c>
      <c r="E3" s="527" t="s">
        <v>1820</v>
      </c>
      <c r="F3" s="528" t="s">
        <v>2</v>
      </c>
      <c r="G3" s="527" t="s">
        <v>1821</v>
      </c>
      <c r="H3" s="528" t="s">
        <v>2</v>
      </c>
    </row>
    <row r="4" spans="1:8">
      <c r="B4" s="97" t="s">
        <v>1822</v>
      </c>
      <c r="C4" s="97"/>
      <c r="D4" s="526"/>
      <c r="E4" s="527"/>
      <c r="F4" s="528"/>
      <c r="G4" s="527"/>
      <c r="H4" s="528"/>
    </row>
    <row r="5" spans="1:8" ht="13.5" thickBot="1">
      <c r="A5" s="97" t="s">
        <v>1023</v>
      </c>
      <c r="B5" s="239" t="s">
        <v>1286</v>
      </c>
      <c r="C5" s="240" t="s">
        <v>1351</v>
      </c>
      <c r="D5" s="241"/>
      <c r="E5" s="242"/>
      <c r="F5" s="243"/>
      <c r="G5" s="242"/>
      <c r="H5" s="243"/>
    </row>
    <row r="6" spans="1:8" ht="17.25" thickTop="1">
      <c r="B6" s="244" t="s">
        <v>1287</v>
      </c>
      <c r="C6" s="245"/>
      <c r="D6" s="246">
        <v>-4</v>
      </c>
      <c r="E6" s="247">
        <f>SUM(E7:E8)</f>
        <v>3362433961.6200004</v>
      </c>
      <c r="F6" s="248">
        <f>+E6/E$37</f>
        <v>4.8956541173017669E-2</v>
      </c>
      <c r="G6" s="247">
        <f>SUM(G7:G8)</f>
        <v>3078681957.5100002</v>
      </c>
      <c r="H6" s="248">
        <f>+G6/G$37</f>
        <v>4.7341268264893738E-2</v>
      </c>
    </row>
    <row r="7" spans="1:8">
      <c r="B7" s="249" t="s">
        <v>1293</v>
      </c>
      <c r="C7" s="250">
        <v>1110</v>
      </c>
      <c r="D7" s="250"/>
      <c r="E7" s="93">
        <f>+'Año 2022'!C4</f>
        <v>2671203889.5100002</v>
      </c>
      <c r="F7" s="251"/>
      <c r="G7" s="93">
        <f>'Año 2021'!C7</f>
        <v>2785169587.8600001</v>
      </c>
    </row>
    <row r="8" spans="1:8">
      <c r="B8" s="249" t="s">
        <v>1294</v>
      </c>
      <c r="C8" s="250">
        <v>1120</v>
      </c>
      <c r="D8" s="250"/>
      <c r="E8" s="93">
        <f>+'Año 2022'!C31</f>
        <v>691230072.11000001</v>
      </c>
      <c r="F8" s="251"/>
      <c r="G8" s="93">
        <f>'Año 2021'!C34</f>
        <v>293512369.64999998</v>
      </c>
    </row>
    <row r="9" spans="1:8" ht="16.5">
      <c r="B9" s="244" t="s">
        <v>1288</v>
      </c>
      <c r="C9" s="245"/>
      <c r="D9" s="246">
        <v>-5</v>
      </c>
      <c r="E9" s="247">
        <f>SUM(E10:E12)</f>
        <v>698283723</v>
      </c>
      <c r="F9" s="248">
        <f>+E9/E$37</f>
        <v>1.0166907729847926E-2</v>
      </c>
      <c r="G9" s="247">
        <f>SUM(G10:G12)</f>
        <v>621597211</v>
      </c>
      <c r="H9" s="248">
        <f>+G9/G$37</f>
        <v>9.558376189809847E-3</v>
      </c>
    </row>
    <row r="10" spans="1:8">
      <c r="B10" s="249" t="s">
        <v>1295</v>
      </c>
      <c r="C10" s="250">
        <v>1208</v>
      </c>
      <c r="D10" s="250"/>
      <c r="E10" s="93">
        <f>+'Año 2022'!C44</f>
        <v>571056269</v>
      </c>
      <c r="F10" s="251"/>
      <c r="G10" s="93">
        <f>'Año 2021'!C46</f>
        <v>535845042</v>
      </c>
    </row>
    <row r="11" spans="1:8">
      <c r="B11" s="249" t="s">
        <v>1296</v>
      </c>
      <c r="C11" s="250">
        <v>1206</v>
      </c>
      <c r="D11" s="250"/>
      <c r="E11" s="93">
        <f>+'Año 2022'!C41</f>
        <v>51287810</v>
      </c>
      <c r="F11" s="251"/>
      <c r="G11" s="93">
        <f>'Año 2021'!C43</f>
        <v>46589690</v>
      </c>
    </row>
    <row r="12" spans="1:8">
      <c r="A12" s="178">
        <v>1226</v>
      </c>
      <c r="B12" s="249" t="s">
        <v>1297</v>
      </c>
      <c r="C12" s="250">
        <v>1226</v>
      </c>
      <c r="D12" s="250"/>
      <c r="E12" s="93">
        <f>+'Año 2022'!C47</f>
        <v>75939644</v>
      </c>
      <c r="F12" s="251"/>
      <c r="G12" s="93">
        <f>'Año 2021'!C49</f>
        <v>39162479</v>
      </c>
    </row>
    <row r="13" spans="1:8" ht="16.5">
      <c r="B13" s="244" t="s">
        <v>1289</v>
      </c>
      <c r="C13" s="245"/>
      <c r="D13" s="246">
        <v>-6</v>
      </c>
      <c r="E13" s="247">
        <f>+SUM(E14:E22)</f>
        <v>61960169981.260002</v>
      </c>
      <c r="F13" s="248">
        <f>+E13/E$37</f>
        <v>0.90213091094085796</v>
      </c>
      <c r="G13" s="247">
        <f>+SUM(G14:G22)</f>
        <v>59071085688</v>
      </c>
      <c r="H13" s="248">
        <f>+G13/G$37</f>
        <v>0.90834329523141388</v>
      </c>
    </row>
    <row r="14" spans="1:8">
      <c r="A14" s="97" t="s">
        <v>1026</v>
      </c>
      <c r="B14" s="249" t="s">
        <v>1298</v>
      </c>
      <c r="C14" s="250" t="s">
        <v>1353</v>
      </c>
      <c r="D14" s="250"/>
      <c r="E14" s="93">
        <f>+'Año 2022'!C51+'Año 2022'!C54+'Año 2022'!C63+'Año 2022'!C74</f>
        <v>62598064199</v>
      </c>
      <c r="F14" s="251"/>
      <c r="G14" s="93">
        <f>'Año 2021'!C53+'Año 2021'!C56+'Año 2021'!C63+'Año 2021'!C74</f>
        <v>59838406262</v>
      </c>
    </row>
    <row r="15" spans="1:8">
      <c r="A15" s="97" t="s">
        <v>1198</v>
      </c>
      <c r="B15" s="249" t="s">
        <v>1299</v>
      </c>
      <c r="C15" s="250" t="s">
        <v>1352</v>
      </c>
      <c r="D15" s="250"/>
      <c r="E15" s="93">
        <f>+ 'Año 2022'!C121+'Año 2022'!C124</f>
        <v>416771952</v>
      </c>
      <c r="F15" s="251"/>
      <c r="G15" s="93">
        <f>'Año 2021'!C121+'Año 2021'!C124</f>
        <v>240063536</v>
      </c>
    </row>
    <row r="16" spans="1:8">
      <c r="A16" s="97">
        <v>1469</v>
      </c>
      <c r="B16" s="249" t="s">
        <v>1300</v>
      </c>
      <c r="C16" s="250">
        <v>1469</v>
      </c>
      <c r="D16" s="250"/>
      <c r="E16" s="93">
        <f>+'Año 2022'!C139</f>
        <v>282817633</v>
      </c>
      <c r="F16" s="251"/>
      <c r="G16" s="93">
        <f>'Año 2021'!C148</f>
        <v>273363689</v>
      </c>
    </row>
    <row r="17" spans="1:8">
      <c r="A17" s="97">
        <v>1443</v>
      </c>
      <c r="B17" s="249" t="s">
        <v>1312</v>
      </c>
      <c r="C17" s="250">
        <v>1443</v>
      </c>
      <c r="D17" s="250"/>
      <c r="E17" s="93">
        <f>+'Año 2022'!C85</f>
        <v>227781509</v>
      </c>
      <c r="F17" s="251"/>
      <c r="G17" s="93">
        <f>'Año 2021'!C85</f>
        <v>196248890</v>
      </c>
    </row>
    <row r="18" spans="1:8">
      <c r="A18" s="97">
        <v>1463</v>
      </c>
      <c r="B18" s="249" t="s">
        <v>1313</v>
      </c>
      <c r="C18" s="250">
        <v>1463</v>
      </c>
      <c r="D18" s="250"/>
      <c r="E18" s="93">
        <f>+'Año 2022'!C128</f>
        <v>3136492</v>
      </c>
      <c r="F18" s="251"/>
      <c r="G18" s="93">
        <f>'Año 2021'!C130</f>
        <v>3863458</v>
      </c>
    </row>
    <row r="19" spans="1:8">
      <c r="A19" s="97">
        <v>1445</v>
      </c>
      <c r="B19" s="249" t="s">
        <v>1301</v>
      </c>
      <c r="C19" s="250">
        <v>1445</v>
      </c>
      <c r="D19" s="250"/>
      <c r="E19" s="252">
        <f>+'Año 2022'!C101</f>
        <v>-702958376</v>
      </c>
      <c r="F19" s="253"/>
      <c r="G19" s="252">
        <f>'Año 2021'!C101</f>
        <v>-820283195</v>
      </c>
      <c r="H19" s="253"/>
    </row>
    <row r="20" spans="1:8">
      <c r="A20" s="97">
        <v>1468</v>
      </c>
      <c r="B20" s="249" t="s">
        <v>1302</v>
      </c>
      <c r="C20" s="250" t="s">
        <v>1358</v>
      </c>
      <c r="D20" s="250"/>
      <c r="E20" s="252">
        <f>+'Año 2022'!C134+'Año 2022'!C135+'Año 2022'!C136</f>
        <v>-793986936</v>
      </c>
      <c r="F20" s="253"/>
      <c r="G20" s="252">
        <v>-600784698</v>
      </c>
      <c r="H20" s="253"/>
    </row>
    <row r="21" spans="1:8">
      <c r="A21" s="97">
        <v>1471</v>
      </c>
      <c r="B21" s="249" t="s">
        <v>1314</v>
      </c>
      <c r="C21" s="250">
        <v>1471</v>
      </c>
      <c r="D21" s="250"/>
      <c r="E21" s="252">
        <f>+'Año 2022'!C145</f>
        <v>-15454767.74</v>
      </c>
      <c r="F21" s="253"/>
      <c r="G21" s="252">
        <f>'Año 2021'!C154</f>
        <v>-15347844</v>
      </c>
      <c r="H21" s="253"/>
    </row>
    <row r="22" spans="1:8">
      <c r="A22" s="97">
        <v>1446</v>
      </c>
      <c r="B22" s="249" t="s">
        <v>1303</v>
      </c>
      <c r="C22" s="250">
        <v>1446</v>
      </c>
      <c r="D22" s="250"/>
      <c r="E22" s="252">
        <f>+'Año 2022'!C114</f>
        <v>-56001724</v>
      </c>
      <c r="F22" s="253"/>
      <c r="G22" s="252">
        <f>'Año 2021'!C114</f>
        <v>-44444410</v>
      </c>
      <c r="H22" s="253"/>
    </row>
    <row r="23" spans="1:8" ht="16.5">
      <c r="B23" s="244" t="s">
        <v>1290</v>
      </c>
      <c r="C23" s="245"/>
      <c r="D23" s="246">
        <v>-7</v>
      </c>
      <c r="E23" s="247">
        <f>+SUM(E24:E27)</f>
        <v>206419166.52000001</v>
      </c>
      <c r="F23" s="248">
        <f>+E23/E$37</f>
        <v>3.0054325348794564E-3</v>
      </c>
      <c r="G23" s="247">
        <f>+SUM(G24:G27)</f>
        <v>137717975.30000001</v>
      </c>
      <c r="H23" s="248">
        <f>+G23/G$37</f>
        <v>2.1177061169541521E-3</v>
      </c>
    </row>
    <row r="24" spans="1:8">
      <c r="A24" s="97">
        <v>1473</v>
      </c>
      <c r="B24" s="249" t="s">
        <v>1304</v>
      </c>
      <c r="C24" s="250">
        <v>1473</v>
      </c>
      <c r="D24" s="250"/>
      <c r="E24" s="93">
        <f>+'Año 2022'!C148</f>
        <v>111579896</v>
      </c>
      <c r="F24" s="251"/>
      <c r="G24" s="93">
        <f>'Año 2021'!C157</f>
        <v>63523626</v>
      </c>
    </row>
    <row r="25" spans="1:8">
      <c r="B25" s="249" t="s">
        <v>1408</v>
      </c>
      <c r="C25" s="250">
        <v>1640</v>
      </c>
      <c r="D25" s="250"/>
      <c r="E25" s="93">
        <f>+'Año 2022'!C161</f>
        <v>40165</v>
      </c>
      <c r="F25" s="251"/>
      <c r="G25" s="93">
        <v>0</v>
      </c>
    </row>
    <row r="26" spans="1:8">
      <c r="B26" s="249" t="s">
        <v>1305</v>
      </c>
      <c r="C26" s="250">
        <v>1650</v>
      </c>
      <c r="D26" s="250"/>
      <c r="E26" s="93">
        <f>+'Año 2022'!C164</f>
        <v>28603226</v>
      </c>
      <c r="F26" s="251"/>
      <c r="G26" s="93">
        <f>'Año 2021'!C175</f>
        <v>23153554</v>
      </c>
    </row>
    <row r="27" spans="1:8">
      <c r="A27" s="97" t="s">
        <v>1024</v>
      </c>
      <c r="B27" s="249" t="s">
        <v>1306</v>
      </c>
      <c r="C27" s="250" t="s">
        <v>1024</v>
      </c>
      <c r="D27" s="250"/>
      <c r="E27" s="93">
        <f>+'Año 2022'!C167</f>
        <v>66195879.520000003</v>
      </c>
      <c r="F27" s="251"/>
      <c r="G27" s="93">
        <f>'Año 2021'!C179</f>
        <v>51040795.299999997</v>
      </c>
    </row>
    <row r="28" spans="1:8" ht="16.5">
      <c r="B28" s="244" t="s">
        <v>1291</v>
      </c>
      <c r="C28" s="245"/>
      <c r="D28" s="246">
        <v>-8</v>
      </c>
      <c r="E28" s="247">
        <f>+SUM(E29:E33)</f>
        <v>2153006384.0499997</v>
      </c>
      <c r="F28" s="248">
        <f>+E28/E$37</f>
        <v>3.1347454519443055E-2</v>
      </c>
      <c r="G28" s="247">
        <f>+SUM(G29:G33)</f>
        <v>1608990194.4300001</v>
      </c>
      <c r="H28" s="248">
        <f>+G28/G$37</f>
        <v>2.4741638623724825E-2</v>
      </c>
    </row>
    <row r="29" spans="1:8">
      <c r="B29" s="249" t="s">
        <v>1307</v>
      </c>
      <c r="C29" s="250">
        <v>170502</v>
      </c>
      <c r="D29" s="250"/>
      <c r="E29" s="93">
        <f>+'Año 2022'!C176</f>
        <v>179682458</v>
      </c>
      <c r="F29" s="251"/>
      <c r="G29" s="93">
        <f>'Año 2021'!C191</f>
        <v>179682458</v>
      </c>
    </row>
    <row r="30" spans="1:8">
      <c r="B30" s="249" t="s">
        <v>1308</v>
      </c>
      <c r="C30" s="250">
        <v>170504</v>
      </c>
      <c r="D30" s="250"/>
      <c r="E30" s="93">
        <f>+'Año 2022'!C178</f>
        <v>1401846479</v>
      </c>
      <c r="F30" s="251"/>
      <c r="G30" s="93">
        <f>'Año 2021'!C193</f>
        <v>968895289</v>
      </c>
    </row>
    <row r="31" spans="1:8">
      <c r="B31" s="249" t="s">
        <v>1309</v>
      </c>
      <c r="C31" s="250">
        <v>170505</v>
      </c>
      <c r="D31" s="250"/>
      <c r="E31" s="93">
        <f>+'Año 2022'!C180</f>
        <v>583700848.73000002</v>
      </c>
      <c r="F31" s="251"/>
      <c r="G31" s="93">
        <f>'Año 2021'!C195</f>
        <v>412105156</v>
      </c>
    </row>
    <row r="32" spans="1:8">
      <c r="B32" s="249" t="s">
        <v>1310</v>
      </c>
      <c r="C32" s="250">
        <v>170520</v>
      </c>
      <c r="D32" s="250"/>
      <c r="E32" s="93">
        <f>+'Año 2022'!C183</f>
        <v>367596735.00999999</v>
      </c>
      <c r="F32" s="251"/>
      <c r="G32" s="93">
        <f>'Año 2021'!C198</f>
        <v>301376841.00999999</v>
      </c>
    </row>
    <row r="33" spans="1:10">
      <c r="B33" s="249" t="s">
        <v>1311</v>
      </c>
      <c r="C33" s="250">
        <v>170595</v>
      </c>
      <c r="D33" s="250"/>
      <c r="E33" s="93">
        <f>+'Año 2022'!C187</f>
        <v>-379820136.69</v>
      </c>
      <c r="F33" s="251"/>
      <c r="G33" s="93">
        <f>'Año 2021'!C202</f>
        <v>-253069549.58000001</v>
      </c>
    </row>
    <row r="34" spans="1:10" ht="16.5">
      <c r="B34" s="244" t="s">
        <v>1487</v>
      </c>
      <c r="C34" s="245"/>
      <c r="D34" s="246">
        <v>-9</v>
      </c>
      <c r="E34" s="247">
        <f>SUM(E35:E36)</f>
        <v>301703140.39999998</v>
      </c>
      <c r="F34" s="248">
        <f>+E34/E$37</f>
        <v>4.3927531019538795E-3</v>
      </c>
      <c r="G34" s="247">
        <f>SUM(G35:G36)</f>
        <v>513601670</v>
      </c>
      <c r="H34" s="248">
        <f>+G34/G$37</f>
        <v>7.8977155732035207E-3</v>
      </c>
    </row>
    <row r="35" spans="1:10">
      <c r="B35" s="249" t="s">
        <v>1490</v>
      </c>
      <c r="C35" s="250">
        <v>1910</v>
      </c>
      <c r="D35" s="250"/>
      <c r="E35" s="93">
        <f>+'Año 2022'!C192</f>
        <v>274256604.39999998</v>
      </c>
      <c r="F35" s="251"/>
      <c r="G35" s="93">
        <f>'Año 2021'!C209</f>
        <v>279281886</v>
      </c>
    </row>
    <row r="36" spans="1:10">
      <c r="A36" s="97">
        <v>1630</v>
      </c>
      <c r="B36" s="249" t="s">
        <v>1489</v>
      </c>
      <c r="C36" s="250"/>
      <c r="D36" s="250"/>
      <c r="E36" s="93">
        <f>+'Año 2022'!C158</f>
        <v>27446536</v>
      </c>
      <c r="F36" s="251"/>
      <c r="G36" s="93">
        <f>+'Año 2021'!C171</f>
        <v>234319784</v>
      </c>
    </row>
    <row r="37" spans="1:10" ht="13.5" thickBot="1">
      <c r="B37" s="254" t="s">
        <v>6</v>
      </c>
      <c r="C37" s="255"/>
      <c r="D37" s="254"/>
      <c r="E37" s="256">
        <f>+E34+E28+E23+E13+E9+E6</f>
        <v>68682016356.850006</v>
      </c>
      <c r="F37" s="257">
        <f>+E37/E$37</f>
        <v>1</v>
      </c>
      <c r="G37" s="256">
        <f>+G34+G28+G23+G13+G9+G6</f>
        <v>65031674696.240005</v>
      </c>
      <c r="H37" s="257">
        <f>+G37/G$37</f>
        <v>1</v>
      </c>
    </row>
    <row r="38" spans="1:10" ht="13.5" thickTop="1">
      <c r="B38" s="249"/>
      <c r="C38" s="250"/>
      <c r="D38" s="249"/>
      <c r="E38" s="258"/>
      <c r="F38" s="251"/>
      <c r="G38" s="251"/>
    </row>
    <row r="39" spans="1:10" ht="13.5" thickBot="1">
      <c r="B39" s="239" t="s">
        <v>1292</v>
      </c>
      <c r="C39" s="240"/>
      <c r="D39" s="241"/>
      <c r="E39" s="242"/>
      <c r="F39" s="243"/>
      <c r="G39" s="242"/>
      <c r="H39" s="243"/>
    </row>
    <row r="40" spans="1:10" ht="17.25" thickTop="1">
      <c r="B40" s="244" t="s">
        <v>1315</v>
      </c>
      <c r="C40" s="245"/>
      <c r="D40" s="246">
        <v>-10</v>
      </c>
      <c r="E40" s="247">
        <f>SUM(E41:E44)</f>
        <v>6269936194.4400005</v>
      </c>
      <c r="F40" s="248">
        <f>+E40/E$37</f>
        <v>9.1289343659676461E-2</v>
      </c>
      <c r="G40" s="247">
        <f>SUM(G41:G44)</f>
        <v>2665064702</v>
      </c>
      <c r="H40" s="248">
        <f>+G40/G$37</f>
        <v>4.0981025238061235E-2</v>
      </c>
    </row>
    <row r="41" spans="1:10">
      <c r="B41" s="259" t="s">
        <v>1316</v>
      </c>
      <c r="C41" s="260">
        <v>2105</v>
      </c>
      <c r="D41" s="250"/>
      <c r="E41" s="93">
        <f>+'Año 2022'!C199</f>
        <v>632092758.44000006</v>
      </c>
      <c r="F41" s="251"/>
      <c r="G41" s="93">
        <f>'Año 2021'!C214</f>
        <v>481188436</v>
      </c>
    </row>
    <row r="42" spans="1:10">
      <c r="B42" s="249" t="s">
        <v>1317</v>
      </c>
      <c r="C42" s="250">
        <v>2110</v>
      </c>
      <c r="D42" s="250"/>
      <c r="E42" s="93">
        <f>+'Año 2022'!C204</f>
        <v>3985472112</v>
      </c>
      <c r="F42" s="251"/>
      <c r="G42" s="93">
        <f>'Año 2021'!C219</f>
        <v>1442510778</v>
      </c>
    </row>
    <row r="43" spans="1:10">
      <c r="B43" s="249" t="s">
        <v>1318</v>
      </c>
      <c r="C43" s="250">
        <v>2125</v>
      </c>
      <c r="D43" s="250"/>
      <c r="E43" s="93">
        <f>+'Año 2022'!C215</f>
        <v>83259899</v>
      </c>
      <c r="F43" s="251"/>
      <c r="G43" s="93">
        <f>'Año 2021'!C228</f>
        <v>22691501</v>
      </c>
    </row>
    <row r="44" spans="1:10">
      <c r="B44" s="249" t="s">
        <v>1319</v>
      </c>
      <c r="C44" s="250">
        <v>2130</v>
      </c>
      <c r="D44" s="250"/>
      <c r="E44" s="93">
        <f>+'Año 2022'!C222</f>
        <v>1569111425</v>
      </c>
      <c r="F44" s="251"/>
      <c r="G44" s="93">
        <f>'Año 2021'!C235</f>
        <v>718673987</v>
      </c>
    </row>
    <row r="45" spans="1:10">
      <c r="B45" s="261" t="s">
        <v>1320</v>
      </c>
      <c r="C45" s="262"/>
      <c r="D45" s="246">
        <v>-11</v>
      </c>
      <c r="E45" s="247">
        <f>+SUM(E46:E48)</f>
        <v>33984370475.68</v>
      </c>
      <c r="F45" s="248">
        <f>+E45/E$37</f>
        <v>0.49480740779519305</v>
      </c>
      <c r="G45" s="247">
        <f>+SUM(G46:G48)</f>
        <v>35212991265.269997</v>
      </c>
      <c r="H45" s="248">
        <f>+G45/G$37</f>
        <v>0.54147446501644436</v>
      </c>
      <c r="I45" s="93"/>
      <c r="J45" s="263"/>
    </row>
    <row r="46" spans="1:10">
      <c r="A46" s="97" t="s">
        <v>1025</v>
      </c>
      <c r="B46" s="249" t="s">
        <v>1321</v>
      </c>
      <c r="C46" s="250" t="s">
        <v>1354</v>
      </c>
      <c r="D46" s="250"/>
      <c r="E46" s="93">
        <f>+'Año 2022'!C229+'Año 2022'!C233+'Año 2022'!C231</f>
        <v>9692401851</v>
      </c>
      <c r="F46" s="251"/>
      <c r="G46" s="93">
        <f>'Año 2021'!C241-G48</f>
        <v>9763944849</v>
      </c>
    </row>
    <row r="47" spans="1:10">
      <c r="A47" s="97">
        <v>2308</v>
      </c>
      <c r="B47" s="249" t="s">
        <v>1322</v>
      </c>
      <c r="C47" s="250">
        <v>2308</v>
      </c>
      <c r="D47" s="250"/>
      <c r="E47" s="93">
        <f>+'Año 2022'!C237</f>
        <v>24174590291</v>
      </c>
      <c r="F47" s="251"/>
      <c r="G47" s="93">
        <f>'Año 2021'!C250</f>
        <v>25242818305</v>
      </c>
    </row>
    <row r="48" spans="1:10">
      <c r="B48" s="249" t="s">
        <v>1323</v>
      </c>
      <c r="C48" s="250">
        <v>230535</v>
      </c>
      <c r="D48" s="250"/>
      <c r="E48" s="93">
        <f>+'Año 2022'!C235</f>
        <v>117378333.68000001</v>
      </c>
      <c r="F48" s="251"/>
      <c r="G48" s="93">
        <f>+'Año 2021'!C249</f>
        <v>206228111.27000001</v>
      </c>
    </row>
    <row r="49" spans="2:8">
      <c r="B49" s="261" t="s">
        <v>1324</v>
      </c>
      <c r="C49" s="262"/>
      <c r="D49" s="246">
        <v>-12</v>
      </c>
      <c r="E49" s="247">
        <f>+SUM(E50:E63)</f>
        <v>1303483846.3699999</v>
      </c>
      <c r="F49" s="248">
        <f>+E49/E$37</f>
        <v>1.8978532016263334E-2</v>
      </c>
      <c r="G49" s="247">
        <f>+SUM(G50:G63)</f>
        <v>1453530548.0899999</v>
      </c>
      <c r="H49" s="248">
        <f>+G49/G$37</f>
        <v>2.2351116665522992E-2</v>
      </c>
    </row>
    <row r="50" spans="2:8">
      <c r="B50" s="249" t="s">
        <v>1325</v>
      </c>
      <c r="C50" s="250">
        <v>2420</v>
      </c>
      <c r="D50" s="250"/>
      <c r="E50" s="218">
        <f>+'Año 2022'!C251</f>
        <v>710366910</v>
      </c>
      <c r="F50" s="264"/>
      <c r="G50" s="218">
        <v>619795343</v>
      </c>
      <c r="H50" s="264"/>
    </row>
    <row r="51" spans="2:8">
      <c r="B51" s="249" t="s">
        <v>1326</v>
      </c>
      <c r="C51" s="250">
        <v>2465</v>
      </c>
      <c r="D51" s="250"/>
      <c r="E51" s="218">
        <f>+'Año 2022'!C311</f>
        <v>36915253.289999999</v>
      </c>
      <c r="F51" s="264"/>
      <c r="G51" s="218">
        <v>156424142</v>
      </c>
      <c r="H51" s="264"/>
    </row>
    <row r="52" spans="2:8">
      <c r="B52" s="249" t="s">
        <v>1355</v>
      </c>
      <c r="C52" s="250">
        <v>24159501</v>
      </c>
      <c r="D52" s="250"/>
      <c r="E52" s="218">
        <f>+'Año 2022'!C245</f>
        <v>49609590</v>
      </c>
      <c r="F52" s="264"/>
      <c r="G52" s="218">
        <v>134054981</v>
      </c>
      <c r="H52" s="264"/>
    </row>
    <row r="53" spans="2:8">
      <c r="B53" s="249" t="s">
        <v>1327</v>
      </c>
      <c r="C53" s="250" t="s">
        <v>1414</v>
      </c>
      <c r="D53" s="250"/>
      <c r="E53" s="218">
        <f>+'Año 2022'!C250+'Año 2022'!C293+'Año 2022'!C294</f>
        <v>27882147.829999998</v>
      </c>
      <c r="F53" s="264"/>
      <c r="G53" s="218">
        <v>119436661</v>
      </c>
      <c r="H53" s="264"/>
    </row>
    <row r="54" spans="2:8">
      <c r="B54" s="249" t="s">
        <v>1328</v>
      </c>
      <c r="C54" s="250" t="s">
        <v>1409</v>
      </c>
      <c r="D54" s="250"/>
      <c r="E54" s="218">
        <f>+'Año 2022'!C295</f>
        <v>209380147</v>
      </c>
      <c r="F54" s="264"/>
      <c r="G54" s="218">
        <v>111749172</v>
      </c>
      <c r="H54" s="264"/>
    </row>
    <row r="55" spans="2:8">
      <c r="B55" s="249" t="s">
        <v>1329</v>
      </c>
      <c r="C55" s="250">
        <v>2460</v>
      </c>
      <c r="D55" s="250"/>
      <c r="E55" s="218">
        <f>+'Año 2022'!C307</f>
        <v>123669786</v>
      </c>
      <c r="F55" s="264"/>
      <c r="G55" s="218">
        <v>95849538</v>
      </c>
      <c r="H55" s="264"/>
    </row>
    <row r="56" spans="2:8">
      <c r="B56" s="249" t="s">
        <v>1330</v>
      </c>
      <c r="C56" s="250">
        <v>24959515</v>
      </c>
      <c r="D56" s="250"/>
      <c r="E56" s="218">
        <v>0</v>
      </c>
      <c r="F56" s="264"/>
      <c r="G56" s="218">
        <v>92619124</v>
      </c>
      <c r="H56" s="264"/>
    </row>
    <row r="57" spans="2:8">
      <c r="B57" s="249" t="s">
        <v>1410</v>
      </c>
      <c r="C57" s="250">
        <v>24959512</v>
      </c>
      <c r="D57" s="250"/>
      <c r="E57" s="218">
        <v>1710405</v>
      </c>
      <c r="F57" s="264"/>
      <c r="G57" s="218">
        <v>0</v>
      </c>
      <c r="H57" s="264"/>
    </row>
    <row r="58" spans="2:8">
      <c r="B58" s="249" t="s">
        <v>1331</v>
      </c>
      <c r="C58" s="250" t="s">
        <v>1413</v>
      </c>
      <c r="D58" s="250"/>
      <c r="E58" s="218">
        <f>+'Año 2022'!C290+'Año 2022'!C291+'Año 2022'!C292</f>
        <v>47291292</v>
      </c>
      <c r="F58" s="264"/>
      <c r="G58" s="218">
        <v>66062916</v>
      </c>
      <c r="H58" s="264"/>
    </row>
    <row r="59" spans="2:8">
      <c r="B59" s="249" t="s">
        <v>1332</v>
      </c>
      <c r="C59" s="250">
        <v>2435</v>
      </c>
      <c r="D59" s="250"/>
      <c r="E59" s="218">
        <f>+'Año 2022'!C255</f>
        <v>23676095.989999998</v>
      </c>
      <c r="F59" s="264"/>
      <c r="G59" s="218">
        <v>23579241</v>
      </c>
      <c r="H59" s="264"/>
    </row>
    <row r="60" spans="2:8">
      <c r="B60" s="249" t="s">
        <v>1333</v>
      </c>
      <c r="C60" s="250">
        <v>2450</v>
      </c>
      <c r="D60" s="250"/>
      <c r="E60" s="218">
        <f>+'Año 2022'!C296</f>
        <v>27639000</v>
      </c>
      <c r="F60" s="264"/>
      <c r="G60" s="218">
        <v>19283877</v>
      </c>
      <c r="H60" s="264"/>
    </row>
    <row r="61" spans="2:8">
      <c r="B61" s="249" t="s">
        <v>1334</v>
      </c>
      <c r="C61" s="250" t="s">
        <v>1411</v>
      </c>
      <c r="D61" s="250"/>
      <c r="E61" s="218">
        <f>+'Año 2022'!C247+'Año 2022'!C248</f>
        <v>16846554.259999998</v>
      </c>
      <c r="F61" s="264"/>
      <c r="G61" s="218">
        <v>12675553.09</v>
      </c>
      <c r="H61" s="264"/>
    </row>
    <row r="62" spans="2:8">
      <c r="B62" s="249" t="s">
        <v>1412</v>
      </c>
      <c r="C62" s="250">
        <v>24959519</v>
      </c>
      <c r="D62" s="250"/>
      <c r="E62" s="218">
        <f>+'Año 2022'!C317</f>
        <v>25012263</v>
      </c>
      <c r="F62" s="264"/>
      <c r="G62" s="218">
        <v>0</v>
      </c>
      <c r="H62" s="264"/>
    </row>
    <row r="63" spans="2:8">
      <c r="B63" s="249" t="s">
        <v>1335</v>
      </c>
      <c r="C63" s="250">
        <v>24959501</v>
      </c>
      <c r="D63" s="250"/>
      <c r="E63" s="218">
        <f>+'Año 2022'!C246</f>
        <v>3484402</v>
      </c>
      <c r="F63" s="264"/>
      <c r="G63" s="218">
        <v>2000000</v>
      </c>
      <c r="H63" s="264"/>
    </row>
    <row r="64" spans="2:8">
      <c r="B64" s="261" t="s">
        <v>82</v>
      </c>
      <c r="C64" s="262"/>
      <c r="D64" s="262"/>
      <c r="E64" s="247">
        <f>+SUM(E65:E66)</f>
        <v>6340046</v>
      </c>
      <c r="F64" s="248">
        <f>+E64/E$37</f>
        <v>9.2310132059302528E-5</v>
      </c>
      <c r="G64" s="247">
        <f>+SUM(G65:G66)</f>
        <v>6209833</v>
      </c>
      <c r="H64" s="248">
        <f>+G64/G$37</f>
        <v>9.5489360054248142E-5</v>
      </c>
    </row>
    <row r="65" spans="2:8">
      <c r="B65" s="249" t="s">
        <v>1336</v>
      </c>
      <c r="C65" s="250">
        <v>244015</v>
      </c>
      <c r="D65" s="250"/>
      <c r="E65" s="93">
        <f>+'Año 2022'!C283</f>
        <v>5921473</v>
      </c>
      <c r="F65" s="251"/>
      <c r="G65" s="93">
        <f>'Año 2021'!C313</f>
        <v>6004123</v>
      </c>
    </row>
    <row r="66" spans="2:8">
      <c r="B66" s="249" t="s">
        <v>1337</v>
      </c>
      <c r="C66" s="250">
        <v>244010</v>
      </c>
      <c r="D66" s="250"/>
      <c r="E66" s="93">
        <f>+'Año 2022'!C281</f>
        <v>418573</v>
      </c>
      <c r="F66" s="251"/>
      <c r="G66" s="93">
        <f>'Año 2021'!C311</f>
        <v>205710</v>
      </c>
    </row>
    <row r="67" spans="2:8">
      <c r="B67" s="261" t="s">
        <v>13</v>
      </c>
      <c r="C67" s="262"/>
      <c r="D67" s="246">
        <v>-13</v>
      </c>
      <c r="E67" s="247">
        <f>+SUM(E68:E71)</f>
        <v>97611019.189999998</v>
      </c>
      <c r="F67" s="248">
        <f>+E67/E$37</f>
        <v>1.421202002615125E-3</v>
      </c>
      <c r="G67" s="247">
        <f>+SUM(G68:G71)</f>
        <v>78206394.799999997</v>
      </c>
      <c r="H67" s="248">
        <f>+G67/G$37</f>
        <v>1.2025892792289067E-3</v>
      </c>
    </row>
    <row r="68" spans="2:8">
      <c r="B68" s="249" t="s">
        <v>1338</v>
      </c>
      <c r="C68" s="250">
        <v>27101001</v>
      </c>
      <c r="D68" s="250"/>
      <c r="E68" s="93">
        <f>+'Año 2022'!C328</f>
        <v>49260958.390000001</v>
      </c>
      <c r="F68" s="251"/>
      <c r="G68" s="93">
        <f>'Año 2021'!C365</f>
        <v>42723903</v>
      </c>
    </row>
    <row r="69" spans="2:8">
      <c r="B69" s="249" t="s">
        <v>1339</v>
      </c>
      <c r="C69" s="250">
        <v>27101501</v>
      </c>
      <c r="D69" s="250"/>
      <c r="E69" s="93">
        <f>+'Año 2022'!C329</f>
        <v>6600743</v>
      </c>
      <c r="F69" s="251"/>
      <c r="G69" s="93">
        <f>'Año 2021'!C366</f>
        <v>5688630</v>
      </c>
    </row>
    <row r="70" spans="2:8">
      <c r="B70" s="249" t="s">
        <v>1340</v>
      </c>
      <c r="C70" s="250">
        <v>27102501</v>
      </c>
      <c r="D70" s="250"/>
      <c r="E70" s="93">
        <f>+'Año 2022'!C330</f>
        <v>20901032</v>
      </c>
      <c r="F70" s="251"/>
      <c r="G70" s="93">
        <f>'Año 2021'!C367</f>
        <v>15219958</v>
      </c>
    </row>
    <row r="71" spans="2:8">
      <c r="B71" s="249" t="s">
        <v>1341</v>
      </c>
      <c r="C71" s="250">
        <v>27109501</v>
      </c>
      <c r="D71" s="250"/>
      <c r="E71" s="93">
        <f>+'Año 2022'!C331</f>
        <v>20848285.800000001</v>
      </c>
      <c r="F71" s="251"/>
      <c r="G71" s="93">
        <f>'Año 2021'!C368</f>
        <v>14573903.800000001</v>
      </c>
    </row>
    <row r="72" spans="2:8">
      <c r="B72" s="261" t="s">
        <v>14</v>
      </c>
      <c r="C72" s="262"/>
      <c r="D72" s="246">
        <v>-14</v>
      </c>
      <c r="E72" s="247">
        <f>SUM(E73:E74)</f>
        <v>39112176.210000001</v>
      </c>
      <c r="F72" s="248">
        <f>+E72/E$37</f>
        <v>5.694675008780395E-4</v>
      </c>
      <c r="G72" s="247">
        <f>SUM(G73:G74)</f>
        <v>90007369.210000008</v>
      </c>
      <c r="H72" s="248">
        <f>+G72/G$37</f>
        <v>1.3840543032363896E-3</v>
      </c>
    </row>
    <row r="73" spans="2:8">
      <c r="B73" s="259" t="s">
        <v>1342</v>
      </c>
      <c r="C73" s="260">
        <v>2605</v>
      </c>
      <c r="D73" s="250"/>
      <c r="E73" s="93">
        <f>+'Año 2022'!C319</f>
        <v>7038735.96</v>
      </c>
      <c r="F73" s="265"/>
      <c r="G73" s="93">
        <f>'Año 2021'!C352</f>
        <v>56184312.960000001</v>
      </c>
      <c r="H73" s="265"/>
    </row>
    <row r="74" spans="2:8">
      <c r="B74" s="249" t="s">
        <v>1343</v>
      </c>
      <c r="C74" s="250">
        <v>2695</v>
      </c>
      <c r="D74" s="250"/>
      <c r="E74" s="93">
        <f>+'Año 2022'!C321</f>
        <v>32073440.25</v>
      </c>
      <c r="F74" s="251"/>
      <c r="G74" s="93">
        <f>'Año 2021'!C356</f>
        <v>33823056.25</v>
      </c>
    </row>
    <row r="75" spans="2:8">
      <c r="B75" s="261" t="s">
        <v>356</v>
      </c>
      <c r="C75" s="262"/>
      <c r="D75" s="246">
        <v>-15</v>
      </c>
      <c r="E75" s="247">
        <f>SUM(E76:E77)</f>
        <v>370564036.43000001</v>
      </c>
      <c r="F75" s="248">
        <f>+E75/E$37</f>
        <v>5.3953575635384181E-3</v>
      </c>
      <c r="G75" s="247">
        <f>SUM(G76:G77)</f>
        <v>320607924.44</v>
      </c>
      <c r="H75" s="248">
        <f>+G75/G$37</f>
        <v>4.9300271896355894E-3</v>
      </c>
    </row>
    <row r="76" spans="2:8">
      <c r="B76" s="249" t="s">
        <v>1344</v>
      </c>
      <c r="C76" s="250">
        <v>2720</v>
      </c>
      <c r="D76" s="250"/>
      <c r="E76" s="93">
        <f>+'Año 2022'!C332</f>
        <v>10440461</v>
      </c>
      <c r="F76" s="251"/>
      <c r="G76" s="93">
        <f>'Año 2021'!C373</f>
        <v>10571826</v>
      </c>
    </row>
    <row r="77" spans="2:8">
      <c r="B77" s="249" t="s">
        <v>1345</v>
      </c>
      <c r="C77" s="250">
        <v>2725</v>
      </c>
      <c r="D77" s="250"/>
      <c r="E77" s="93">
        <f>+'Año 2022'!C335</f>
        <v>360123575.43000001</v>
      </c>
      <c r="F77" s="251"/>
      <c r="G77" s="93">
        <f>'Año 2021'!C376</f>
        <v>310036098.44</v>
      </c>
    </row>
    <row r="78" spans="2:8" ht="13.5" thickBot="1">
      <c r="B78" s="254" t="s">
        <v>15</v>
      </c>
      <c r="C78" s="255"/>
      <c r="D78" s="254"/>
      <c r="E78" s="256">
        <f>+E67+E72+E49+E45+E40+E64+E75</f>
        <v>42071417794.32</v>
      </c>
      <c r="F78" s="257">
        <f>+E78/E$37</f>
        <v>0.61255362067022368</v>
      </c>
      <c r="G78" s="256">
        <f>+G67+G72+G49+G45+G40+G64+G75</f>
        <v>39826618036.809998</v>
      </c>
      <c r="H78" s="257">
        <f>+G78/G$37</f>
        <v>0.61241876705218368</v>
      </c>
    </row>
    <row r="79" spans="2:8" ht="13.5" thickTop="1">
      <c r="B79" s="249"/>
      <c r="C79" s="250"/>
      <c r="D79" s="249"/>
      <c r="E79" s="93"/>
      <c r="F79" s="251"/>
      <c r="G79" s="93"/>
    </row>
    <row r="80" spans="2:8">
      <c r="B80" s="261" t="s">
        <v>39</v>
      </c>
      <c r="C80" s="262"/>
      <c r="D80" s="262"/>
      <c r="E80" s="247">
        <f>+SUM(E81:E82)</f>
        <v>21566148953</v>
      </c>
      <c r="F80" s="248">
        <f>+E80/E$37</f>
        <v>0.31399993909539753</v>
      </c>
      <c r="G80" s="247">
        <f>+SUM(G81:G82)</f>
        <v>20857759414</v>
      </c>
      <c r="H80" s="248">
        <f>+G80/G$37</f>
        <v>0.32073231254501205</v>
      </c>
    </row>
    <row r="81" spans="1:8">
      <c r="A81" s="97">
        <v>3110</v>
      </c>
      <c r="B81" s="249" t="s">
        <v>1346</v>
      </c>
      <c r="C81" s="250">
        <v>93120501</v>
      </c>
      <c r="D81" s="250"/>
      <c r="E81" s="93">
        <f>+'Año 2022'!C348</f>
        <v>16598632500</v>
      </c>
      <c r="F81" s="251"/>
      <c r="G81" s="93">
        <f>'Año 2021'!C391</f>
        <v>15512715000</v>
      </c>
    </row>
    <row r="82" spans="1:8">
      <c r="A82" s="97">
        <v>3105</v>
      </c>
      <c r="B82" s="249" t="s">
        <v>1347</v>
      </c>
      <c r="C82" s="250" t="s">
        <v>1357</v>
      </c>
      <c r="D82" s="250"/>
      <c r="E82" s="93">
        <f>+'Año 2022'!C344</f>
        <v>4967516453</v>
      </c>
      <c r="F82" s="251"/>
      <c r="G82" s="93">
        <f>'Año 2021'!C387</f>
        <v>5345044414</v>
      </c>
    </row>
    <row r="83" spans="1:8">
      <c r="B83" s="261" t="s">
        <v>40</v>
      </c>
      <c r="C83" s="262"/>
      <c r="D83" s="262"/>
      <c r="E83" s="247">
        <f>+SUM(E84:E85)</f>
        <v>3781034615.7399998</v>
      </c>
      <c r="F83" s="248">
        <f>+E83/E$37</f>
        <v>5.5051304785446911E-2</v>
      </c>
      <c r="G83" s="247">
        <f>+SUM(G84:G85)</f>
        <v>3362249439.1399999</v>
      </c>
      <c r="H83" s="248">
        <f>+G83/G$37</f>
        <v>5.1701720044038758E-2</v>
      </c>
    </row>
    <row r="84" spans="1:8">
      <c r="A84" s="97">
        <v>3205</v>
      </c>
      <c r="B84" s="249" t="s">
        <v>1348</v>
      </c>
      <c r="C84" s="250">
        <v>3205</v>
      </c>
      <c r="D84" s="250"/>
      <c r="E84" s="93">
        <f>+'Año 2022'!C352</f>
        <v>1649795170.0999999</v>
      </c>
      <c r="F84" s="251"/>
      <c r="G84" s="93">
        <f>'Año 2021'!C395</f>
        <v>1500229035.5999999</v>
      </c>
    </row>
    <row r="85" spans="1:8">
      <c r="A85" s="97">
        <v>33</v>
      </c>
      <c r="B85" s="249" t="s">
        <v>1349</v>
      </c>
      <c r="C85" s="250" t="s">
        <v>1356</v>
      </c>
      <c r="D85" s="250"/>
      <c r="E85" s="93">
        <f>+'Año 2022'!C355</f>
        <v>2131239445.6400001</v>
      </c>
      <c r="F85" s="251"/>
      <c r="G85" s="93">
        <f>'Año 2021'!C398</f>
        <v>1862020403.54</v>
      </c>
    </row>
    <row r="86" spans="1:8">
      <c r="B86" s="261" t="s">
        <v>1282</v>
      </c>
      <c r="C86" s="262"/>
      <c r="D86" s="262"/>
      <c r="E86" s="247">
        <v>386783268</v>
      </c>
      <c r="F86" s="248">
        <f>+E86/E$37</f>
        <v>5.6315071763530736E-3</v>
      </c>
      <c r="G86" s="247">
        <v>386783268</v>
      </c>
      <c r="H86" s="248">
        <f>+G86/G$37</f>
        <v>5.9476135253574052E-3</v>
      </c>
    </row>
    <row r="87" spans="1:8">
      <c r="B87" s="261" t="s">
        <v>1283</v>
      </c>
      <c r="C87" s="262"/>
      <c r="D87" s="262"/>
      <c r="E87" s="247">
        <v>0</v>
      </c>
      <c r="F87" s="248">
        <f>+E87/E$37</f>
        <v>0</v>
      </c>
      <c r="G87" s="247">
        <v>-61357460</v>
      </c>
      <c r="H87" s="248">
        <f>+G87/G$37</f>
        <v>-9.4350115211699382E-4</v>
      </c>
    </row>
    <row r="88" spans="1:8">
      <c r="B88" s="261" t="s">
        <v>41</v>
      </c>
      <c r="C88" s="262"/>
      <c r="D88" s="262"/>
      <c r="E88" s="247">
        <f>+'Año 2022'!C366-'Año 2022'!C398-'Año 2022'!C628</f>
        <v>876631725.78999949</v>
      </c>
      <c r="F88" s="248">
        <f>+E88/E$37</f>
        <v>1.2763628272578643E-2</v>
      </c>
      <c r="G88" s="247">
        <v>659621998</v>
      </c>
      <c r="H88" s="248">
        <f>+G88/G$37</f>
        <v>1.0143087981065602E-2</v>
      </c>
    </row>
    <row r="89" spans="1:8" ht="13.5" thickBot="1">
      <c r="B89" s="254" t="s">
        <v>17</v>
      </c>
      <c r="C89" s="266"/>
      <c r="D89" s="267">
        <v>-15</v>
      </c>
      <c r="E89" s="256">
        <f>+E80+E83+E88+E86+E87</f>
        <v>26610598562.529999</v>
      </c>
      <c r="F89" s="257">
        <f>+E89/E$37</f>
        <v>0.38744637932977616</v>
      </c>
      <c r="G89" s="256">
        <f>+G80+G83+G88+G86+G87</f>
        <v>25205056659.139999</v>
      </c>
      <c r="H89" s="257">
        <f>+G89/G$37</f>
        <v>0.38758123294335678</v>
      </c>
    </row>
    <row r="90" spans="1:8" ht="14.25" thickTop="1" thickBot="1">
      <c r="B90" s="268" t="s">
        <v>1027</v>
      </c>
      <c r="C90" s="269"/>
      <c r="D90" s="270"/>
      <c r="E90" s="271">
        <f>+E78+E89</f>
        <v>68682016356.849998</v>
      </c>
      <c r="F90" s="272"/>
      <c r="G90" s="271">
        <f>+G78+G89</f>
        <v>65031674695.949997</v>
      </c>
      <c r="H90" s="272"/>
    </row>
    <row r="91" spans="1:8" ht="13.5" thickTop="1">
      <c r="E91" s="93">
        <f>E90-E37</f>
        <v>0</v>
      </c>
      <c r="F91" s="251"/>
      <c r="G91" s="93">
        <f>G90-G37</f>
        <v>-0.290008544921875</v>
      </c>
    </row>
    <row r="97" spans="1:10">
      <c r="B97" s="274"/>
      <c r="C97" s="275"/>
      <c r="D97" s="274"/>
      <c r="E97" s="274"/>
      <c r="F97" s="274"/>
      <c r="G97" s="274"/>
      <c r="H97" s="274"/>
    </row>
    <row r="98" spans="1:10">
      <c r="B98" s="274"/>
      <c r="C98" s="275"/>
      <c r="D98" s="274"/>
      <c r="E98" s="274"/>
      <c r="F98" s="274"/>
      <c r="G98" s="274"/>
      <c r="H98" s="274"/>
    </row>
    <row r="99" spans="1:10" s="276" customFormat="1">
      <c r="A99" s="97"/>
      <c r="B99" s="274"/>
      <c r="C99" s="275"/>
      <c r="D99" s="274"/>
      <c r="E99" s="274"/>
      <c r="F99" s="274"/>
      <c r="G99" s="274"/>
      <c r="H99" s="274"/>
      <c r="I99" s="85"/>
      <c r="J99" s="85"/>
    </row>
    <row r="100" spans="1:10" s="276" customFormat="1">
      <c r="A100" s="97"/>
      <c r="B100" s="274"/>
      <c r="C100" s="275"/>
      <c r="D100" s="274"/>
      <c r="E100" s="274"/>
      <c r="F100" s="274"/>
      <c r="G100" s="274"/>
      <c r="H100" s="274"/>
      <c r="I100" s="85"/>
      <c r="J100" s="85"/>
    </row>
    <row r="101" spans="1:10" s="276" customFormat="1">
      <c r="A101" s="97"/>
      <c r="B101" s="274"/>
      <c r="C101" s="275"/>
      <c r="D101" s="274"/>
      <c r="E101" s="274"/>
      <c r="F101" s="274"/>
      <c r="G101" s="274"/>
      <c r="H101" s="277"/>
      <c r="I101" s="85"/>
      <c r="J101" s="85"/>
    </row>
    <row r="102" spans="1:10" s="276" customFormat="1">
      <c r="A102" s="97"/>
      <c r="B102" s="85"/>
      <c r="C102" s="273"/>
      <c r="D102" s="85"/>
      <c r="E102" s="85"/>
      <c r="F102" s="85"/>
      <c r="G102" s="85"/>
      <c r="H102" s="251"/>
      <c r="I102" s="85"/>
      <c r="J102" s="85"/>
    </row>
    <row r="103" spans="1:10" s="276" customFormat="1">
      <c r="A103" s="97"/>
      <c r="B103" s="85"/>
      <c r="C103" s="273"/>
      <c r="D103" s="85"/>
      <c r="E103" s="85"/>
      <c r="F103" s="85"/>
      <c r="G103" s="85"/>
      <c r="H103" s="251"/>
      <c r="I103" s="85"/>
      <c r="J103" s="85"/>
    </row>
    <row r="104" spans="1:10" s="276" customFormat="1">
      <c r="A104" s="97"/>
      <c r="B104" s="85"/>
      <c r="C104" s="273"/>
      <c r="D104" s="85"/>
      <c r="E104" s="85"/>
      <c r="F104" s="85"/>
      <c r="G104" s="85"/>
      <c r="H104" s="251"/>
      <c r="I104" s="85"/>
      <c r="J104" s="85"/>
    </row>
    <row r="105" spans="1:10" s="276" customFormat="1">
      <c r="A105" s="97"/>
      <c r="B105" s="85"/>
      <c r="C105" s="273"/>
      <c r="D105" s="85"/>
      <c r="E105" s="85"/>
      <c r="F105" s="85"/>
      <c r="G105" s="85"/>
      <c r="H105" s="251"/>
      <c r="I105" s="85"/>
      <c r="J105" s="85"/>
    </row>
  </sheetData>
  <mergeCells count="7">
    <mergeCell ref="B1:H1"/>
    <mergeCell ref="B2:H2"/>
    <mergeCell ref="D3:D4"/>
    <mergeCell ref="G3:G4"/>
    <mergeCell ref="H3:H4"/>
    <mergeCell ref="E3:E4"/>
    <mergeCell ref="F3:F4"/>
  </mergeCells>
  <pageMargins left="0.70866141732283472" right="0.70866141732283472" top="0.74803149606299213" bottom="0.74803149606299213" header="0.31496062992125984" footer="0.31496062992125984"/>
  <pageSetup paperSize="9" scale="6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-0.249977111117893"/>
  </sheetPr>
  <dimension ref="B1:N65"/>
  <sheetViews>
    <sheetView showGridLines="0" topLeftCell="A31" zoomScaleNormal="100" zoomScaleSheetLayoutView="100" workbookViewId="0">
      <selection activeCell="I7" sqref="I7"/>
    </sheetView>
  </sheetViews>
  <sheetFormatPr baseColWidth="10" defaultColWidth="11.42578125" defaultRowHeight="16.5"/>
  <cols>
    <col min="1" max="1" width="1.42578125" style="307" customWidth="1"/>
    <col min="2" max="2" width="48.28515625" style="307" customWidth="1"/>
    <col min="3" max="3" width="8.28515625" style="333" customWidth="1"/>
    <col min="4" max="4" width="31.28515625" style="333" hidden="1" customWidth="1"/>
    <col min="5" max="5" width="16.85546875" style="307" bestFit="1" customWidth="1"/>
    <col min="6" max="6" width="8" style="307" customWidth="1"/>
    <col min="7" max="7" width="15.42578125" style="307" bestFit="1" customWidth="1"/>
    <col min="8" max="8" width="7.5703125" style="307" customWidth="1"/>
    <col min="9" max="9" width="15.42578125" style="349" bestFit="1" customWidth="1"/>
    <col min="10" max="10" width="8.42578125" style="307" customWidth="1"/>
    <col min="11" max="11" width="17.5703125" style="307" customWidth="1"/>
    <col min="12" max="16384" width="11.42578125" style="307"/>
  </cols>
  <sheetData>
    <row r="1" spans="2:10">
      <c r="B1" s="519" t="str">
        <f>+ESF!B2</f>
        <v>COOPEJEMPLO</v>
      </c>
      <c r="C1" s="519"/>
      <c r="D1" s="519"/>
      <c r="E1" s="519"/>
      <c r="F1" s="519"/>
      <c r="G1" s="519"/>
      <c r="H1" s="519"/>
      <c r="I1" s="519"/>
      <c r="J1" s="519"/>
    </row>
    <row r="2" spans="2:10">
      <c r="B2" s="519" t="str">
        <f>+ESF!B3</f>
        <v>COOPERATIVA ESPECIALIZADA DE AHORRO Y CREDITO</v>
      </c>
      <c r="C2" s="519"/>
      <c r="D2" s="519"/>
      <c r="E2" s="519"/>
      <c r="F2" s="519"/>
      <c r="G2" s="519"/>
      <c r="H2" s="519"/>
      <c r="I2" s="519"/>
      <c r="J2" s="519"/>
    </row>
    <row r="3" spans="2:10">
      <c r="B3" s="521" t="s">
        <v>1752</v>
      </c>
      <c r="C3" s="521"/>
      <c r="D3" s="521"/>
      <c r="E3" s="521"/>
      <c r="F3" s="521"/>
      <c r="G3" s="521"/>
      <c r="H3" s="521"/>
      <c r="I3" s="521"/>
      <c r="J3" s="521"/>
    </row>
    <row r="4" spans="2:10">
      <c r="B4" s="521" t="s">
        <v>1824</v>
      </c>
      <c r="C4" s="521"/>
      <c r="D4" s="521"/>
      <c r="E4" s="521"/>
      <c r="F4" s="521"/>
      <c r="G4" s="521"/>
      <c r="H4" s="521"/>
      <c r="I4" s="521"/>
      <c r="J4" s="521"/>
    </row>
    <row r="5" spans="2:10">
      <c r="B5" s="521" t="s">
        <v>1757</v>
      </c>
      <c r="C5" s="521"/>
      <c r="D5" s="521"/>
      <c r="E5" s="521"/>
      <c r="F5" s="521"/>
      <c r="G5" s="521"/>
      <c r="H5" s="521"/>
      <c r="I5" s="521"/>
      <c r="J5" s="521"/>
    </row>
    <row r="6" spans="2:10">
      <c r="B6" s="432"/>
      <c r="C6" s="443" t="s">
        <v>1242</v>
      </c>
      <c r="D6" s="433"/>
      <c r="E6" s="434" t="s">
        <v>1825</v>
      </c>
      <c r="F6" s="434" t="s">
        <v>2</v>
      </c>
      <c r="G6" s="434" t="s">
        <v>1826</v>
      </c>
      <c r="H6" s="434" t="s">
        <v>2</v>
      </c>
      <c r="I6" s="434" t="s">
        <v>1827</v>
      </c>
      <c r="J6" s="432" t="s">
        <v>1206</v>
      </c>
    </row>
    <row r="7" spans="2:10">
      <c r="B7" s="308" t="s">
        <v>43</v>
      </c>
      <c r="C7" s="442">
        <v>-17</v>
      </c>
      <c r="D7" s="309"/>
      <c r="E7" s="310"/>
      <c r="F7" s="310"/>
      <c r="G7" s="310"/>
      <c r="H7" s="310"/>
      <c r="I7" s="310"/>
      <c r="J7" s="431"/>
    </row>
    <row r="8" spans="2:10">
      <c r="B8" s="311" t="s">
        <v>346</v>
      </c>
      <c r="C8" s="312"/>
      <c r="D8" s="313" t="s">
        <v>1028</v>
      </c>
      <c r="E8" s="314">
        <f>+SUM(E9:E11)</f>
        <v>10580342635.09</v>
      </c>
      <c r="F8" s="315">
        <f>+E8/E$20</f>
        <v>0.9552325513454476</v>
      </c>
      <c r="G8" s="314">
        <v>9502593202.0599995</v>
      </c>
      <c r="H8" s="315">
        <f>+G8/G$20</f>
        <v>0.97177011458135476</v>
      </c>
      <c r="I8" s="314">
        <f>+E8-G8</f>
        <v>1077749433.0300007</v>
      </c>
      <c r="J8" s="316">
        <f>IF(G8&gt;0,+(E8-G8)/G8,"N.A.")</f>
        <v>0.11341634963352562</v>
      </c>
    </row>
    <row r="9" spans="2:10" s="317" customFormat="1">
      <c r="B9" s="317" t="s">
        <v>46</v>
      </c>
      <c r="C9" s="318"/>
      <c r="D9" s="319" t="s">
        <v>1359</v>
      </c>
      <c r="E9" s="320">
        <f>+'Año 2022'!C367+'Año 2022'!C385</f>
        <v>10533169936.32</v>
      </c>
      <c r="F9" s="321">
        <f>+E9/E$20</f>
        <v>0.95097362524503259</v>
      </c>
      <c r="G9" s="320">
        <v>9476526862</v>
      </c>
      <c r="H9" s="321">
        <f>+G9/G$20</f>
        <v>0.96910447482090167</v>
      </c>
      <c r="I9" s="320">
        <f t="shared" ref="I9:I49" si="0">+E9-G9</f>
        <v>1056643074.3199997</v>
      </c>
      <c r="J9" s="322">
        <f t="shared" ref="J9:J49" si="1">IF(G9&gt;0,+(E9-G9)/G9,"N.A.")</f>
        <v>0.11150108997812702</v>
      </c>
    </row>
    <row r="10" spans="2:10" s="317" customFormat="1">
      <c r="B10" s="317" t="s">
        <v>1276</v>
      </c>
      <c r="C10" s="318"/>
      <c r="D10" s="319">
        <v>41509805</v>
      </c>
      <c r="E10" s="320">
        <f>+'Año 2022'!C379</f>
        <v>7830037.8399999999</v>
      </c>
      <c r="F10" s="321">
        <f>+E10/E$20</f>
        <v>7.0692483986563954E-4</v>
      </c>
      <c r="G10" s="320">
        <v>2941395.35</v>
      </c>
      <c r="H10" s="321">
        <f>+G10/G$20</f>
        <v>3.0079790174317053E-4</v>
      </c>
      <c r="I10" s="320">
        <f>+E10-G10</f>
        <v>4888642.49</v>
      </c>
      <c r="J10" s="322">
        <f>IF(G10&gt;0,+(E10-G10)/G10,"N.A.")</f>
        <v>1.6620147611234919</v>
      </c>
    </row>
    <row r="11" spans="2:10" s="317" customFormat="1">
      <c r="B11" s="317" t="s">
        <v>1203</v>
      </c>
      <c r="C11" s="318"/>
      <c r="D11" s="319">
        <v>41509801</v>
      </c>
      <c r="E11" s="320">
        <f>+'Año 2022'!C382</f>
        <v>39342660.93</v>
      </c>
      <c r="F11" s="321">
        <f>+E11/E$20</f>
        <v>3.5520012605492601E-3</v>
      </c>
      <c r="G11" s="320">
        <v>23124944.710000001</v>
      </c>
      <c r="H11" s="321">
        <f>+G11/G$20</f>
        <v>2.3648418587099594E-3</v>
      </c>
      <c r="I11" s="320">
        <f t="shared" si="0"/>
        <v>16217716.219999999</v>
      </c>
      <c r="J11" s="322">
        <f t="shared" si="1"/>
        <v>0.7013083241226914</v>
      </c>
    </row>
    <row r="12" spans="2:10">
      <c r="B12" s="311" t="s">
        <v>1753</v>
      </c>
      <c r="C12" s="312"/>
      <c r="D12" s="313"/>
      <c r="E12" s="314">
        <f>+SUM(E13:E15)</f>
        <v>62311439</v>
      </c>
      <c r="F12" s="315">
        <f>+E12/E$20</f>
        <v>5.6257076832814598E-3</v>
      </c>
      <c r="G12" s="314">
        <v>45856228.539999999</v>
      </c>
      <c r="H12" s="315">
        <f>+G12/G$20</f>
        <v>4.6894265086423323E-3</v>
      </c>
      <c r="I12" s="314">
        <f t="shared" si="0"/>
        <v>16455210.460000001</v>
      </c>
      <c r="J12" s="316">
        <f t="shared" si="1"/>
        <v>0.35884351992982283</v>
      </c>
    </row>
    <row r="13" spans="2:10" s="317" customFormat="1">
      <c r="B13" s="317" t="s">
        <v>44</v>
      </c>
      <c r="C13" s="318"/>
      <c r="D13" s="319">
        <v>421030</v>
      </c>
      <c r="E13" s="320">
        <f>+'Año 2022'!C387-E18</f>
        <v>8848659</v>
      </c>
      <c r="F13" s="321">
        <f t="shared" ref="F13:H19" si="2">+E13/E$20</f>
        <v>7.9888973392249277E-4</v>
      </c>
      <c r="G13" s="320">
        <v>9032685</v>
      </c>
      <c r="H13" s="321">
        <f t="shared" si="2"/>
        <v>9.2371557434705622E-4</v>
      </c>
      <c r="I13" s="320">
        <f t="shared" si="0"/>
        <v>-184026</v>
      </c>
      <c r="J13" s="322">
        <f t="shared" si="1"/>
        <v>-2.0373344138536881E-2</v>
      </c>
    </row>
    <row r="14" spans="2:10" s="317" customFormat="1">
      <c r="B14" s="317" t="s">
        <v>1207</v>
      </c>
      <c r="C14" s="318"/>
      <c r="D14" s="319">
        <v>41509803</v>
      </c>
      <c r="E14" s="320">
        <f>+'Año 2022'!C384</f>
        <v>19528956</v>
      </c>
      <c r="F14" s="321">
        <f t="shared" si="2"/>
        <v>1.7631465358337428E-3</v>
      </c>
      <c r="G14" s="320">
        <v>3998016.54</v>
      </c>
      <c r="H14" s="321">
        <f t="shared" si="2"/>
        <v>4.0885186901736643E-4</v>
      </c>
      <c r="I14" s="320">
        <f t="shared" si="0"/>
        <v>15530939.460000001</v>
      </c>
      <c r="J14" s="322">
        <f t="shared" si="1"/>
        <v>3.8846611324924636</v>
      </c>
    </row>
    <row r="15" spans="2:10">
      <c r="B15" s="307" t="s">
        <v>1202</v>
      </c>
      <c r="C15" s="323"/>
      <c r="D15" s="324" t="s">
        <v>1360</v>
      </c>
      <c r="E15" s="325">
        <f>+'Año 2022'!C390+'Año 2022'!C383</f>
        <v>33933824</v>
      </c>
      <c r="F15" s="326">
        <f t="shared" si="2"/>
        <v>3.0636714135252245E-3</v>
      </c>
      <c r="G15" s="325">
        <v>32825527</v>
      </c>
      <c r="H15" s="326">
        <f t="shared" si="2"/>
        <v>3.35685906527791E-3</v>
      </c>
      <c r="I15" s="325">
        <f t="shared" si="0"/>
        <v>1108297</v>
      </c>
      <c r="J15" s="327">
        <f t="shared" si="1"/>
        <v>3.3763266009407863E-2</v>
      </c>
    </row>
    <row r="16" spans="2:10">
      <c r="B16" s="311" t="s">
        <v>1754</v>
      </c>
      <c r="C16" s="444">
        <v>-18</v>
      </c>
      <c r="D16" s="313"/>
      <c r="E16" s="314">
        <f>+SUM(E17:E19)</f>
        <v>433541581.29000002</v>
      </c>
      <c r="F16" s="315">
        <f>+E16/E$20</f>
        <v>3.9141740971270891E-2</v>
      </c>
      <c r="G16" s="314">
        <v>230193747.94</v>
      </c>
      <c r="H16" s="315">
        <f>+G16/G$20</f>
        <v>2.3540458910002792E-2</v>
      </c>
      <c r="I16" s="314">
        <f t="shared" si="0"/>
        <v>203347833.35000002</v>
      </c>
      <c r="J16" s="316">
        <f t="shared" si="1"/>
        <v>0.88337687348051974</v>
      </c>
    </row>
    <row r="17" spans="2:11">
      <c r="B17" s="328" t="s">
        <v>42</v>
      </c>
      <c r="C17" s="323"/>
      <c r="D17" s="324">
        <v>4240</v>
      </c>
      <c r="E17" s="325">
        <f>+'Año 2022'!C394</f>
        <v>1535846.29</v>
      </c>
      <c r="F17" s="326">
        <f t="shared" si="2"/>
        <v>1.3866189599621228E-4</v>
      </c>
      <c r="G17" s="325">
        <v>6214165.9400000004</v>
      </c>
      <c r="H17" s="326">
        <f t="shared" si="2"/>
        <v>6.3548345374105422E-4</v>
      </c>
      <c r="I17" s="325">
        <f t="shared" si="0"/>
        <v>-4678319.6500000004</v>
      </c>
      <c r="J17" s="327">
        <f t="shared" si="1"/>
        <v>-0.75284755752756738</v>
      </c>
    </row>
    <row r="18" spans="2:11">
      <c r="B18" s="328" t="s">
        <v>1284</v>
      </c>
      <c r="C18" s="323"/>
      <c r="D18" s="324"/>
      <c r="E18" s="320">
        <f>+'Año 2022'!E614</f>
        <v>9983505</v>
      </c>
      <c r="F18" s="326">
        <f t="shared" si="2"/>
        <v>9.0134783734618733E-4</v>
      </c>
      <c r="G18" s="325">
        <v>3915100</v>
      </c>
      <c r="H18" s="326">
        <f t="shared" si="2"/>
        <v>4.0037251881651576E-4</v>
      </c>
      <c r="I18" s="325">
        <f>+E18-G18</f>
        <v>6068405</v>
      </c>
      <c r="J18" s="327">
        <f>IF(G18&gt;0,+(E18-G18)/G18,"N.A.")</f>
        <v>1.55</v>
      </c>
    </row>
    <row r="19" spans="2:11">
      <c r="B19" s="307" t="s">
        <v>88</v>
      </c>
      <c r="C19" s="323"/>
      <c r="D19" s="324" t="s">
        <v>1361</v>
      </c>
      <c r="E19" s="325">
        <f>+'Año 2022'!C391</f>
        <v>422022230</v>
      </c>
      <c r="F19" s="326">
        <f t="shared" si="2"/>
        <v>3.8101731237928489E-2</v>
      </c>
      <c r="G19" s="325">
        <v>220064482</v>
      </c>
      <c r="H19" s="326">
        <f t="shared" si="2"/>
        <v>2.2504602937445224E-2</v>
      </c>
      <c r="I19" s="325">
        <f t="shared" si="0"/>
        <v>201957748</v>
      </c>
      <c r="J19" s="327">
        <f t="shared" si="1"/>
        <v>0.91772077967584065</v>
      </c>
    </row>
    <row r="20" spans="2:11">
      <c r="B20" s="435" t="s">
        <v>19</v>
      </c>
      <c r="C20" s="436"/>
      <c r="D20" s="437"/>
      <c r="E20" s="438">
        <f>+E16+E8+E12</f>
        <v>11076195655.380001</v>
      </c>
      <c r="F20" s="439">
        <f>+E20/E$20</f>
        <v>1</v>
      </c>
      <c r="G20" s="438">
        <v>9778643178.5400009</v>
      </c>
      <c r="H20" s="439">
        <f>+G20/G$20</f>
        <v>1</v>
      </c>
      <c r="I20" s="438">
        <f t="shared" si="0"/>
        <v>1297552476.8400002</v>
      </c>
      <c r="J20" s="440">
        <f t="shared" si="1"/>
        <v>0.13269248638579847</v>
      </c>
      <c r="K20" s="329"/>
    </row>
    <row r="21" spans="2:11">
      <c r="B21" s="293" t="s">
        <v>20</v>
      </c>
      <c r="C21" s="307"/>
      <c r="D21" s="307"/>
      <c r="E21" s="329"/>
      <c r="F21" s="329"/>
      <c r="G21" s="329"/>
      <c r="H21" s="329"/>
      <c r="I21" s="329"/>
      <c r="J21" s="330"/>
      <c r="K21" s="329"/>
    </row>
    <row r="22" spans="2:11">
      <c r="B22" s="311" t="s">
        <v>7</v>
      </c>
      <c r="C22" s="312"/>
      <c r="D22" s="313"/>
      <c r="E22" s="314">
        <f>+SUM(E23:E29)</f>
        <v>4227981991.27</v>
      </c>
      <c r="F22" s="315">
        <f t="shared" ref="F22:H33" si="3">+E22/E$20</f>
        <v>0.38171788607005669</v>
      </c>
      <c r="G22" s="314">
        <v>4002715437.5300002</v>
      </c>
      <c r="H22" s="315">
        <f t="shared" si="3"/>
        <v>0.40933239555302242</v>
      </c>
      <c r="I22" s="314">
        <f t="shared" si="0"/>
        <v>225266553.73999977</v>
      </c>
      <c r="J22" s="316">
        <f t="shared" si="1"/>
        <v>5.6278433292526908E-2</v>
      </c>
      <c r="K22" s="331"/>
    </row>
    <row r="23" spans="2:11">
      <c r="B23" s="307" t="s">
        <v>1760</v>
      </c>
      <c r="C23" s="323"/>
      <c r="D23" s="324">
        <v>615005</v>
      </c>
      <c r="E23" s="325">
        <f>+'Año 2022'!C632</f>
        <v>8135782</v>
      </c>
      <c r="F23" s="326">
        <f t="shared" si="3"/>
        <v>7.3452855593501864E-4</v>
      </c>
      <c r="G23" s="325">
        <v>8668425</v>
      </c>
      <c r="H23" s="326">
        <f t="shared" si="3"/>
        <v>8.8646500764273087E-4</v>
      </c>
      <c r="I23" s="325">
        <f t="shared" si="0"/>
        <v>-532643</v>
      </c>
      <c r="J23" s="327">
        <f t="shared" si="1"/>
        <v>-6.1446341175011611E-2</v>
      </c>
    </row>
    <row r="24" spans="2:11">
      <c r="B24" s="307" t="s">
        <v>1761</v>
      </c>
      <c r="C24" s="323"/>
      <c r="D24" s="324">
        <v>615010</v>
      </c>
      <c r="E24" s="325">
        <f>+'Año 2022'!C634</f>
        <v>202554684</v>
      </c>
      <c r="F24" s="326">
        <f t="shared" si="3"/>
        <v>1.8287387682756746E-2</v>
      </c>
      <c r="G24" s="325">
        <v>47697614</v>
      </c>
      <c r="H24" s="326">
        <f t="shared" si="3"/>
        <v>4.8777333551423734E-3</v>
      </c>
      <c r="I24" s="325">
        <f t="shared" si="0"/>
        <v>154857070</v>
      </c>
      <c r="J24" s="327">
        <f t="shared" si="1"/>
        <v>3.2466418550831495</v>
      </c>
    </row>
    <row r="25" spans="2:11">
      <c r="B25" s="307" t="s">
        <v>1759</v>
      </c>
      <c r="C25" s="323"/>
      <c r="D25" s="324">
        <v>615015</v>
      </c>
      <c r="E25" s="325">
        <f>+'Año 2022'!C636</f>
        <v>2100484</v>
      </c>
      <c r="F25" s="326">
        <f t="shared" si="3"/>
        <v>1.8963948140260047E-4</v>
      </c>
      <c r="G25" s="325">
        <v>364133</v>
      </c>
      <c r="H25" s="326">
        <f t="shared" si="3"/>
        <v>3.7237579217443827E-5</v>
      </c>
      <c r="I25" s="325">
        <f t="shared" si="0"/>
        <v>1736351</v>
      </c>
      <c r="J25" s="327">
        <f t="shared" si="1"/>
        <v>4.7684527356762505</v>
      </c>
    </row>
    <row r="26" spans="2:11">
      <c r="B26" s="307" t="s">
        <v>1758</v>
      </c>
      <c r="C26" s="323"/>
      <c r="D26" s="324">
        <v>615020</v>
      </c>
      <c r="E26" s="325">
        <f>+'Año 2022'!C638</f>
        <v>9190230</v>
      </c>
      <c r="F26" s="326">
        <f t="shared" si="3"/>
        <v>8.2972802990673633E-4</v>
      </c>
      <c r="G26" s="325">
        <v>3208367</v>
      </c>
      <c r="H26" s="326">
        <f t="shared" si="3"/>
        <v>3.2809940412193513E-4</v>
      </c>
      <c r="I26" s="325">
        <f t="shared" si="0"/>
        <v>5981863</v>
      </c>
      <c r="J26" s="327">
        <f t="shared" si="1"/>
        <v>1.8644572145268916</v>
      </c>
    </row>
    <row r="27" spans="2:11">
      <c r="B27" s="307" t="s">
        <v>21</v>
      </c>
      <c r="C27" s="323"/>
      <c r="D27" s="324" t="s">
        <v>1362</v>
      </c>
      <c r="E27" s="325">
        <f>+'Año 2022'!C642</f>
        <v>3566640880.52</v>
      </c>
      <c r="F27" s="326">
        <f t="shared" si="3"/>
        <v>0.32200955919260854</v>
      </c>
      <c r="G27" s="325">
        <v>3577963786.1999998</v>
      </c>
      <c r="H27" s="326">
        <f t="shared" si="3"/>
        <v>0.36589573020233745</v>
      </c>
      <c r="I27" s="325">
        <f t="shared" si="0"/>
        <v>-11322905.679999828</v>
      </c>
      <c r="J27" s="327">
        <f t="shared" si="1"/>
        <v>-3.1646227733415368E-3</v>
      </c>
      <c r="K27" s="329"/>
    </row>
    <row r="28" spans="2:11">
      <c r="B28" s="307" t="s">
        <v>25</v>
      </c>
      <c r="C28" s="323"/>
      <c r="D28" s="324">
        <v>61753501</v>
      </c>
      <c r="E28" s="325">
        <f>+'Año 2022'!C640</f>
        <v>344630226.75</v>
      </c>
      <c r="F28" s="326">
        <f t="shared" si="3"/>
        <v>3.1114494314896286E-2</v>
      </c>
      <c r="G28" s="325">
        <v>294211814.81999999</v>
      </c>
      <c r="H28" s="326">
        <f t="shared" si="3"/>
        <v>3.0087181774427652E-2</v>
      </c>
      <c r="I28" s="325">
        <f t="shared" si="0"/>
        <v>50418411.930000007</v>
      </c>
      <c r="J28" s="327">
        <f t="shared" si="1"/>
        <v>0.1713677336882144</v>
      </c>
      <c r="K28" s="332"/>
    </row>
    <row r="29" spans="2:11">
      <c r="B29" s="307" t="s">
        <v>26</v>
      </c>
      <c r="C29" s="323"/>
      <c r="D29" s="324">
        <v>61753502</v>
      </c>
      <c r="E29" s="325">
        <f>+'Año 2022'!C641</f>
        <v>94729704</v>
      </c>
      <c r="F29" s="326">
        <f t="shared" si="3"/>
        <v>8.552548812550749E-3</v>
      </c>
      <c r="G29" s="325">
        <v>70601297.510000005</v>
      </c>
      <c r="H29" s="326">
        <f t="shared" si="3"/>
        <v>7.2199482301327951E-3</v>
      </c>
      <c r="I29" s="325">
        <f t="shared" si="0"/>
        <v>24128406.489999995</v>
      </c>
      <c r="J29" s="327">
        <f t="shared" si="1"/>
        <v>0.34175585068507325</v>
      </c>
    </row>
    <row r="30" spans="2:11">
      <c r="B30" s="293" t="s">
        <v>586</v>
      </c>
      <c r="C30" s="323"/>
      <c r="D30" s="324"/>
      <c r="E30" s="325"/>
      <c r="F30" s="326"/>
      <c r="G30" s="325"/>
      <c r="H30" s="326"/>
      <c r="I30" s="325"/>
      <c r="J30" s="327"/>
    </row>
    <row r="31" spans="2:11">
      <c r="B31" s="311" t="s">
        <v>22</v>
      </c>
      <c r="C31" s="312"/>
      <c r="D31" s="313"/>
      <c r="E31" s="314">
        <f>+SUM(E32:E33)</f>
        <v>176784917.12</v>
      </c>
      <c r="F31" s="315">
        <f t="shared" si="3"/>
        <v>1.5960797607807775E-2</v>
      </c>
      <c r="G31" s="314">
        <v>150157183.76999998</v>
      </c>
      <c r="H31" s="315">
        <f t="shared" si="3"/>
        <v>1.5355625624987696E-2</v>
      </c>
      <c r="I31" s="314">
        <f t="shared" si="0"/>
        <v>26627733.350000024</v>
      </c>
      <c r="J31" s="316">
        <f t="shared" si="1"/>
        <v>0.17733239716846633</v>
      </c>
    </row>
    <row r="32" spans="2:11">
      <c r="B32" s="307" t="s">
        <v>23</v>
      </c>
      <c r="C32" s="323"/>
      <c r="D32" s="324" t="s">
        <v>1364</v>
      </c>
      <c r="E32" s="325">
        <f>+'Año 2022'!C611+'Año 2022'!C613</f>
        <v>103692395.12</v>
      </c>
      <c r="F32" s="326">
        <f t="shared" si="3"/>
        <v>9.3617337889507091E-3</v>
      </c>
      <c r="G32" s="325">
        <v>88147831.269999996</v>
      </c>
      <c r="H32" s="326">
        <f t="shared" si="3"/>
        <v>9.0143212775620363E-3</v>
      </c>
      <c r="I32" s="325">
        <f t="shared" si="0"/>
        <v>15544563.850000009</v>
      </c>
      <c r="J32" s="327">
        <f t="shared" si="1"/>
        <v>0.17634652635283163</v>
      </c>
    </row>
    <row r="33" spans="2:11">
      <c r="B33" s="307" t="s">
        <v>24</v>
      </c>
      <c r="C33" s="323"/>
      <c r="D33" s="324">
        <v>51401502</v>
      </c>
      <c r="E33" s="325">
        <f>+'Año 2022'!C614</f>
        <v>73092522</v>
      </c>
      <c r="F33" s="326">
        <f t="shared" si="3"/>
        <v>6.5990638188570669E-3</v>
      </c>
      <c r="G33" s="325">
        <v>62009352.5</v>
      </c>
      <c r="H33" s="326">
        <f t="shared" si="3"/>
        <v>6.3413043474256619E-3</v>
      </c>
      <c r="I33" s="325">
        <f t="shared" si="0"/>
        <v>11083169.5</v>
      </c>
      <c r="J33" s="327">
        <f t="shared" si="1"/>
        <v>0.17873383696435147</v>
      </c>
    </row>
    <row r="34" spans="2:11">
      <c r="B34" s="441" t="s">
        <v>89</v>
      </c>
      <c r="C34" s="445">
        <v>-19</v>
      </c>
      <c r="D34" s="437"/>
      <c r="E34" s="438">
        <f>+E31+E22</f>
        <v>4404766908.3900003</v>
      </c>
      <c r="F34" s="439">
        <f>+E34/E$20</f>
        <v>0.39767868367786446</v>
      </c>
      <c r="G34" s="438">
        <v>4152872621.3000002</v>
      </c>
      <c r="H34" s="439">
        <f>+G34/G$20</f>
        <v>0.42468802117801013</v>
      </c>
      <c r="I34" s="438">
        <f t="shared" si="0"/>
        <v>251894287.09000015</v>
      </c>
      <c r="J34" s="440">
        <f t="shared" si="1"/>
        <v>6.0655433012329688E-2</v>
      </c>
      <c r="K34" s="329"/>
    </row>
    <row r="35" spans="2:11">
      <c r="B35" s="293" t="s">
        <v>27</v>
      </c>
      <c r="E35" s="329"/>
      <c r="F35" s="334"/>
      <c r="H35" s="334"/>
      <c r="I35" s="307"/>
      <c r="J35" s="330"/>
      <c r="K35" s="332"/>
    </row>
    <row r="36" spans="2:11" s="317" customFormat="1">
      <c r="B36" s="317" t="s">
        <v>28</v>
      </c>
      <c r="C36" s="335"/>
      <c r="D36" s="336">
        <v>5105</v>
      </c>
      <c r="E36" s="320">
        <f>+'Año 2022'!C400</f>
        <v>1459344557.3099999</v>
      </c>
      <c r="F36" s="321">
        <f>+E36/E$20</f>
        <v>0.13175503599931063</v>
      </c>
      <c r="G36" s="320">
        <v>1204688314.71</v>
      </c>
      <c r="H36" s="321">
        <f>+G36/G$20</f>
        <v>0.12319585577616565</v>
      </c>
      <c r="I36" s="320">
        <f t="shared" si="0"/>
        <v>254656242.5999999</v>
      </c>
      <c r="J36" s="322">
        <f t="shared" si="1"/>
        <v>0.2113876589408957</v>
      </c>
      <c r="K36" s="337"/>
    </row>
    <row r="37" spans="2:11" s="317" customFormat="1">
      <c r="B37" s="317" t="s">
        <v>29</v>
      </c>
      <c r="C37" s="335"/>
      <c r="D37" s="336">
        <v>5110</v>
      </c>
      <c r="E37" s="320">
        <f>+'Año 2022'!C456+'Año 2022'!C617-E38</f>
        <v>2327629858.5799999</v>
      </c>
      <c r="F37" s="321">
        <f>+E37/E$20</f>
        <v>0.2101470514787637</v>
      </c>
      <c r="G37" s="320">
        <v>2131358256.79</v>
      </c>
      <c r="H37" s="321">
        <f>+G37/G$20</f>
        <v>0.21796053070710594</v>
      </c>
      <c r="I37" s="320">
        <f t="shared" si="0"/>
        <v>196271601.78999996</v>
      </c>
      <c r="J37" s="322">
        <f t="shared" si="1"/>
        <v>9.2087569588418738E-2</v>
      </c>
      <c r="K37" s="338"/>
    </row>
    <row r="38" spans="2:11" s="317" customFormat="1">
      <c r="B38" s="317" t="s">
        <v>90</v>
      </c>
      <c r="C38" s="335"/>
      <c r="D38" s="336"/>
      <c r="E38" s="320">
        <f>+'Nota Gastos y sociales'!C16</f>
        <v>1320182600.2</v>
      </c>
      <c r="F38" s="321">
        <f>+E38/E$20</f>
        <v>0.11919097867856392</v>
      </c>
      <c r="G38" s="320">
        <v>1024138059.16</v>
      </c>
      <c r="H38" s="321">
        <f>+G38/G$20</f>
        <v>0.10473212289896734</v>
      </c>
      <c r="I38" s="320">
        <f t="shared" si="0"/>
        <v>296044541.04000008</v>
      </c>
      <c r="J38" s="322">
        <f t="shared" si="1"/>
        <v>0.28906702411080826</v>
      </c>
      <c r="K38" s="339"/>
    </row>
    <row r="39" spans="2:11" s="317" customFormat="1">
      <c r="B39" s="317" t="s">
        <v>30</v>
      </c>
      <c r="C39" s="318"/>
      <c r="D39" s="319">
        <v>5125</v>
      </c>
      <c r="E39" s="320">
        <f>+'Año 2022'!C599</f>
        <v>130370587.11</v>
      </c>
      <c r="F39" s="321">
        <f>+E39/E$20</f>
        <v>1.177033985009786E-2</v>
      </c>
      <c r="G39" s="320">
        <v>76920605</v>
      </c>
      <c r="H39" s="321">
        <f>+G39/G$20</f>
        <v>7.8661838453015949E-3</v>
      </c>
      <c r="I39" s="320">
        <f t="shared" si="0"/>
        <v>53449982.109999999</v>
      </c>
      <c r="J39" s="322">
        <f t="shared" si="1"/>
        <v>0.69487209714484177</v>
      </c>
    </row>
    <row r="40" spans="2:11">
      <c r="B40" s="441" t="s">
        <v>31</v>
      </c>
      <c r="C40" s="446">
        <v>-20</v>
      </c>
      <c r="D40" s="437"/>
      <c r="E40" s="438">
        <f>SUM(E36:E39)</f>
        <v>5237527603.1999998</v>
      </c>
      <c r="F40" s="439">
        <f>+E40/E$20</f>
        <v>0.4728634060067361</v>
      </c>
      <c r="G40" s="438">
        <v>4436705635.6599998</v>
      </c>
      <c r="H40" s="439">
        <f>+G40/G$20</f>
        <v>0.45371382866251814</v>
      </c>
      <c r="I40" s="438">
        <f t="shared" si="0"/>
        <v>800821967.53999996</v>
      </c>
      <c r="J40" s="440">
        <f t="shared" si="1"/>
        <v>0.18049923373401142</v>
      </c>
      <c r="K40" s="329"/>
    </row>
    <row r="41" spans="2:11">
      <c r="B41" s="293" t="s">
        <v>32</v>
      </c>
      <c r="C41" s="323"/>
      <c r="D41" s="324"/>
      <c r="E41" s="340"/>
      <c r="F41" s="340"/>
      <c r="G41" s="340"/>
      <c r="H41" s="340"/>
      <c r="I41" s="340"/>
      <c r="J41" s="327"/>
    </row>
    <row r="42" spans="2:11">
      <c r="B42" s="307" t="s">
        <v>1484</v>
      </c>
      <c r="C42" s="323"/>
      <c r="D42" s="324" t="s">
        <v>1363</v>
      </c>
      <c r="E42" s="325">
        <f>+'Año 2022'!C593+'Año 2022'!C598</f>
        <v>358781795</v>
      </c>
      <c r="F42" s="326">
        <f t="shared" ref="F42:H44" si="4">+E42/E$20</f>
        <v>3.2392150352249349E-2</v>
      </c>
      <c r="G42" s="325">
        <v>443587867</v>
      </c>
      <c r="H42" s="326">
        <f t="shared" si="4"/>
        <v>4.5362926011400878E-2</v>
      </c>
      <c r="I42" s="325">
        <f t="shared" si="0"/>
        <v>-84806072</v>
      </c>
      <c r="J42" s="327">
        <f t="shared" si="1"/>
        <v>-0.19118212717030875</v>
      </c>
    </row>
    <row r="43" spans="2:11">
      <c r="B43" s="307" t="s">
        <v>33</v>
      </c>
      <c r="C43" s="323"/>
      <c r="D43" s="324">
        <v>511529</v>
      </c>
      <c r="E43" s="325">
        <f>+'Año 2022'!C595</f>
        <v>193202238</v>
      </c>
      <c r="F43" s="326">
        <f t="shared" si="4"/>
        <v>1.7443014191082528E-2</v>
      </c>
      <c r="G43" s="325">
        <v>85855057</v>
      </c>
      <c r="H43" s="326">
        <f t="shared" si="4"/>
        <v>8.779853751941338E-3</v>
      </c>
      <c r="I43" s="325">
        <f t="shared" si="0"/>
        <v>107347181</v>
      </c>
      <c r="J43" s="327">
        <f t="shared" si="1"/>
        <v>1.2503303212529462</v>
      </c>
    </row>
    <row r="44" spans="2:11">
      <c r="B44" s="307" t="s">
        <v>48</v>
      </c>
      <c r="C44" s="323"/>
      <c r="D44" s="324"/>
      <c r="E44" s="325">
        <f>+'Año 2022'!C616</f>
        <v>5285385</v>
      </c>
      <c r="F44" s="326">
        <f t="shared" si="4"/>
        <v>4.7718414918327567E-4</v>
      </c>
      <c r="G44" s="325">
        <v>61357460</v>
      </c>
      <c r="H44" s="326">
        <f t="shared" si="4"/>
        <v>6.2746394238674908E-3</v>
      </c>
      <c r="I44" s="325">
        <f t="shared" si="0"/>
        <v>-56072075</v>
      </c>
      <c r="J44" s="327">
        <f t="shared" si="1"/>
        <v>-0.91385912976189043</v>
      </c>
    </row>
    <row r="45" spans="2:11">
      <c r="B45" s="441" t="s">
        <v>34</v>
      </c>
      <c r="C45" s="436"/>
      <c r="D45" s="437"/>
      <c r="E45" s="438">
        <f>+SUM(E42:E44)</f>
        <v>557269418</v>
      </c>
      <c r="F45" s="439">
        <f>+E45/E$20</f>
        <v>5.0312348692515149E-2</v>
      </c>
      <c r="G45" s="438">
        <f>+SUM(G42:G44)</f>
        <v>590800384</v>
      </c>
      <c r="H45" s="439">
        <f>+G45/G$20</f>
        <v>6.0417419187209713E-2</v>
      </c>
      <c r="I45" s="438">
        <f t="shared" si="0"/>
        <v>-33530966</v>
      </c>
      <c r="J45" s="440">
        <f t="shared" si="1"/>
        <v>-5.6755152684531768E-2</v>
      </c>
    </row>
    <row r="46" spans="2:11">
      <c r="B46" s="293"/>
      <c r="C46" s="323"/>
      <c r="D46" s="324"/>
      <c r="E46" s="340"/>
      <c r="F46" s="340"/>
      <c r="G46" s="340"/>
      <c r="H46" s="340"/>
      <c r="I46" s="340"/>
      <c r="J46" s="327"/>
    </row>
    <row r="47" spans="2:11">
      <c r="B47" s="441" t="s">
        <v>49</v>
      </c>
      <c r="C47" s="436"/>
      <c r="D47" s="437"/>
      <c r="E47" s="438">
        <f>+E45+E40+E34</f>
        <v>10199563929.59</v>
      </c>
      <c r="F47" s="439">
        <f>+E47/E$20</f>
        <v>0.92085443837711578</v>
      </c>
      <c r="G47" s="438">
        <f>+G45+G40+G34</f>
        <v>9180378640.9599991</v>
      </c>
      <c r="H47" s="439">
        <f>+G47/G$20</f>
        <v>0.93881926902773793</v>
      </c>
      <c r="I47" s="438">
        <f t="shared" si="0"/>
        <v>1019185288.6300011</v>
      </c>
      <c r="J47" s="440">
        <f t="shared" si="1"/>
        <v>0.11101778352395104</v>
      </c>
    </row>
    <row r="48" spans="2:11">
      <c r="G48" s="341"/>
      <c r="I48" s="341"/>
      <c r="J48" s="330"/>
    </row>
    <row r="49" spans="2:14" ht="17.25" thickBot="1">
      <c r="B49" s="342" t="s">
        <v>35</v>
      </c>
      <c r="C49" s="343"/>
      <c r="D49" s="344"/>
      <c r="E49" s="345">
        <f>+E20-E47</f>
        <v>876631725.79000092</v>
      </c>
      <c r="F49" s="346">
        <f>+E49/E$20</f>
        <v>7.9145561622884275E-2</v>
      </c>
      <c r="G49" s="345">
        <f>+G20-G47</f>
        <v>598264537.58000183</v>
      </c>
      <c r="H49" s="346">
        <f>+G49/G$20</f>
        <v>6.1180730972262107E-2</v>
      </c>
      <c r="I49" s="345">
        <f t="shared" si="0"/>
        <v>278367188.20999908</v>
      </c>
      <c r="J49" s="347">
        <f t="shared" si="1"/>
        <v>0.46529113916061748</v>
      </c>
    </row>
    <row r="50" spans="2:14" ht="17.25" thickTop="1">
      <c r="E50" s="329"/>
      <c r="F50" s="329"/>
      <c r="G50" s="329"/>
      <c r="H50" s="329"/>
      <c r="I50" s="329"/>
      <c r="J50" s="329"/>
    </row>
    <row r="51" spans="2:14">
      <c r="B51" s="136" t="s">
        <v>1421</v>
      </c>
      <c r="C51" s="307"/>
      <c r="D51" s="307"/>
      <c r="E51" s="329"/>
      <c r="F51" s="329"/>
      <c r="G51" s="329"/>
      <c r="H51" s="329"/>
      <c r="I51" s="329"/>
    </row>
    <row r="52" spans="2:14">
      <c r="B52" s="85"/>
      <c r="C52" s="85"/>
      <c r="D52" s="85"/>
      <c r="E52" s="85"/>
      <c r="F52" s="251"/>
      <c r="G52" s="85"/>
      <c r="H52" s="251"/>
      <c r="I52" s="348"/>
      <c r="J52" s="251"/>
      <c r="K52" s="85"/>
      <c r="L52" s="85"/>
      <c r="M52" s="276"/>
      <c r="N52" s="85"/>
    </row>
    <row r="53" spans="2:14">
      <c r="B53" s="85"/>
      <c r="C53" s="85"/>
      <c r="D53" s="85"/>
      <c r="E53" s="85"/>
      <c r="F53" s="251"/>
      <c r="G53" s="85"/>
      <c r="H53" s="251"/>
      <c r="I53" s="348"/>
      <c r="J53" s="251"/>
      <c r="K53" s="85"/>
      <c r="L53" s="85"/>
      <c r="M53" s="276"/>
      <c r="N53" s="85"/>
    </row>
    <row r="54" spans="2:14">
      <c r="B54" s="85"/>
      <c r="C54" s="85"/>
      <c r="D54" s="85"/>
      <c r="E54" s="85"/>
      <c r="F54" s="251"/>
      <c r="G54" s="85"/>
      <c r="H54" s="251"/>
      <c r="I54" s="348"/>
      <c r="J54" s="251"/>
      <c r="K54" s="85"/>
      <c r="L54" s="85"/>
      <c r="M54" s="276"/>
      <c r="N54" s="85"/>
    </row>
    <row r="55" spans="2:14">
      <c r="B55" s="85"/>
      <c r="C55" s="85"/>
      <c r="D55" s="85"/>
      <c r="E55" s="85"/>
      <c r="F55" s="251"/>
      <c r="G55" s="85"/>
      <c r="H55" s="251"/>
      <c r="I55" s="348"/>
      <c r="J55" s="251"/>
      <c r="K55" s="85"/>
      <c r="L55" s="85"/>
      <c r="M55" s="276"/>
      <c r="N55" s="85"/>
    </row>
    <row r="56" spans="2:14">
      <c r="B56" s="85"/>
      <c r="C56" s="85"/>
      <c r="D56" s="85"/>
      <c r="E56" s="85"/>
      <c r="F56" s="251"/>
      <c r="G56" s="85"/>
      <c r="H56" s="251"/>
      <c r="I56" s="348"/>
      <c r="J56" s="251"/>
      <c r="K56" s="85"/>
      <c r="L56" s="85"/>
      <c r="M56" s="276"/>
      <c r="N56" s="85"/>
    </row>
    <row r="57" spans="2:14">
      <c r="B57" s="85"/>
      <c r="C57" s="85"/>
      <c r="D57" s="85"/>
      <c r="E57" s="85"/>
      <c r="F57" s="251"/>
      <c r="G57" s="85"/>
      <c r="H57" s="251"/>
      <c r="I57" s="348"/>
      <c r="J57" s="251"/>
      <c r="K57" s="85"/>
      <c r="L57" s="85"/>
      <c r="M57" s="276"/>
      <c r="N57" s="85"/>
    </row>
    <row r="58" spans="2:14">
      <c r="B58" s="293"/>
      <c r="C58" s="293"/>
      <c r="D58" s="293"/>
      <c r="E58" s="293"/>
      <c r="F58" s="293"/>
      <c r="G58" s="274"/>
      <c r="H58" s="251"/>
      <c r="I58" s="348"/>
      <c r="J58" s="251"/>
      <c r="K58" s="85"/>
      <c r="L58" s="85"/>
      <c r="M58" s="276"/>
      <c r="N58" s="85"/>
    </row>
    <row r="59" spans="2:14">
      <c r="B59" s="293"/>
      <c r="C59" s="293"/>
      <c r="D59" s="293"/>
      <c r="E59" s="293"/>
      <c r="F59" s="293"/>
      <c r="G59" s="274"/>
      <c r="H59" s="251"/>
      <c r="I59" s="348"/>
      <c r="J59" s="251"/>
      <c r="K59" s="85"/>
      <c r="L59" s="85"/>
      <c r="M59" s="276"/>
      <c r="N59" s="85"/>
    </row>
    <row r="60" spans="2:14">
      <c r="B60" s="293"/>
      <c r="C60" s="293"/>
      <c r="D60" s="293"/>
      <c r="E60" s="293"/>
      <c r="F60" s="293"/>
      <c r="G60" s="274"/>
      <c r="H60" s="251"/>
      <c r="I60" s="348"/>
      <c r="J60" s="251"/>
      <c r="K60" s="85"/>
      <c r="L60" s="85"/>
      <c r="M60" s="276"/>
      <c r="N60" s="85"/>
    </row>
    <row r="61" spans="2:14">
      <c r="B61" s="274"/>
      <c r="C61" s="293"/>
      <c r="D61" s="293"/>
      <c r="E61" s="293"/>
      <c r="F61" s="293"/>
      <c r="G61" s="274"/>
      <c r="H61" s="251"/>
      <c r="I61" s="348"/>
      <c r="J61" s="251"/>
      <c r="K61" s="85"/>
      <c r="L61" s="85"/>
      <c r="M61" s="276"/>
      <c r="N61" s="85"/>
    </row>
    <row r="62" spans="2:14">
      <c r="B62" s="274"/>
      <c r="C62" s="274"/>
      <c r="D62" s="274"/>
      <c r="E62" s="274"/>
      <c r="F62" s="277"/>
      <c r="G62" s="274"/>
      <c r="H62" s="251"/>
      <c r="I62" s="348"/>
      <c r="J62" s="251"/>
      <c r="K62" s="85"/>
      <c r="L62" s="85"/>
      <c r="M62" s="276"/>
      <c r="N62" s="85"/>
    </row>
    <row r="63" spans="2:14">
      <c r="B63" s="85"/>
      <c r="C63" s="85"/>
      <c r="D63" s="85"/>
      <c r="E63" s="85"/>
      <c r="F63" s="251"/>
      <c r="G63" s="85"/>
      <c r="H63" s="251"/>
      <c r="I63" s="348"/>
      <c r="J63" s="251"/>
      <c r="K63" s="85"/>
      <c r="L63" s="85"/>
      <c r="M63" s="276"/>
      <c r="N63" s="85"/>
    </row>
    <row r="64" spans="2:14">
      <c r="B64" s="85"/>
      <c r="C64" s="85"/>
      <c r="D64" s="85"/>
      <c r="E64" s="85"/>
      <c r="F64" s="251"/>
      <c r="G64" s="85"/>
      <c r="H64" s="251"/>
      <c r="I64" s="348"/>
      <c r="J64" s="251"/>
      <c r="K64" s="85"/>
      <c r="L64" s="85"/>
      <c r="M64" s="276"/>
      <c r="N64" s="85"/>
    </row>
    <row r="65" spans="2:14">
      <c r="B65" s="85"/>
      <c r="C65" s="85"/>
      <c r="D65" s="85"/>
      <c r="E65" s="85"/>
      <c r="F65" s="251"/>
      <c r="G65" s="85"/>
      <c r="H65" s="251"/>
      <c r="I65" s="348"/>
      <c r="J65" s="251"/>
      <c r="K65" s="85"/>
      <c r="L65" s="85"/>
      <c r="M65" s="276"/>
      <c r="N65" s="85"/>
    </row>
  </sheetData>
  <mergeCells count="5">
    <mergeCell ref="B1:J1"/>
    <mergeCell ref="B2:J2"/>
    <mergeCell ref="B3:J3"/>
    <mergeCell ref="B4:J4"/>
    <mergeCell ref="B5:J5"/>
  </mergeCells>
  <pageMargins left="0.7" right="0.7" top="0.75" bottom="0.75" header="0.3" footer="0.3"/>
  <pageSetup scale="68" orientation="portrait" r:id="rId1"/>
  <colBreaks count="1" manualBreakCount="1">
    <brk id="10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7" tint="0.39997558519241921"/>
  </sheetPr>
  <dimension ref="B1:N23"/>
  <sheetViews>
    <sheetView showGridLines="0" zoomScaleNormal="100" workbookViewId="0">
      <selection activeCell="I8" sqref="I8"/>
    </sheetView>
  </sheetViews>
  <sheetFormatPr baseColWidth="10" defaultColWidth="11.5703125" defaultRowHeight="12.75"/>
  <cols>
    <col min="1" max="1" width="2.28515625" style="278" customWidth="1"/>
    <col min="2" max="2" width="34.42578125" style="278" customWidth="1"/>
    <col min="3" max="3" width="13.85546875" style="278" hidden="1" customWidth="1"/>
    <col min="4" max="4" width="12.140625" style="278" hidden="1" customWidth="1"/>
    <col min="5" max="5" width="12.28515625" style="278" hidden="1" customWidth="1"/>
    <col min="6" max="9" width="17.7109375" style="278" customWidth="1"/>
    <col min="10" max="16384" width="11.5703125" style="278"/>
  </cols>
  <sheetData>
    <row r="1" spans="2:14" ht="16.5">
      <c r="B1" s="519" t="s">
        <v>1800</v>
      </c>
      <c r="C1" s="519"/>
      <c r="D1" s="519"/>
      <c r="E1" s="519"/>
      <c r="F1" s="519"/>
      <c r="G1" s="519"/>
      <c r="H1" s="519"/>
      <c r="I1" s="519"/>
      <c r="J1" s="274"/>
      <c r="K1" s="274"/>
      <c r="L1" s="274"/>
      <c r="N1" s="279"/>
    </row>
    <row r="2" spans="2:14" ht="16.5">
      <c r="B2" s="519" t="s">
        <v>1755</v>
      </c>
      <c r="C2" s="519"/>
      <c r="D2" s="519"/>
      <c r="E2" s="519"/>
      <c r="F2" s="519"/>
      <c r="G2" s="519"/>
      <c r="H2" s="519"/>
      <c r="I2" s="519"/>
      <c r="J2" s="274"/>
      <c r="K2" s="274"/>
      <c r="L2" s="274"/>
      <c r="N2" s="279"/>
    </row>
    <row r="3" spans="2:14" ht="16.5">
      <c r="B3" s="529" t="s">
        <v>86</v>
      </c>
      <c r="C3" s="530"/>
      <c r="D3" s="530"/>
      <c r="E3" s="530"/>
      <c r="F3" s="530"/>
      <c r="G3" s="530"/>
      <c r="H3" s="530"/>
      <c r="I3" s="530"/>
      <c r="J3" s="280"/>
      <c r="K3" s="280"/>
      <c r="N3" s="279"/>
    </row>
    <row r="4" spans="2:14" ht="16.5">
      <c r="B4" s="529" t="s">
        <v>1823</v>
      </c>
      <c r="C4" s="529"/>
      <c r="D4" s="529"/>
      <c r="E4" s="529"/>
      <c r="F4" s="529"/>
      <c r="G4" s="529"/>
      <c r="H4" s="529"/>
      <c r="I4" s="529"/>
    </row>
    <row r="5" spans="2:14" ht="16.5">
      <c r="B5" s="529" t="s">
        <v>55</v>
      </c>
      <c r="C5" s="529"/>
      <c r="D5" s="529"/>
      <c r="E5" s="529"/>
      <c r="F5" s="529"/>
      <c r="G5" s="529"/>
      <c r="H5" s="529"/>
      <c r="I5" s="529"/>
    </row>
    <row r="6" spans="2:14" ht="5.25" customHeight="1" thickBot="1">
      <c r="B6" s="465"/>
      <c r="C6" s="465"/>
      <c r="D6" s="465"/>
      <c r="E6" s="465"/>
      <c r="F6" s="465"/>
      <c r="G6" s="465"/>
      <c r="H6" s="465"/>
      <c r="I6" s="465"/>
    </row>
    <row r="7" spans="2:14" ht="14.25" thickTop="1" thickBot="1">
      <c r="B7" s="281"/>
      <c r="C7" s="281"/>
      <c r="D7" s="281"/>
      <c r="E7" s="281"/>
      <c r="F7" s="281"/>
      <c r="G7" s="282"/>
      <c r="H7" s="282"/>
      <c r="I7" s="282"/>
    </row>
    <row r="8" spans="2:14" ht="17.25" thickBot="1">
      <c r="B8" s="455" t="s">
        <v>79</v>
      </c>
      <c r="C8" s="456" t="s">
        <v>1751</v>
      </c>
      <c r="D8" s="457" t="s">
        <v>54</v>
      </c>
      <c r="E8" s="458" t="s">
        <v>53</v>
      </c>
      <c r="F8" s="459">
        <v>44561</v>
      </c>
      <c r="G8" s="457" t="s">
        <v>54</v>
      </c>
      <c r="H8" s="458" t="s">
        <v>53</v>
      </c>
      <c r="I8" s="460">
        <v>44926</v>
      </c>
    </row>
    <row r="9" spans="2:14" ht="16.5">
      <c r="B9" s="285" t="s">
        <v>52</v>
      </c>
      <c r="C9" s="286">
        <v>19860941752</v>
      </c>
      <c r="D9" s="287">
        <v>0</v>
      </c>
      <c r="E9" s="286">
        <v>996817662</v>
      </c>
      <c r="F9" s="288">
        <v>20857759414</v>
      </c>
      <c r="G9" s="287">
        <v>0</v>
      </c>
      <c r="H9" s="286">
        <f>+ESF!J91</f>
        <v>708389539</v>
      </c>
      <c r="I9" s="288">
        <f>+F9+H9-G9</f>
        <v>21566148953</v>
      </c>
      <c r="J9" s="279"/>
    </row>
    <row r="10" spans="2:14" ht="16.5">
      <c r="B10" s="285" t="s">
        <v>51</v>
      </c>
      <c r="C10" s="286">
        <v>2942334235.3400002</v>
      </c>
      <c r="D10" s="287">
        <v>0</v>
      </c>
      <c r="E10" s="286">
        <v>419915203.79999971</v>
      </c>
      <c r="F10" s="288">
        <v>3362249439.1399999</v>
      </c>
      <c r="G10" s="287">
        <v>0</v>
      </c>
      <c r="H10" s="286">
        <f>+ESF!J93+ESF!J95</f>
        <v>418785176.60000014</v>
      </c>
      <c r="I10" s="288">
        <f>+F10+H10-G10</f>
        <v>3781034615.7399998</v>
      </c>
      <c r="J10" s="279"/>
    </row>
    <row r="11" spans="2:14" ht="16.5">
      <c r="B11" s="285" t="s">
        <v>1799</v>
      </c>
      <c r="C11" s="286">
        <v>386783268</v>
      </c>
      <c r="D11" s="287"/>
      <c r="E11" s="286">
        <v>0</v>
      </c>
      <c r="F11" s="288">
        <f>+C11</f>
        <v>386783268</v>
      </c>
      <c r="G11" s="287">
        <v>0</v>
      </c>
      <c r="H11" s="286">
        <v>0</v>
      </c>
      <c r="I11" s="288">
        <f>+F11+H11-G11</f>
        <v>386783268</v>
      </c>
    </row>
    <row r="12" spans="2:14" ht="16.5">
      <c r="B12" s="285" t="s">
        <v>16</v>
      </c>
      <c r="C12" s="286">
        <v>757596458.94000101</v>
      </c>
      <c r="D12" s="287">
        <v>159331956.94000101</v>
      </c>
      <c r="E12" s="286">
        <v>0</v>
      </c>
      <c r="F12" s="288">
        <f>+C12-D12</f>
        <v>598264502</v>
      </c>
      <c r="G12" s="287">
        <v>0</v>
      </c>
      <c r="H12" s="286">
        <v>278367224</v>
      </c>
      <c r="I12" s="288">
        <f>+F12+H12-G12</f>
        <v>876631726</v>
      </c>
    </row>
    <row r="13" spans="2:14" ht="17.25" thickBot="1">
      <c r="B13" s="461" t="s">
        <v>50</v>
      </c>
      <c r="C13" s="462">
        <v>23947655714.280003</v>
      </c>
      <c r="D13" s="462">
        <v>159331956.94000101</v>
      </c>
      <c r="E13" s="462">
        <v>1416732865.7999997</v>
      </c>
      <c r="F13" s="463">
        <v>25205056623.139999</v>
      </c>
      <c r="G13" s="464">
        <f>SUM(G9:G12)</f>
        <v>0</v>
      </c>
      <c r="H13" s="462">
        <f>SUM(H9:H12)</f>
        <v>1405541939.6000001</v>
      </c>
      <c r="I13" s="463">
        <f>+F13+H13-G13</f>
        <v>26610598562.739998</v>
      </c>
    </row>
    <row r="14" spans="2:14" ht="15.75">
      <c r="B14" s="284"/>
      <c r="C14" s="284"/>
      <c r="D14" s="289"/>
      <c r="E14" s="289"/>
      <c r="F14" s="289"/>
      <c r="G14" s="290"/>
      <c r="H14" s="290"/>
      <c r="I14" s="291"/>
    </row>
    <row r="15" spans="2:14" ht="15.75">
      <c r="B15" s="284"/>
      <c r="C15" s="284"/>
      <c r="D15" s="289"/>
      <c r="E15" s="289"/>
      <c r="F15" s="289"/>
      <c r="G15" s="283"/>
      <c r="H15" s="283"/>
      <c r="I15" s="283"/>
    </row>
    <row r="16" spans="2:14" ht="15.75">
      <c r="B16" s="85"/>
      <c r="C16" s="85"/>
      <c r="D16" s="85"/>
      <c r="E16" s="251"/>
      <c r="F16" s="85"/>
      <c r="G16" s="251"/>
      <c r="H16" s="283"/>
    </row>
    <row r="17" spans="2:12" ht="15.75">
      <c r="B17" s="85"/>
      <c r="C17" s="85"/>
      <c r="D17" s="85"/>
      <c r="E17" s="251"/>
      <c r="F17" s="85"/>
      <c r="G17" s="251"/>
      <c r="H17" s="283"/>
      <c r="I17" s="292"/>
      <c r="L17" s="279"/>
    </row>
    <row r="18" spans="2:12" ht="16.5">
      <c r="B18" s="293"/>
      <c r="C18" s="293"/>
      <c r="D18" s="293"/>
      <c r="F18" s="293"/>
      <c r="G18" s="251"/>
      <c r="H18" s="283"/>
      <c r="I18" s="292"/>
      <c r="K18" s="294"/>
    </row>
    <row r="19" spans="2:12" ht="16.5">
      <c r="B19" s="293"/>
      <c r="C19" s="293"/>
      <c r="D19" s="293"/>
      <c r="F19" s="293"/>
      <c r="G19" s="251"/>
      <c r="H19" s="283"/>
      <c r="I19" s="292"/>
      <c r="K19" s="279"/>
    </row>
    <row r="20" spans="2:12" ht="16.5">
      <c r="B20" s="293"/>
      <c r="C20" s="293"/>
      <c r="D20" s="293"/>
      <c r="F20" s="293"/>
      <c r="G20" s="251"/>
      <c r="H20" s="274"/>
      <c r="I20" s="292"/>
      <c r="K20" s="279"/>
    </row>
    <row r="21" spans="2:12" ht="16.5">
      <c r="B21" s="274"/>
      <c r="C21" s="293"/>
      <c r="D21" s="293"/>
      <c r="F21" s="293"/>
      <c r="G21" s="251"/>
      <c r="H21" s="274"/>
      <c r="I21" s="292"/>
    </row>
    <row r="22" spans="2:12">
      <c r="B22" s="274"/>
      <c r="C22" s="274"/>
      <c r="D22" s="274"/>
      <c r="E22" s="277"/>
      <c r="F22" s="274"/>
      <c r="G22" s="251"/>
      <c r="H22" s="274"/>
    </row>
    <row r="23" spans="2:12">
      <c r="B23" s="85"/>
      <c r="C23" s="85"/>
      <c r="D23" s="85"/>
      <c r="E23" s="85"/>
      <c r="F23" s="85"/>
      <c r="G23" s="85"/>
      <c r="H23" s="85"/>
    </row>
  </sheetData>
  <mergeCells count="5">
    <mergeCell ref="B1:I1"/>
    <mergeCell ref="B2:I2"/>
    <mergeCell ref="B3:I3"/>
    <mergeCell ref="B4:I4"/>
    <mergeCell ref="B5:I5"/>
  </mergeCells>
  <pageMargins left="0.7" right="0.7" top="0.75" bottom="0.75" header="0.3" footer="0.3"/>
  <pageSetup paperSize="9" orientation="landscape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694"/>
  <sheetViews>
    <sheetView showGridLines="0" zoomScale="160" zoomScaleNormal="160" workbookViewId="0">
      <pane xSplit="2" ySplit="1" topLeftCell="C2" activePane="bottomRight" state="frozen"/>
      <selection activeCell="B24" sqref="B24"/>
      <selection pane="topRight" activeCell="B24" sqref="B24"/>
      <selection pane="bottomLeft" activeCell="B24" sqref="B24"/>
      <selection pane="bottomRight" activeCell="B24" sqref="B24"/>
    </sheetView>
  </sheetViews>
  <sheetFormatPr baseColWidth="10" defaultColWidth="11.42578125" defaultRowHeight="12.75"/>
  <cols>
    <col min="1" max="1" width="9.5703125" style="109" bestFit="1" customWidth="1"/>
    <col min="2" max="2" width="38.140625" style="109" bestFit="1" customWidth="1"/>
    <col min="3" max="3" width="13.140625" style="111" bestFit="1" customWidth="1"/>
    <col min="4" max="4" width="12.140625" style="109" bestFit="1" customWidth="1"/>
    <col min="5" max="16384" width="11.42578125" style="109"/>
  </cols>
  <sheetData>
    <row r="1" spans="1:3">
      <c r="A1" s="112" t="s">
        <v>1438</v>
      </c>
      <c r="B1" s="112" t="s">
        <v>1021</v>
      </c>
      <c r="C1" s="113" t="s">
        <v>1439</v>
      </c>
    </row>
    <row r="2" spans="1:3">
      <c r="A2" s="114">
        <v>1</v>
      </c>
      <c r="B2" s="114" t="s">
        <v>1030</v>
      </c>
      <c r="C2" s="115">
        <v>68682016356.849998</v>
      </c>
    </row>
    <row r="3" spans="1:3">
      <c r="A3" s="116">
        <v>11</v>
      </c>
      <c r="B3" s="116" t="s">
        <v>1020</v>
      </c>
      <c r="C3" s="117">
        <v>3362433961.6199999</v>
      </c>
    </row>
    <row r="4" spans="1:3">
      <c r="A4" s="118">
        <v>1110</v>
      </c>
      <c r="B4" s="118" t="s">
        <v>1016</v>
      </c>
      <c r="C4" s="119">
        <v>2671203889.5100002</v>
      </c>
    </row>
    <row r="5" spans="1:3">
      <c r="A5" s="120">
        <v>111005</v>
      </c>
      <c r="B5" s="120" t="s">
        <v>896</v>
      </c>
      <c r="C5" s="121">
        <v>2166514837.7399998</v>
      </c>
    </row>
    <row r="6" spans="1:3">
      <c r="A6" s="122">
        <v>1110050101</v>
      </c>
      <c r="B6" s="122" t="s">
        <v>1015</v>
      </c>
      <c r="C6" s="123">
        <v>222976363.22999999</v>
      </c>
    </row>
    <row r="7" spans="1:3">
      <c r="A7" s="122">
        <v>1110050102</v>
      </c>
      <c r="B7" s="122" t="s">
        <v>1014</v>
      </c>
      <c r="C7" s="123">
        <v>164344311.93000001</v>
      </c>
    </row>
    <row r="8" spans="1:3">
      <c r="A8" s="122">
        <v>1110050103</v>
      </c>
      <c r="B8" s="122" t="s">
        <v>1013</v>
      </c>
      <c r="C8" s="123">
        <v>62365726.719999999</v>
      </c>
    </row>
    <row r="9" spans="1:3">
      <c r="A9" s="122">
        <v>1110050104</v>
      </c>
      <c r="B9" s="122" t="s">
        <v>1012</v>
      </c>
      <c r="C9" s="123">
        <v>49371581.07</v>
      </c>
    </row>
    <row r="10" spans="1:3">
      <c r="A10" s="122">
        <v>1110050105</v>
      </c>
      <c r="B10" s="122" t="s">
        <v>1011</v>
      </c>
      <c r="C10" s="123">
        <v>236833946.21000001</v>
      </c>
    </row>
    <row r="11" spans="1:3">
      <c r="A11" s="122">
        <v>1110050106</v>
      </c>
      <c r="B11" s="122" t="s">
        <v>1010</v>
      </c>
      <c r="C11" s="123">
        <v>205572225.86000001</v>
      </c>
    </row>
    <row r="12" spans="1:3">
      <c r="A12" s="122">
        <v>1110050107</v>
      </c>
      <c r="B12" s="122" t="s">
        <v>1009</v>
      </c>
      <c r="C12" s="123">
        <v>545828620.09000003</v>
      </c>
    </row>
    <row r="13" spans="1:3">
      <c r="A13" s="122">
        <v>1110050108</v>
      </c>
      <c r="B13" s="122" t="s">
        <v>1008</v>
      </c>
      <c r="C13" s="123">
        <v>200000000.65000001</v>
      </c>
    </row>
    <row r="14" spans="1:3">
      <c r="A14" s="122">
        <v>1110050109</v>
      </c>
      <c r="B14" s="122" t="s">
        <v>1007</v>
      </c>
      <c r="C14" s="123">
        <v>10268614.029999999</v>
      </c>
    </row>
    <row r="15" spans="1:3">
      <c r="A15" s="122">
        <v>1110050110</v>
      </c>
      <c r="B15" s="122" t="s">
        <v>1006</v>
      </c>
      <c r="C15" s="123">
        <v>234235611.27000001</v>
      </c>
    </row>
    <row r="16" spans="1:3">
      <c r="A16" s="122">
        <v>1110050111</v>
      </c>
      <c r="B16" s="122" t="s">
        <v>1005</v>
      </c>
      <c r="C16" s="123">
        <v>8044404</v>
      </c>
    </row>
    <row r="17" spans="1:3">
      <c r="A17" s="122">
        <v>1110050112</v>
      </c>
      <c r="B17" s="122" t="s">
        <v>1004</v>
      </c>
      <c r="C17" s="123">
        <v>186201409.41999999</v>
      </c>
    </row>
    <row r="18" spans="1:3">
      <c r="A18" s="122">
        <v>1110050201</v>
      </c>
      <c r="B18" s="122" t="s">
        <v>1003</v>
      </c>
      <c r="C18" s="123">
        <v>6627211.3899999997</v>
      </c>
    </row>
    <row r="19" spans="1:3">
      <c r="A19" s="122">
        <v>1110050301</v>
      </c>
      <c r="B19" s="122" t="s">
        <v>1002</v>
      </c>
      <c r="C19" s="123">
        <v>10641545.02</v>
      </c>
    </row>
    <row r="20" spans="1:3">
      <c r="A20" s="122">
        <v>1110050401</v>
      </c>
      <c r="B20" s="122" t="s">
        <v>1001</v>
      </c>
      <c r="C20" s="123">
        <v>12754278.550000001</v>
      </c>
    </row>
    <row r="21" spans="1:3">
      <c r="A21" s="122">
        <v>1110050501</v>
      </c>
      <c r="B21" s="122" t="s">
        <v>1000</v>
      </c>
      <c r="C21" s="123">
        <v>10448988.300000001</v>
      </c>
    </row>
    <row r="22" spans="1:3">
      <c r="A22" s="120">
        <v>111010</v>
      </c>
      <c r="B22" s="120" t="s">
        <v>894</v>
      </c>
      <c r="C22" s="121">
        <v>445401111.18000001</v>
      </c>
    </row>
    <row r="23" spans="1:3">
      <c r="A23" s="122">
        <v>11101001</v>
      </c>
      <c r="B23" s="122" t="s">
        <v>999</v>
      </c>
      <c r="C23" s="123">
        <v>70240076.769999996</v>
      </c>
    </row>
    <row r="24" spans="1:3">
      <c r="A24" s="122">
        <v>11101002</v>
      </c>
      <c r="B24" s="122" t="s">
        <v>998</v>
      </c>
      <c r="C24" s="123">
        <v>375161034.41000003</v>
      </c>
    </row>
    <row r="25" spans="1:3">
      <c r="A25" s="120">
        <v>111015</v>
      </c>
      <c r="B25" s="120" t="s">
        <v>997</v>
      </c>
      <c r="C25" s="121">
        <v>23803822.870000001</v>
      </c>
    </row>
    <row r="26" spans="1:3">
      <c r="A26" s="122">
        <v>11101501</v>
      </c>
      <c r="B26" s="122" t="s">
        <v>996</v>
      </c>
      <c r="C26" s="123">
        <v>19539730.41</v>
      </c>
    </row>
    <row r="27" spans="1:3">
      <c r="A27" s="122">
        <v>11101502</v>
      </c>
      <c r="B27" s="122" t="s">
        <v>995</v>
      </c>
      <c r="C27" s="123">
        <v>4264092.46</v>
      </c>
    </row>
    <row r="28" spans="1:3">
      <c r="A28" s="120">
        <v>111025</v>
      </c>
      <c r="B28" s="120" t="s">
        <v>898</v>
      </c>
      <c r="C28" s="121">
        <v>35484117.719999999</v>
      </c>
    </row>
    <row r="29" spans="1:3">
      <c r="A29" s="122">
        <v>11102501</v>
      </c>
      <c r="B29" s="122" t="s">
        <v>1031</v>
      </c>
      <c r="C29" s="123">
        <v>29960730.170000002</v>
      </c>
    </row>
    <row r="30" spans="1:3">
      <c r="A30" s="122">
        <v>11102502</v>
      </c>
      <c r="B30" s="122" t="s">
        <v>1032</v>
      </c>
      <c r="C30" s="123">
        <v>5523387.5499999998</v>
      </c>
    </row>
    <row r="31" spans="1:3">
      <c r="A31" s="118">
        <v>1120</v>
      </c>
      <c r="B31" s="118" t="s">
        <v>1369</v>
      </c>
      <c r="C31" s="119">
        <v>691230072.11000001</v>
      </c>
    </row>
    <row r="32" spans="1:3">
      <c r="A32" s="120">
        <v>112005</v>
      </c>
      <c r="B32" s="120" t="s">
        <v>1034</v>
      </c>
      <c r="C32" s="121">
        <v>691230072.11000001</v>
      </c>
    </row>
    <row r="33" spans="1:3">
      <c r="A33" s="122">
        <v>11200501</v>
      </c>
      <c r="B33" s="122" t="s">
        <v>1035</v>
      </c>
      <c r="C33" s="123">
        <v>112492529</v>
      </c>
    </row>
    <row r="34" spans="1:3">
      <c r="A34" s="122">
        <v>11200502</v>
      </c>
      <c r="B34" s="122" t="s">
        <v>1036</v>
      </c>
      <c r="C34" s="123">
        <v>101121876.89</v>
      </c>
    </row>
    <row r="35" spans="1:3">
      <c r="A35" s="122">
        <v>11200503</v>
      </c>
      <c r="B35" s="122" t="s">
        <v>1037</v>
      </c>
      <c r="C35" s="123">
        <v>90388487</v>
      </c>
    </row>
    <row r="36" spans="1:3">
      <c r="A36" s="122">
        <v>11200504</v>
      </c>
      <c r="B36" s="122" t="s">
        <v>1038</v>
      </c>
      <c r="C36" s="123">
        <v>106082648.28</v>
      </c>
    </row>
    <row r="37" spans="1:3">
      <c r="A37" s="122">
        <v>11200505</v>
      </c>
      <c r="B37" s="122" t="s">
        <v>1039</v>
      </c>
      <c r="C37" s="123">
        <v>110024134.06</v>
      </c>
    </row>
    <row r="38" spans="1:3">
      <c r="A38" s="122">
        <v>11200506</v>
      </c>
      <c r="B38" s="122" t="s">
        <v>1040</v>
      </c>
      <c r="C38" s="123">
        <v>55846570.869999997</v>
      </c>
    </row>
    <row r="39" spans="1:3">
      <c r="A39" s="122">
        <v>11200507</v>
      </c>
      <c r="B39" s="122" t="s">
        <v>1370</v>
      </c>
      <c r="C39" s="123">
        <v>115273826.01000001</v>
      </c>
    </row>
    <row r="40" spans="1:3">
      <c r="A40" s="116">
        <v>12</v>
      </c>
      <c r="B40" s="116" t="s">
        <v>524</v>
      </c>
      <c r="C40" s="117">
        <v>698283723</v>
      </c>
    </row>
    <row r="41" spans="1:3">
      <c r="A41" s="118">
        <v>1206</v>
      </c>
      <c r="B41" s="118" t="s">
        <v>1041</v>
      </c>
      <c r="C41" s="119">
        <v>51287810</v>
      </c>
    </row>
    <row r="42" spans="1:3">
      <c r="A42" s="120">
        <v>120601</v>
      </c>
      <c r="B42" s="120" t="s">
        <v>1042</v>
      </c>
      <c r="C42" s="121">
        <v>51287810</v>
      </c>
    </row>
    <row r="43" spans="1:3">
      <c r="A43" s="122">
        <v>12060101</v>
      </c>
      <c r="B43" s="122" t="s">
        <v>790</v>
      </c>
      <c r="C43" s="123">
        <v>51287810</v>
      </c>
    </row>
    <row r="44" spans="1:3">
      <c r="A44" s="118">
        <v>1208</v>
      </c>
      <c r="B44" s="118" t="s">
        <v>994</v>
      </c>
      <c r="C44" s="119">
        <v>571056269</v>
      </c>
    </row>
    <row r="45" spans="1:3">
      <c r="A45" s="120">
        <v>120811</v>
      </c>
      <c r="B45" s="120" t="s">
        <v>1043</v>
      </c>
      <c r="C45" s="121">
        <v>571056269</v>
      </c>
    </row>
    <row r="46" spans="1:3">
      <c r="A46" s="122">
        <v>12089501</v>
      </c>
      <c r="B46" s="122" t="s">
        <v>993</v>
      </c>
      <c r="C46" s="123">
        <v>571056269</v>
      </c>
    </row>
    <row r="47" spans="1:3">
      <c r="A47" s="118">
        <v>1226</v>
      </c>
      <c r="B47" s="118" t="s">
        <v>1371</v>
      </c>
      <c r="C47" s="119">
        <v>75939644</v>
      </c>
    </row>
    <row r="48" spans="1:3">
      <c r="A48" s="120">
        <v>122602</v>
      </c>
      <c r="B48" s="120" t="s">
        <v>1045</v>
      </c>
      <c r="C48" s="121">
        <v>75939644</v>
      </c>
    </row>
    <row r="49" spans="1:3">
      <c r="A49" s="122">
        <v>19871001</v>
      </c>
      <c r="B49" s="122" t="s">
        <v>847</v>
      </c>
      <c r="C49" s="123">
        <v>75939644</v>
      </c>
    </row>
    <row r="50" spans="1:3">
      <c r="A50" s="116">
        <v>14</v>
      </c>
      <c r="B50" s="116" t="s">
        <v>992</v>
      </c>
      <c r="C50" s="117">
        <v>62071749877.260002</v>
      </c>
    </row>
    <row r="51" spans="1:3">
      <c r="A51" s="118">
        <v>1411</v>
      </c>
      <c r="B51" s="118" t="s">
        <v>1046</v>
      </c>
      <c r="C51" s="119">
        <v>211376903</v>
      </c>
    </row>
    <row r="52" spans="1:3">
      <c r="A52" s="120">
        <v>141105</v>
      </c>
      <c r="B52" s="120" t="s">
        <v>972</v>
      </c>
      <c r="C52" s="121">
        <v>211376903</v>
      </c>
    </row>
    <row r="53" spans="1:3">
      <c r="A53" s="122">
        <v>14110501</v>
      </c>
      <c r="B53" s="122" t="s">
        <v>991</v>
      </c>
      <c r="C53" s="123">
        <v>211376903</v>
      </c>
    </row>
    <row r="54" spans="1:3">
      <c r="A54" s="118">
        <v>1412</v>
      </c>
      <c r="B54" s="118" t="s">
        <v>1047</v>
      </c>
      <c r="C54" s="119">
        <v>499302723</v>
      </c>
    </row>
    <row r="55" spans="1:3">
      <c r="A55" s="120">
        <v>141205</v>
      </c>
      <c r="B55" s="120" t="s">
        <v>972</v>
      </c>
      <c r="C55" s="121">
        <v>331582294</v>
      </c>
    </row>
    <row r="56" spans="1:3">
      <c r="A56" s="122">
        <v>14120501</v>
      </c>
      <c r="B56" s="122" t="s">
        <v>990</v>
      </c>
      <c r="C56" s="123">
        <v>331582294</v>
      </c>
    </row>
    <row r="57" spans="1:3">
      <c r="A57" s="120">
        <v>141215</v>
      </c>
      <c r="B57" s="120" t="s">
        <v>977</v>
      </c>
      <c r="C57" s="121">
        <v>71324354</v>
      </c>
    </row>
    <row r="58" spans="1:3">
      <c r="A58" s="122">
        <v>14121501</v>
      </c>
      <c r="B58" s="122" t="s">
        <v>988</v>
      </c>
      <c r="C58" s="123">
        <v>71324354</v>
      </c>
    </row>
    <row r="59" spans="1:3">
      <c r="A59" s="120">
        <v>141220</v>
      </c>
      <c r="B59" s="120" t="s">
        <v>918</v>
      </c>
      <c r="C59" s="121">
        <v>70717933</v>
      </c>
    </row>
    <row r="60" spans="1:3">
      <c r="A60" s="122">
        <v>14122001</v>
      </c>
      <c r="B60" s="122" t="s">
        <v>987</v>
      </c>
      <c r="C60" s="123">
        <v>70717933</v>
      </c>
    </row>
    <row r="61" spans="1:3">
      <c r="A61" s="120">
        <v>141225</v>
      </c>
      <c r="B61" s="120" t="s">
        <v>916</v>
      </c>
      <c r="C61" s="121">
        <v>25678142</v>
      </c>
    </row>
    <row r="62" spans="1:3">
      <c r="A62" s="122">
        <v>14122501</v>
      </c>
      <c r="B62" s="122" t="s">
        <v>986</v>
      </c>
      <c r="C62" s="123">
        <v>25678142</v>
      </c>
    </row>
    <row r="63" spans="1:3">
      <c r="A63" s="118">
        <v>1441</v>
      </c>
      <c r="B63" s="118" t="s">
        <v>1048</v>
      </c>
      <c r="C63" s="119">
        <v>57460370468</v>
      </c>
    </row>
    <row r="64" spans="1:3">
      <c r="A64" s="120">
        <v>144105</v>
      </c>
      <c r="B64" s="120" t="s">
        <v>972</v>
      </c>
      <c r="C64" s="121">
        <v>56736006361</v>
      </c>
    </row>
    <row r="65" spans="1:3">
      <c r="A65" s="122">
        <v>14410501</v>
      </c>
      <c r="B65" s="122" t="s">
        <v>985</v>
      </c>
      <c r="C65" s="123">
        <v>56736006361</v>
      </c>
    </row>
    <row r="66" spans="1:3">
      <c r="A66" s="120">
        <v>144110</v>
      </c>
      <c r="B66" s="120" t="s">
        <v>979</v>
      </c>
      <c r="C66" s="121">
        <v>160743609</v>
      </c>
    </row>
    <row r="67" spans="1:3">
      <c r="A67" s="122">
        <v>14411001</v>
      </c>
      <c r="B67" s="122" t="s">
        <v>984</v>
      </c>
      <c r="C67" s="123">
        <v>160743609</v>
      </c>
    </row>
    <row r="68" spans="1:3">
      <c r="A68" s="120">
        <v>144115</v>
      </c>
      <c r="B68" s="120" t="s">
        <v>977</v>
      </c>
      <c r="C68" s="121">
        <v>160263765</v>
      </c>
    </row>
    <row r="69" spans="1:3">
      <c r="A69" s="122">
        <v>14411501</v>
      </c>
      <c r="B69" s="122" t="s">
        <v>983</v>
      </c>
      <c r="C69" s="123">
        <v>160263765</v>
      </c>
    </row>
    <row r="70" spans="1:3">
      <c r="A70" s="120">
        <v>144120</v>
      </c>
      <c r="B70" s="120" t="s">
        <v>918</v>
      </c>
      <c r="C70" s="121">
        <v>31165158</v>
      </c>
    </row>
    <row r="71" spans="1:3">
      <c r="A71" s="122">
        <v>14412001</v>
      </c>
      <c r="B71" s="122" t="s">
        <v>982</v>
      </c>
      <c r="C71" s="123">
        <v>31165158</v>
      </c>
    </row>
    <row r="72" spans="1:3">
      <c r="A72" s="120">
        <v>144125</v>
      </c>
      <c r="B72" s="120" t="s">
        <v>916</v>
      </c>
      <c r="C72" s="121">
        <v>372191575</v>
      </c>
    </row>
    <row r="73" spans="1:3">
      <c r="A73" s="122">
        <v>14412501</v>
      </c>
      <c r="B73" s="122" t="s">
        <v>981</v>
      </c>
      <c r="C73" s="123">
        <v>372191575</v>
      </c>
    </row>
    <row r="74" spans="1:3">
      <c r="A74" s="118">
        <v>1442</v>
      </c>
      <c r="B74" s="118" t="s">
        <v>1049</v>
      </c>
      <c r="C74" s="119">
        <v>4427014105</v>
      </c>
    </row>
    <row r="75" spans="1:3">
      <c r="A75" s="120">
        <v>144205</v>
      </c>
      <c r="B75" s="120" t="s">
        <v>972</v>
      </c>
      <c r="C75" s="121">
        <v>3545029922</v>
      </c>
    </row>
    <row r="76" spans="1:3">
      <c r="A76" s="122">
        <v>14420501</v>
      </c>
      <c r="B76" s="122" t="s">
        <v>980</v>
      </c>
      <c r="C76" s="123">
        <v>3545029922</v>
      </c>
    </row>
    <row r="77" spans="1:3">
      <c r="A77" s="120">
        <v>144210</v>
      </c>
      <c r="B77" s="120" t="s">
        <v>979</v>
      </c>
      <c r="C77" s="121">
        <v>198529209</v>
      </c>
    </row>
    <row r="78" spans="1:3">
      <c r="A78" s="122">
        <v>14421001</v>
      </c>
      <c r="B78" s="122" t="s">
        <v>978</v>
      </c>
      <c r="C78" s="123">
        <v>198529209</v>
      </c>
    </row>
    <row r="79" spans="1:3">
      <c r="A79" s="120">
        <v>144215</v>
      </c>
      <c r="B79" s="120" t="s">
        <v>977</v>
      </c>
      <c r="C79" s="121">
        <v>106484659</v>
      </c>
    </row>
    <row r="80" spans="1:3">
      <c r="A80" s="122">
        <v>14421501</v>
      </c>
      <c r="B80" s="122" t="s">
        <v>976</v>
      </c>
      <c r="C80" s="123">
        <v>106484659</v>
      </c>
    </row>
    <row r="81" spans="1:3">
      <c r="A81" s="120">
        <v>144220</v>
      </c>
      <c r="B81" s="120" t="s">
        <v>918</v>
      </c>
      <c r="C81" s="121">
        <v>121829666</v>
      </c>
    </row>
    <row r="82" spans="1:3">
      <c r="A82" s="122">
        <v>14422001</v>
      </c>
      <c r="B82" s="122" t="s">
        <v>975</v>
      </c>
      <c r="C82" s="123">
        <v>121829666</v>
      </c>
    </row>
    <row r="83" spans="1:3">
      <c r="A83" s="120">
        <v>144225</v>
      </c>
      <c r="B83" s="120" t="s">
        <v>916</v>
      </c>
      <c r="C83" s="121">
        <v>455140649</v>
      </c>
    </row>
    <row r="84" spans="1:3">
      <c r="A84" s="122">
        <v>14422501</v>
      </c>
      <c r="B84" s="122" t="s">
        <v>974</v>
      </c>
      <c r="C84" s="123">
        <v>455140649</v>
      </c>
    </row>
    <row r="85" spans="1:3">
      <c r="A85" s="118">
        <v>1443</v>
      </c>
      <c r="B85" s="118" t="s">
        <v>1050</v>
      </c>
      <c r="C85" s="119">
        <v>227781509</v>
      </c>
    </row>
    <row r="86" spans="1:3">
      <c r="A86" s="120">
        <v>144305</v>
      </c>
      <c r="B86" s="120" t="s">
        <v>972</v>
      </c>
      <c r="C86" s="121">
        <v>159925142</v>
      </c>
    </row>
    <row r="87" spans="1:3">
      <c r="A87" s="122">
        <v>1655180101</v>
      </c>
      <c r="B87" s="122" t="s">
        <v>937</v>
      </c>
      <c r="C87" s="123">
        <v>159767274</v>
      </c>
    </row>
    <row r="88" spans="1:3">
      <c r="A88" s="122">
        <v>1655180201</v>
      </c>
      <c r="B88" s="122" t="s">
        <v>936</v>
      </c>
      <c r="C88" s="123">
        <v>157868</v>
      </c>
    </row>
    <row r="89" spans="1:3">
      <c r="A89" s="120">
        <v>144310</v>
      </c>
      <c r="B89" s="120" t="s">
        <v>979</v>
      </c>
      <c r="C89" s="121">
        <v>11854643</v>
      </c>
    </row>
    <row r="90" spans="1:3">
      <c r="A90" s="122">
        <v>1655220101</v>
      </c>
      <c r="B90" s="122" t="s">
        <v>935</v>
      </c>
      <c r="C90" s="123">
        <v>11841652</v>
      </c>
    </row>
    <row r="91" spans="1:3">
      <c r="A91" s="122">
        <v>1655220201</v>
      </c>
      <c r="B91" s="122" t="s">
        <v>934</v>
      </c>
      <c r="C91" s="123">
        <v>12991</v>
      </c>
    </row>
    <row r="92" spans="1:3">
      <c r="A92" s="120">
        <v>144315</v>
      </c>
      <c r="B92" s="120" t="s">
        <v>977</v>
      </c>
      <c r="C92" s="121">
        <v>13988540</v>
      </c>
    </row>
    <row r="93" spans="1:3">
      <c r="A93" s="122">
        <v>1655240101</v>
      </c>
      <c r="B93" s="122" t="s">
        <v>933</v>
      </c>
      <c r="C93" s="123">
        <v>13974361</v>
      </c>
    </row>
    <row r="94" spans="1:3">
      <c r="A94" s="122">
        <v>1655240201</v>
      </c>
      <c r="B94" s="122" t="s">
        <v>932</v>
      </c>
      <c r="C94" s="123">
        <v>14179</v>
      </c>
    </row>
    <row r="95" spans="1:3">
      <c r="A95" s="120">
        <v>144320</v>
      </c>
      <c r="B95" s="120" t="s">
        <v>918</v>
      </c>
      <c r="C95" s="121">
        <v>7241887</v>
      </c>
    </row>
    <row r="96" spans="1:3">
      <c r="A96" s="122">
        <v>1655260101</v>
      </c>
      <c r="B96" s="122" t="s">
        <v>931</v>
      </c>
      <c r="C96" s="123">
        <v>7226498</v>
      </c>
    </row>
    <row r="97" spans="1:3">
      <c r="A97" s="122">
        <v>1655260201</v>
      </c>
      <c r="B97" s="122" t="s">
        <v>930</v>
      </c>
      <c r="C97" s="123">
        <v>15389</v>
      </c>
    </row>
    <row r="98" spans="1:3">
      <c r="A98" s="120">
        <v>144325</v>
      </c>
      <c r="B98" s="120" t="s">
        <v>916</v>
      </c>
      <c r="C98" s="121">
        <v>34771297</v>
      </c>
    </row>
    <row r="99" spans="1:3">
      <c r="A99" s="122">
        <v>1655280101</v>
      </c>
      <c r="B99" s="122" t="s">
        <v>929</v>
      </c>
      <c r="C99" s="123">
        <v>34612208</v>
      </c>
    </row>
    <row r="100" spans="1:3">
      <c r="A100" s="122">
        <v>1655280201</v>
      </c>
      <c r="B100" s="122" t="s">
        <v>928</v>
      </c>
      <c r="C100" s="123">
        <v>159089</v>
      </c>
    </row>
    <row r="101" spans="1:3">
      <c r="A101" s="118">
        <v>1445</v>
      </c>
      <c r="B101" s="118" t="s">
        <v>970</v>
      </c>
      <c r="C101" s="119">
        <v>-702958376</v>
      </c>
    </row>
    <row r="102" spans="1:3">
      <c r="A102" s="120">
        <v>144520</v>
      </c>
      <c r="B102" s="120" t="s">
        <v>1052</v>
      </c>
      <c r="C102" s="121">
        <v>-3302644</v>
      </c>
    </row>
    <row r="103" spans="1:3">
      <c r="A103" s="122">
        <v>14911201</v>
      </c>
      <c r="B103" s="122" t="s">
        <v>968</v>
      </c>
      <c r="C103" s="123">
        <v>-3302644</v>
      </c>
    </row>
    <row r="104" spans="1:3">
      <c r="A104" s="120">
        <v>144530</v>
      </c>
      <c r="B104" s="120" t="s">
        <v>1053</v>
      </c>
      <c r="C104" s="121">
        <v>-25639461</v>
      </c>
    </row>
    <row r="105" spans="1:3">
      <c r="A105" s="122">
        <v>14911701</v>
      </c>
      <c r="B105" s="122" t="s">
        <v>967</v>
      </c>
      <c r="C105" s="123">
        <v>-25639461</v>
      </c>
    </row>
    <row r="106" spans="1:3">
      <c r="A106" s="120">
        <v>144535</v>
      </c>
      <c r="B106" s="120" t="s">
        <v>1372</v>
      </c>
      <c r="C106" s="121">
        <v>-13811129</v>
      </c>
    </row>
    <row r="107" spans="1:3">
      <c r="A107" s="122">
        <v>14912001</v>
      </c>
      <c r="B107" s="122" t="s">
        <v>966</v>
      </c>
      <c r="C107" s="123">
        <v>-13811129</v>
      </c>
    </row>
    <row r="108" spans="1:3">
      <c r="A108" s="120">
        <v>144540</v>
      </c>
      <c r="B108" s="120" t="s">
        <v>1054</v>
      </c>
      <c r="C108" s="121">
        <v>-29124480</v>
      </c>
    </row>
    <row r="109" spans="1:3">
      <c r="A109" s="122">
        <v>14912201</v>
      </c>
      <c r="B109" s="122" t="s">
        <v>965</v>
      </c>
      <c r="C109" s="123">
        <v>-29124480</v>
      </c>
    </row>
    <row r="110" spans="1:3">
      <c r="A110" s="120">
        <v>144545</v>
      </c>
      <c r="B110" s="120" t="s">
        <v>1055</v>
      </c>
      <c r="C110" s="121">
        <v>-24375374</v>
      </c>
    </row>
    <row r="111" spans="1:3">
      <c r="A111" s="122">
        <v>14912501</v>
      </c>
      <c r="B111" s="122" t="s">
        <v>964</v>
      </c>
      <c r="C111" s="123">
        <v>-24375374</v>
      </c>
    </row>
    <row r="112" spans="1:3">
      <c r="A112" s="120">
        <v>144550</v>
      </c>
      <c r="B112" s="120" t="s">
        <v>1056</v>
      </c>
      <c r="C112" s="121">
        <v>-606705288</v>
      </c>
    </row>
    <row r="113" spans="1:3">
      <c r="A113" s="122">
        <v>14912701</v>
      </c>
      <c r="B113" s="122" t="s">
        <v>963</v>
      </c>
      <c r="C113" s="123">
        <v>-606705288</v>
      </c>
    </row>
    <row r="114" spans="1:3">
      <c r="A114" s="118">
        <v>1446</v>
      </c>
      <c r="B114" s="118" t="s">
        <v>1057</v>
      </c>
      <c r="C114" s="119">
        <v>-56001724</v>
      </c>
    </row>
    <row r="115" spans="1:3">
      <c r="A115" s="120">
        <v>144615</v>
      </c>
      <c r="B115" s="120" t="s">
        <v>977</v>
      </c>
      <c r="C115" s="121">
        <v>-13988540</v>
      </c>
    </row>
    <row r="116" spans="1:3">
      <c r="A116" s="122">
        <v>16965401</v>
      </c>
      <c r="B116" s="122" t="s">
        <v>919</v>
      </c>
      <c r="C116" s="123">
        <v>-13988540</v>
      </c>
    </row>
    <row r="117" spans="1:3">
      <c r="A117" s="120">
        <v>144620</v>
      </c>
      <c r="B117" s="120" t="s">
        <v>918</v>
      </c>
      <c r="C117" s="121">
        <v>-7241887</v>
      </c>
    </row>
    <row r="118" spans="1:3">
      <c r="A118" s="122">
        <v>16965601</v>
      </c>
      <c r="B118" s="122" t="s">
        <v>917</v>
      </c>
      <c r="C118" s="123">
        <v>-7241887</v>
      </c>
    </row>
    <row r="119" spans="1:3">
      <c r="A119" s="120">
        <v>144625</v>
      </c>
      <c r="B119" s="120" t="s">
        <v>916</v>
      </c>
      <c r="C119" s="121">
        <v>-34771297</v>
      </c>
    </row>
    <row r="120" spans="1:3">
      <c r="A120" s="122">
        <v>16965701</v>
      </c>
      <c r="B120" s="122" t="s">
        <v>915</v>
      </c>
      <c r="C120" s="123">
        <v>-34771297</v>
      </c>
    </row>
    <row r="121" spans="1:3">
      <c r="A121" s="118">
        <v>1461</v>
      </c>
      <c r="B121" s="118" t="s">
        <v>1058</v>
      </c>
      <c r="C121" s="119">
        <v>91939954</v>
      </c>
    </row>
    <row r="122" spans="1:3">
      <c r="A122" s="120">
        <v>146105</v>
      </c>
      <c r="B122" s="120" t="s">
        <v>972</v>
      </c>
      <c r="C122" s="121">
        <v>91939954</v>
      </c>
    </row>
    <row r="123" spans="1:3">
      <c r="A123" s="122">
        <v>14620501</v>
      </c>
      <c r="B123" s="122" t="s">
        <v>973</v>
      </c>
      <c r="C123" s="123">
        <v>91939954</v>
      </c>
    </row>
    <row r="124" spans="1:3">
      <c r="A124" s="118">
        <v>1462</v>
      </c>
      <c r="B124" s="118" t="s">
        <v>1059</v>
      </c>
      <c r="C124" s="119">
        <v>324831998</v>
      </c>
    </row>
    <row r="125" spans="1:3">
      <c r="A125" s="120">
        <v>146205</v>
      </c>
      <c r="B125" s="120" t="s">
        <v>972</v>
      </c>
      <c r="C125" s="121">
        <v>324831998</v>
      </c>
    </row>
    <row r="126" spans="1:3">
      <c r="A126" s="122">
        <v>14631501</v>
      </c>
      <c r="B126" s="122" t="s">
        <v>1060</v>
      </c>
      <c r="C126" s="123">
        <v>97311234</v>
      </c>
    </row>
    <row r="127" spans="1:3">
      <c r="A127" s="122">
        <v>14651501</v>
      </c>
      <c r="B127" s="122" t="s">
        <v>971</v>
      </c>
      <c r="C127" s="123">
        <v>227520764</v>
      </c>
    </row>
    <row r="128" spans="1:3">
      <c r="A128" s="118">
        <v>1463</v>
      </c>
      <c r="B128" s="118" t="s">
        <v>787</v>
      </c>
      <c r="C128" s="119">
        <v>3136492</v>
      </c>
    </row>
    <row r="129" spans="1:3">
      <c r="A129" s="120">
        <v>146305</v>
      </c>
      <c r="B129" s="120" t="s">
        <v>972</v>
      </c>
      <c r="C129" s="121">
        <v>3136492</v>
      </c>
    </row>
    <row r="130" spans="1:3">
      <c r="A130" s="122">
        <v>1655420101</v>
      </c>
      <c r="B130" s="122" t="s">
        <v>927</v>
      </c>
      <c r="C130" s="123">
        <v>3130036</v>
      </c>
    </row>
    <row r="131" spans="1:3">
      <c r="A131" s="122">
        <v>1655420201</v>
      </c>
      <c r="B131" s="122" t="s">
        <v>926</v>
      </c>
      <c r="C131" s="123">
        <v>6456</v>
      </c>
    </row>
    <row r="132" spans="1:3">
      <c r="A132" s="118">
        <v>1468</v>
      </c>
      <c r="B132" s="118" t="s">
        <v>595</v>
      </c>
      <c r="C132" s="119">
        <v>-793986936</v>
      </c>
    </row>
    <row r="133" spans="1:3">
      <c r="A133" s="120">
        <v>146805</v>
      </c>
      <c r="B133" s="120" t="s">
        <v>962</v>
      </c>
      <c r="C133" s="121">
        <v>-727890139</v>
      </c>
    </row>
    <row r="134" spans="1:3">
      <c r="A134" s="122">
        <v>14980501</v>
      </c>
      <c r="B134" s="122" t="s">
        <v>961</v>
      </c>
      <c r="C134" s="123">
        <v>-726664017</v>
      </c>
    </row>
    <row r="135" spans="1:3">
      <c r="A135" s="122">
        <v>14980502</v>
      </c>
      <c r="B135" s="122" t="s">
        <v>1066</v>
      </c>
      <c r="C135" s="123">
        <v>-1226122</v>
      </c>
    </row>
    <row r="136" spans="1:3">
      <c r="A136" s="120">
        <v>146810</v>
      </c>
      <c r="B136" s="120" t="s">
        <v>960</v>
      </c>
      <c r="C136" s="121">
        <v>-66096797</v>
      </c>
    </row>
    <row r="137" spans="1:3">
      <c r="A137" s="122">
        <v>14981001</v>
      </c>
      <c r="B137" s="122" t="s">
        <v>959</v>
      </c>
      <c r="C137" s="123">
        <v>-62071592</v>
      </c>
    </row>
    <row r="138" spans="1:3">
      <c r="A138" s="122">
        <v>14981002</v>
      </c>
      <c r="B138" s="122" t="s">
        <v>958</v>
      </c>
      <c r="C138" s="123">
        <v>-4025205</v>
      </c>
    </row>
    <row r="139" spans="1:3">
      <c r="A139" s="118">
        <v>1469</v>
      </c>
      <c r="B139" s="118" t="s">
        <v>945</v>
      </c>
      <c r="C139" s="119">
        <v>282817633</v>
      </c>
    </row>
    <row r="140" spans="1:3">
      <c r="A140" s="120">
        <v>146905</v>
      </c>
      <c r="B140" s="120" t="s">
        <v>944</v>
      </c>
      <c r="C140" s="121">
        <v>160474387</v>
      </c>
    </row>
    <row r="141" spans="1:3">
      <c r="A141" s="122">
        <v>16402001</v>
      </c>
      <c r="B141" s="122" t="s">
        <v>943</v>
      </c>
      <c r="C141" s="123">
        <v>160474387</v>
      </c>
    </row>
    <row r="142" spans="1:3">
      <c r="A142" s="120">
        <v>146930</v>
      </c>
      <c r="B142" s="120" t="s">
        <v>938</v>
      </c>
      <c r="C142" s="121">
        <v>122343246</v>
      </c>
    </row>
    <row r="143" spans="1:3">
      <c r="A143" s="122">
        <v>16403001</v>
      </c>
      <c r="B143" s="122" t="s">
        <v>942</v>
      </c>
      <c r="C143" s="123">
        <v>122296592</v>
      </c>
    </row>
    <row r="144" spans="1:3">
      <c r="A144" s="122">
        <v>16409503</v>
      </c>
      <c r="B144" s="122" t="s">
        <v>941</v>
      </c>
      <c r="C144" s="123">
        <v>46654</v>
      </c>
    </row>
    <row r="145" spans="1:3">
      <c r="A145" s="118">
        <v>1471</v>
      </c>
      <c r="B145" s="118" t="s">
        <v>1068</v>
      </c>
      <c r="C145" s="119">
        <v>-15454767.74</v>
      </c>
    </row>
    <row r="146" spans="1:3">
      <c r="A146" s="120">
        <v>147110</v>
      </c>
      <c r="B146" s="120" t="s">
        <v>1069</v>
      </c>
      <c r="C146" s="121">
        <v>-15454767.74</v>
      </c>
    </row>
    <row r="147" spans="1:3">
      <c r="A147" s="122">
        <v>16984507</v>
      </c>
      <c r="B147" s="122" t="s">
        <v>1070</v>
      </c>
      <c r="C147" s="123">
        <v>-15454767.74</v>
      </c>
    </row>
    <row r="148" spans="1:3">
      <c r="A148" s="118">
        <v>1473</v>
      </c>
      <c r="B148" s="118" t="s">
        <v>956</v>
      </c>
      <c r="C148" s="119">
        <v>111579896</v>
      </c>
    </row>
    <row r="149" spans="1:3">
      <c r="A149" s="120">
        <v>147320</v>
      </c>
      <c r="B149" s="120" t="s">
        <v>955</v>
      </c>
      <c r="C149" s="121">
        <v>10966668</v>
      </c>
    </row>
    <row r="150" spans="1:3">
      <c r="A150" s="122">
        <v>16052001</v>
      </c>
      <c r="B150" s="122" t="s">
        <v>954</v>
      </c>
      <c r="C150" s="123">
        <v>6631696</v>
      </c>
    </row>
    <row r="151" spans="1:3">
      <c r="A151" s="122">
        <v>16052002</v>
      </c>
      <c r="B151" s="122" t="s">
        <v>1071</v>
      </c>
      <c r="C151" s="123">
        <v>4334972</v>
      </c>
    </row>
    <row r="152" spans="1:3">
      <c r="A152" s="120">
        <v>147395</v>
      </c>
      <c r="B152" s="120" t="s">
        <v>951</v>
      </c>
      <c r="C152" s="121">
        <v>100613228</v>
      </c>
    </row>
    <row r="153" spans="1:3">
      <c r="A153" s="122">
        <v>16053501</v>
      </c>
      <c r="B153" s="122" t="s">
        <v>953</v>
      </c>
      <c r="C153" s="123">
        <v>3207215</v>
      </c>
    </row>
    <row r="154" spans="1:3">
      <c r="A154" s="122">
        <v>16053502</v>
      </c>
      <c r="B154" s="122" t="s">
        <v>952</v>
      </c>
      <c r="C154" s="123">
        <v>25787930</v>
      </c>
    </row>
    <row r="155" spans="1:3">
      <c r="A155" s="122">
        <v>16053508</v>
      </c>
      <c r="B155" s="122" t="s">
        <v>1373</v>
      </c>
      <c r="C155" s="123">
        <v>49414492</v>
      </c>
    </row>
    <row r="156" spans="1:3">
      <c r="A156" s="122">
        <v>16059501</v>
      </c>
      <c r="B156" s="122" t="s">
        <v>950</v>
      </c>
      <c r="C156" s="123">
        <v>22203591</v>
      </c>
    </row>
    <row r="157" spans="1:3">
      <c r="A157" s="116">
        <v>16</v>
      </c>
      <c r="B157" s="116" t="s">
        <v>957</v>
      </c>
      <c r="C157" s="117">
        <v>122285806.52</v>
      </c>
    </row>
    <row r="158" spans="1:3">
      <c r="A158" s="118">
        <v>1630</v>
      </c>
      <c r="B158" s="118" t="s">
        <v>1072</v>
      </c>
      <c r="C158" s="119">
        <v>27446536</v>
      </c>
    </row>
    <row r="159" spans="1:3">
      <c r="A159" s="120">
        <v>163005</v>
      </c>
      <c r="B159" s="120" t="s">
        <v>949</v>
      </c>
      <c r="C159" s="121">
        <v>27446536</v>
      </c>
    </row>
    <row r="160" spans="1:3">
      <c r="A160" s="122">
        <v>16250501</v>
      </c>
      <c r="B160" s="122" t="s">
        <v>948</v>
      </c>
      <c r="C160" s="123">
        <v>27446536</v>
      </c>
    </row>
    <row r="161" spans="1:3">
      <c r="A161" s="118">
        <v>1640</v>
      </c>
      <c r="B161" s="118" t="s">
        <v>1374</v>
      </c>
      <c r="C161" s="119">
        <v>40165</v>
      </c>
    </row>
    <row r="162" spans="1:3">
      <c r="A162" s="120">
        <v>164020</v>
      </c>
      <c r="B162" s="120" t="s">
        <v>860</v>
      </c>
      <c r="C162" s="121">
        <v>40165</v>
      </c>
    </row>
    <row r="163" spans="1:3">
      <c r="A163" s="122">
        <v>16751001</v>
      </c>
      <c r="B163" s="122" t="s">
        <v>925</v>
      </c>
      <c r="C163" s="123">
        <v>40165</v>
      </c>
    </row>
    <row r="164" spans="1:3">
      <c r="A164" s="118">
        <v>1650</v>
      </c>
      <c r="B164" s="118" t="s">
        <v>940</v>
      </c>
      <c r="C164" s="119">
        <v>28603226</v>
      </c>
    </row>
    <row r="165" spans="1:3">
      <c r="A165" s="120">
        <v>165005</v>
      </c>
      <c r="B165" s="120" t="s">
        <v>939</v>
      </c>
      <c r="C165" s="121">
        <v>28603226</v>
      </c>
    </row>
    <row r="166" spans="1:3">
      <c r="A166" s="122">
        <v>16500501</v>
      </c>
      <c r="B166" s="122" t="s">
        <v>1802</v>
      </c>
      <c r="C166" s="123">
        <v>28603226</v>
      </c>
    </row>
    <row r="167" spans="1:3">
      <c r="A167" s="118">
        <v>1660</v>
      </c>
      <c r="B167" s="118" t="s">
        <v>924</v>
      </c>
      <c r="C167" s="119">
        <v>66195879.520000003</v>
      </c>
    </row>
    <row r="168" spans="1:3">
      <c r="A168" s="120">
        <v>166035</v>
      </c>
      <c r="B168" s="120" t="s">
        <v>922</v>
      </c>
      <c r="C168" s="121">
        <v>66195879.520000003</v>
      </c>
    </row>
    <row r="169" spans="1:3">
      <c r="A169" s="122">
        <v>16752001</v>
      </c>
      <c r="B169" s="122" t="s">
        <v>1375</v>
      </c>
      <c r="C169" s="123">
        <v>63401</v>
      </c>
    </row>
    <row r="170" spans="1:3">
      <c r="A170" s="122">
        <v>16902501</v>
      </c>
      <c r="B170" s="122" t="s">
        <v>923</v>
      </c>
      <c r="C170" s="123">
        <v>40619564.520000003</v>
      </c>
    </row>
    <row r="171" spans="1:3">
      <c r="A171" s="122">
        <v>16909501</v>
      </c>
      <c r="B171" s="122" t="s">
        <v>921</v>
      </c>
      <c r="C171" s="123">
        <v>25242856</v>
      </c>
    </row>
    <row r="172" spans="1:3">
      <c r="A172" s="122">
        <v>16909504</v>
      </c>
      <c r="B172" s="122" t="s">
        <v>1073</v>
      </c>
      <c r="C172" s="123">
        <v>100000</v>
      </c>
    </row>
    <row r="173" spans="1:3">
      <c r="A173" s="122">
        <v>16909599</v>
      </c>
      <c r="B173" s="122" t="s">
        <v>920</v>
      </c>
      <c r="C173" s="123">
        <v>170058</v>
      </c>
    </row>
    <row r="174" spans="1:3">
      <c r="A174" s="116">
        <v>17</v>
      </c>
      <c r="B174" s="116" t="s">
        <v>914</v>
      </c>
      <c r="C174" s="117">
        <v>2153006384.0500002</v>
      </c>
    </row>
    <row r="175" spans="1:3">
      <c r="A175" s="118">
        <v>1705</v>
      </c>
      <c r="B175" s="118" t="s">
        <v>1075</v>
      </c>
      <c r="C175" s="119">
        <v>2153006384.0500002</v>
      </c>
    </row>
    <row r="176" spans="1:3">
      <c r="A176" s="120">
        <v>170502</v>
      </c>
      <c r="B176" s="120" t="s">
        <v>913</v>
      </c>
      <c r="C176" s="121">
        <v>179682458</v>
      </c>
    </row>
    <row r="177" spans="1:3">
      <c r="A177" s="122">
        <v>17050501</v>
      </c>
      <c r="B177" s="122" t="s">
        <v>912</v>
      </c>
      <c r="C177" s="123">
        <v>179682458</v>
      </c>
    </row>
    <row r="178" spans="1:3">
      <c r="A178" s="120">
        <v>170504</v>
      </c>
      <c r="B178" s="120" t="s">
        <v>592</v>
      </c>
      <c r="C178" s="121">
        <v>1401846479</v>
      </c>
    </row>
    <row r="179" spans="1:3">
      <c r="A179" s="122">
        <v>17150501</v>
      </c>
      <c r="B179" s="122" t="s">
        <v>911</v>
      </c>
      <c r="C179" s="123">
        <v>1401846479</v>
      </c>
    </row>
    <row r="180" spans="1:3">
      <c r="A180" s="120">
        <v>170505</v>
      </c>
      <c r="B180" s="120" t="s">
        <v>560</v>
      </c>
      <c r="C180" s="121">
        <v>583700848.73000002</v>
      </c>
    </row>
    <row r="181" spans="1:3">
      <c r="A181" s="122">
        <v>17201001</v>
      </c>
      <c r="B181" s="122" t="s">
        <v>591</v>
      </c>
      <c r="C181" s="123">
        <v>332317283</v>
      </c>
    </row>
    <row r="182" spans="1:3">
      <c r="A182" s="122">
        <v>17201501</v>
      </c>
      <c r="B182" s="122" t="s">
        <v>910</v>
      </c>
      <c r="C182" s="123">
        <v>251383565.72999999</v>
      </c>
    </row>
    <row r="183" spans="1:3">
      <c r="A183" s="120">
        <v>170520</v>
      </c>
      <c r="B183" s="120" t="s">
        <v>589</v>
      </c>
      <c r="C183" s="121">
        <v>367596735.00999999</v>
      </c>
    </row>
    <row r="184" spans="1:3">
      <c r="A184" s="122">
        <v>17250501</v>
      </c>
      <c r="B184" s="122" t="s">
        <v>588</v>
      </c>
      <c r="C184" s="123">
        <v>304248615.00999999</v>
      </c>
    </row>
    <row r="185" spans="1:3">
      <c r="A185" s="122">
        <v>17250502</v>
      </c>
      <c r="B185" s="122" t="s">
        <v>909</v>
      </c>
      <c r="C185" s="123">
        <v>27416974</v>
      </c>
    </row>
    <row r="186" spans="1:3">
      <c r="A186" s="122">
        <v>17251001</v>
      </c>
      <c r="B186" s="122" t="s">
        <v>908</v>
      </c>
      <c r="C186" s="123">
        <v>35931146</v>
      </c>
    </row>
    <row r="187" spans="1:3">
      <c r="A187" s="120">
        <v>170595</v>
      </c>
      <c r="B187" s="120" t="s">
        <v>1076</v>
      </c>
      <c r="C187" s="121">
        <v>-379820136.69</v>
      </c>
    </row>
    <row r="188" spans="1:3">
      <c r="A188" s="122">
        <v>17950501</v>
      </c>
      <c r="B188" s="122" t="s">
        <v>444</v>
      </c>
      <c r="C188" s="123">
        <v>-23584997.370000001</v>
      </c>
    </row>
    <row r="189" spans="1:3">
      <c r="A189" s="122">
        <v>17951001</v>
      </c>
      <c r="B189" s="122" t="s">
        <v>907</v>
      </c>
      <c r="C189" s="123">
        <v>-194304093.43000001</v>
      </c>
    </row>
    <row r="190" spans="1:3">
      <c r="A190" s="122">
        <v>17952001</v>
      </c>
      <c r="B190" s="122" t="s">
        <v>906</v>
      </c>
      <c r="C190" s="123">
        <v>-161931045.88999999</v>
      </c>
    </row>
    <row r="191" spans="1:3">
      <c r="A191" s="116">
        <v>19</v>
      </c>
      <c r="B191" s="116" t="s">
        <v>422</v>
      </c>
      <c r="C191" s="117">
        <v>274256604.39999998</v>
      </c>
    </row>
    <row r="192" spans="1:3">
      <c r="A192" s="118">
        <v>1910</v>
      </c>
      <c r="B192" s="118" t="s">
        <v>1376</v>
      </c>
      <c r="C192" s="119">
        <v>274256604.39999998</v>
      </c>
    </row>
    <row r="193" spans="1:3">
      <c r="A193" s="120">
        <v>191025</v>
      </c>
      <c r="B193" s="120" t="s">
        <v>904</v>
      </c>
      <c r="C193" s="121">
        <v>304920378.39999998</v>
      </c>
    </row>
    <row r="194" spans="1:3">
      <c r="A194" s="122">
        <v>19102501</v>
      </c>
      <c r="B194" s="122" t="s">
        <v>903</v>
      </c>
      <c r="C194" s="123">
        <v>304920378.39999998</v>
      </c>
    </row>
    <row r="195" spans="1:3">
      <c r="A195" s="120">
        <v>191095</v>
      </c>
      <c r="B195" s="120" t="s">
        <v>902</v>
      </c>
      <c r="C195" s="121">
        <v>-30663774</v>
      </c>
    </row>
    <row r="196" spans="1:3">
      <c r="A196" s="122">
        <v>19103001</v>
      </c>
      <c r="B196" s="122" t="s">
        <v>901</v>
      </c>
      <c r="C196" s="123">
        <v>-30663774</v>
      </c>
    </row>
    <row r="197" spans="1:3">
      <c r="A197" s="114">
        <v>2</v>
      </c>
      <c r="B197" s="114" t="s">
        <v>900</v>
      </c>
      <c r="C197" s="115">
        <v>42071417794.32</v>
      </c>
    </row>
    <row r="198" spans="1:3">
      <c r="A198" s="116">
        <v>21</v>
      </c>
      <c r="B198" s="116" t="s">
        <v>412</v>
      </c>
      <c r="C198" s="117">
        <v>6269936194.4399996</v>
      </c>
    </row>
    <row r="199" spans="1:3">
      <c r="A199" s="118">
        <v>2105</v>
      </c>
      <c r="B199" s="118" t="s">
        <v>1077</v>
      </c>
      <c r="C199" s="119">
        <v>632092758.44000006</v>
      </c>
    </row>
    <row r="200" spans="1:3">
      <c r="A200" s="120">
        <v>210505</v>
      </c>
      <c r="B200" s="120" t="s">
        <v>1078</v>
      </c>
      <c r="C200" s="121">
        <v>631653593.44000006</v>
      </c>
    </row>
    <row r="201" spans="1:3">
      <c r="A201" s="122">
        <v>21050501</v>
      </c>
      <c r="B201" s="122" t="s">
        <v>1079</v>
      </c>
      <c r="C201" s="123">
        <v>631653593.44000006</v>
      </c>
    </row>
    <row r="202" spans="1:3">
      <c r="A202" s="120">
        <v>210510</v>
      </c>
      <c r="B202" s="120" t="s">
        <v>1080</v>
      </c>
      <c r="C202" s="121">
        <v>439165</v>
      </c>
    </row>
    <row r="203" spans="1:3">
      <c r="A203" s="122">
        <v>21051001</v>
      </c>
      <c r="B203" s="122" t="s">
        <v>1081</v>
      </c>
      <c r="C203" s="123">
        <v>439165</v>
      </c>
    </row>
    <row r="204" spans="1:3">
      <c r="A204" s="118">
        <v>2110</v>
      </c>
      <c r="B204" s="118" t="s">
        <v>1082</v>
      </c>
      <c r="C204" s="119">
        <v>3985472112</v>
      </c>
    </row>
    <row r="205" spans="1:3">
      <c r="A205" s="120">
        <v>211005</v>
      </c>
      <c r="B205" s="120" t="s">
        <v>1083</v>
      </c>
      <c r="C205" s="121">
        <v>3286994071</v>
      </c>
    </row>
    <row r="206" spans="1:3">
      <c r="A206" s="122">
        <v>21100501</v>
      </c>
      <c r="B206" s="122" t="s">
        <v>1084</v>
      </c>
      <c r="C206" s="123">
        <v>3286994071</v>
      </c>
    </row>
    <row r="207" spans="1:3">
      <c r="A207" s="120">
        <v>211010</v>
      </c>
      <c r="B207" s="120" t="s">
        <v>1085</v>
      </c>
      <c r="C207" s="121">
        <v>482529084</v>
      </c>
    </row>
    <row r="208" spans="1:3">
      <c r="A208" s="122">
        <v>21101001</v>
      </c>
      <c r="B208" s="122" t="s">
        <v>1086</v>
      </c>
      <c r="C208" s="123">
        <v>482529084</v>
      </c>
    </row>
    <row r="209" spans="1:3">
      <c r="A209" s="120">
        <v>211015</v>
      </c>
      <c r="B209" s="120" t="s">
        <v>1087</v>
      </c>
      <c r="C209" s="121">
        <v>131000000</v>
      </c>
    </row>
    <row r="210" spans="1:3">
      <c r="A210" s="122">
        <v>21101501</v>
      </c>
      <c r="B210" s="122" t="s">
        <v>1088</v>
      </c>
      <c r="C210" s="123">
        <v>131000000</v>
      </c>
    </row>
    <row r="211" spans="1:3">
      <c r="A211" s="120">
        <v>211020</v>
      </c>
      <c r="B211" s="120" t="s">
        <v>1377</v>
      </c>
      <c r="C211" s="121">
        <v>20000000</v>
      </c>
    </row>
    <row r="212" spans="1:3">
      <c r="A212" s="122">
        <v>21102001</v>
      </c>
      <c r="B212" s="122" t="s">
        <v>1378</v>
      </c>
      <c r="C212" s="123">
        <v>20000000</v>
      </c>
    </row>
    <row r="213" spans="1:3">
      <c r="A213" s="120">
        <v>211095</v>
      </c>
      <c r="B213" s="120" t="s">
        <v>1089</v>
      </c>
      <c r="C213" s="121">
        <v>64948957</v>
      </c>
    </row>
    <row r="214" spans="1:3">
      <c r="A214" s="122">
        <v>28051001</v>
      </c>
      <c r="B214" s="122" t="s">
        <v>1090</v>
      </c>
      <c r="C214" s="123">
        <v>64948957</v>
      </c>
    </row>
    <row r="215" spans="1:3">
      <c r="A215" s="118">
        <v>2125</v>
      </c>
      <c r="B215" s="118" t="s">
        <v>1091</v>
      </c>
      <c r="C215" s="119">
        <v>83259899</v>
      </c>
    </row>
    <row r="216" spans="1:3">
      <c r="A216" s="120">
        <v>212505</v>
      </c>
      <c r="B216" s="120" t="s">
        <v>1092</v>
      </c>
      <c r="C216" s="121">
        <v>67075572</v>
      </c>
    </row>
    <row r="217" spans="1:3">
      <c r="A217" s="122">
        <v>21250501</v>
      </c>
      <c r="B217" s="122" t="s">
        <v>1093</v>
      </c>
      <c r="C217" s="123">
        <v>67075572</v>
      </c>
    </row>
    <row r="218" spans="1:3">
      <c r="A218" s="120">
        <v>212515</v>
      </c>
      <c r="B218" s="120" t="s">
        <v>1094</v>
      </c>
      <c r="C218" s="121">
        <v>14970000</v>
      </c>
    </row>
    <row r="219" spans="1:3">
      <c r="A219" s="122">
        <v>21251501</v>
      </c>
      <c r="B219" s="122" t="s">
        <v>1095</v>
      </c>
      <c r="C219" s="123">
        <v>14970000</v>
      </c>
    </row>
    <row r="220" spans="1:3">
      <c r="A220" s="120">
        <v>212595</v>
      </c>
      <c r="B220" s="120" t="s">
        <v>1096</v>
      </c>
      <c r="C220" s="121">
        <v>1214327</v>
      </c>
    </row>
    <row r="221" spans="1:3">
      <c r="A221" s="122">
        <v>28051501</v>
      </c>
      <c r="B221" s="122" t="s">
        <v>1097</v>
      </c>
      <c r="C221" s="123">
        <v>1214327</v>
      </c>
    </row>
    <row r="222" spans="1:3">
      <c r="A222" s="118">
        <v>2130</v>
      </c>
      <c r="B222" s="118" t="s">
        <v>1098</v>
      </c>
      <c r="C222" s="119">
        <v>1569111425</v>
      </c>
    </row>
    <row r="223" spans="1:3">
      <c r="A223" s="120">
        <v>213010</v>
      </c>
      <c r="B223" s="120" t="s">
        <v>1099</v>
      </c>
      <c r="C223" s="121">
        <v>1557614608</v>
      </c>
    </row>
    <row r="224" spans="1:3">
      <c r="A224" s="122">
        <v>21301001</v>
      </c>
      <c r="B224" s="122" t="s">
        <v>1100</v>
      </c>
      <c r="C224" s="123">
        <v>1557614608</v>
      </c>
    </row>
    <row r="225" spans="1:4">
      <c r="A225" s="120">
        <v>213095</v>
      </c>
      <c r="B225" s="120" t="s">
        <v>1101</v>
      </c>
      <c r="C225" s="121">
        <v>11496817</v>
      </c>
    </row>
    <row r="226" spans="1:4">
      <c r="A226" s="122">
        <v>24052501</v>
      </c>
      <c r="B226" s="122" t="s">
        <v>1102</v>
      </c>
      <c r="C226" s="123">
        <v>11496817</v>
      </c>
    </row>
    <row r="227" spans="1:4">
      <c r="A227" s="116">
        <v>23</v>
      </c>
      <c r="B227" s="116" t="s">
        <v>1379</v>
      </c>
      <c r="C227" s="117">
        <v>33984370475.68</v>
      </c>
    </row>
    <row r="228" spans="1:4">
      <c r="A228" s="118">
        <v>2305</v>
      </c>
      <c r="B228" s="118" t="s">
        <v>892</v>
      </c>
      <c r="C228" s="119">
        <v>9809780184.6800003</v>
      </c>
      <c r="D228" s="126"/>
    </row>
    <row r="229" spans="1:4">
      <c r="A229" s="120">
        <v>230505</v>
      </c>
      <c r="B229" s="120" t="s">
        <v>896</v>
      </c>
      <c r="C229" s="121">
        <v>7239299165</v>
      </c>
    </row>
    <row r="230" spans="1:4">
      <c r="A230" s="122">
        <v>23050501</v>
      </c>
      <c r="B230" s="122" t="s">
        <v>899</v>
      </c>
      <c r="C230" s="123">
        <v>7239299165</v>
      </c>
    </row>
    <row r="231" spans="1:4">
      <c r="A231" s="120">
        <v>230510</v>
      </c>
      <c r="B231" s="120" t="s">
        <v>894</v>
      </c>
      <c r="C231" s="121">
        <v>18359356</v>
      </c>
    </row>
    <row r="232" spans="1:4">
      <c r="A232" s="122">
        <v>23051001</v>
      </c>
      <c r="B232" s="122" t="s">
        <v>893</v>
      </c>
      <c r="C232" s="123">
        <v>18359356</v>
      </c>
    </row>
    <row r="233" spans="1:4">
      <c r="A233" s="120">
        <v>230530</v>
      </c>
      <c r="B233" s="120" t="s">
        <v>898</v>
      </c>
      <c r="C233" s="121">
        <v>2434743330</v>
      </c>
    </row>
    <row r="234" spans="1:4">
      <c r="A234" s="122">
        <v>23059501</v>
      </c>
      <c r="B234" s="122" t="s">
        <v>897</v>
      </c>
      <c r="C234" s="123">
        <v>2434743330</v>
      </c>
    </row>
    <row r="235" spans="1:4">
      <c r="A235" s="120">
        <v>230535</v>
      </c>
      <c r="B235" s="120" t="s">
        <v>891</v>
      </c>
      <c r="C235" s="121">
        <v>117378333.68000001</v>
      </c>
    </row>
    <row r="236" spans="1:4">
      <c r="A236" s="122">
        <v>24053501</v>
      </c>
      <c r="B236" s="122" t="s">
        <v>890</v>
      </c>
      <c r="C236" s="123">
        <v>117378333.68000001</v>
      </c>
    </row>
    <row r="237" spans="1:4">
      <c r="A237" s="118">
        <v>2308</v>
      </c>
      <c r="B237" s="118" t="s">
        <v>1104</v>
      </c>
      <c r="C237" s="119">
        <f>+C238+C240</f>
        <v>24174590291</v>
      </c>
    </row>
    <row r="238" spans="1:4">
      <c r="A238" s="120">
        <v>230805</v>
      </c>
      <c r="B238" s="120" t="s">
        <v>896</v>
      </c>
      <c r="C238" s="121">
        <f>+C239</f>
        <v>16762109137</v>
      </c>
    </row>
    <row r="239" spans="1:4">
      <c r="A239" s="122">
        <v>23080501</v>
      </c>
      <c r="B239" s="122" t="s">
        <v>895</v>
      </c>
      <c r="C239" s="123">
        <v>16762109137</v>
      </c>
    </row>
    <row r="240" spans="1:4">
      <c r="A240" s="120">
        <v>230810</v>
      </c>
      <c r="B240" s="120" t="s">
        <v>894</v>
      </c>
      <c r="C240" s="121">
        <f>+C241</f>
        <v>7412481154</v>
      </c>
    </row>
    <row r="241" spans="1:3">
      <c r="A241" s="122">
        <v>23081001</v>
      </c>
      <c r="B241" s="122" t="s">
        <v>893</v>
      </c>
      <c r="C241" s="123">
        <v>7412481154</v>
      </c>
    </row>
    <row r="242" spans="1:3">
      <c r="A242" s="116">
        <v>24</v>
      </c>
      <c r="B242" s="116" t="s">
        <v>1105</v>
      </c>
      <c r="C242" s="117">
        <f>1305323892.37+4500000</f>
        <v>1309823892.3699999</v>
      </c>
    </row>
    <row r="243" spans="1:3">
      <c r="A243" s="118">
        <v>2410</v>
      </c>
      <c r="B243" s="118" t="s">
        <v>889</v>
      </c>
      <c r="C243" s="119">
        <v>97971287.090000004</v>
      </c>
    </row>
    <row r="244" spans="1:3">
      <c r="A244" s="120">
        <v>241095</v>
      </c>
      <c r="B244" s="120" t="s">
        <v>582</v>
      </c>
      <c r="C244" s="121">
        <v>97971287.090000004</v>
      </c>
    </row>
    <row r="245" spans="1:3">
      <c r="A245" s="122">
        <v>24159501</v>
      </c>
      <c r="B245" s="122" t="s">
        <v>887</v>
      </c>
      <c r="C245" s="123">
        <v>49609590</v>
      </c>
    </row>
    <row r="246" spans="1:3">
      <c r="A246" s="122">
        <v>24959501</v>
      </c>
      <c r="B246" s="122" t="s">
        <v>837</v>
      </c>
      <c r="C246" s="123">
        <v>3484402</v>
      </c>
    </row>
    <row r="247" spans="1:3">
      <c r="A247" s="122">
        <v>24959506</v>
      </c>
      <c r="B247" s="122" t="s">
        <v>835</v>
      </c>
      <c r="C247" s="123">
        <v>16767790.26</v>
      </c>
    </row>
    <row r="248" spans="1:3">
      <c r="A248" s="122">
        <v>24959511</v>
      </c>
      <c r="B248" s="122" t="s">
        <v>833</v>
      </c>
      <c r="C248" s="124">
        <v>78764</v>
      </c>
    </row>
    <row r="249" spans="1:3">
      <c r="A249" s="122">
        <v>24959512</v>
      </c>
      <c r="B249" s="122" t="s">
        <v>1108</v>
      </c>
      <c r="C249" s="124">
        <v>1710405</v>
      </c>
    </row>
    <row r="250" spans="1:3">
      <c r="A250" s="122">
        <v>24959514</v>
      </c>
      <c r="B250" s="122" t="s">
        <v>832</v>
      </c>
      <c r="C250" s="123">
        <v>26320335.829999998</v>
      </c>
    </row>
    <row r="251" spans="1:3">
      <c r="A251" s="118">
        <v>2420</v>
      </c>
      <c r="B251" s="118" t="s">
        <v>885</v>
      </c>
      <c r="C251" s="119">
        <v>710366910</v>
      </c>
    </row>
    <row r="252" spans="1:3">
      <c r="A252" s="120">
        <v>242005</v>
      </c>
      <c r="B252" s="120" t="s">
        <v>884</v>
      </c>
      <c r="C252" s="121">
        <v>710366910</v>
      </c>
    </row>
    <row r="253" spans="1:3">
      <c r="A253" s="122">
        <v>24350501</v>
      </c>
      <c r="B253" s="122" t="s">
        <v>883</v>
      </c>
      <c r="C253" s="123">
        <v>672152287</v>
      </c>
    </row>
    <row r="254" spans="1:3">
      <c r="A254" s="122">
        <v>24350503</v>
      </c>
      <c r="B254" s="122" t="s">
        <v>882</v>
      </c>
      <c r="C254" s="123">
        <v>38214623</v>
      </c>
    </row>
    <row r="255" spans="1:3">
      <c r="A255" s="118">
        <v>2435</v>
      </c>
      <c r="B255" s="118" t="s">
        <v>881</v>
      </c>
      <c r="C255" s="119">
        <v>23676095.989999998</v>
      </c>
    </row>
    <row r="256" spans="1:3">
      <c r="A256" s="120">
        <v>243505</v>
      </c>
      <c r="B256" s="120" t="s">
        <v>880</v>
      </c>
      <c r="C256" s="121">
        <v>3073000</v>
      </c>
    </row>
    <row r="257" spans="1:3">
      <c r="A257" s="122">
        <v>24450501</v>
      </c>
      <c r="B257" s="122" t="s">
        <v>879</v>
      </c>
      <c r="C257" s="123">
        <v>3073000</v>
      </c>
    </row>
    <row r="258" spans="1:3">
      <c r="A258" s="120">
        <v>243515</v>
      </c>
      <c r="B258" s="120" t="s">
        <v>722</v>
      </c>
      <c r="C258" s="121">
        <v>8107228</v>
      </c>
    </row>
    <row r="259" spans="1:3">
      <c r="A259" s="122">
        <v>24451501</v>
      </c>
      <c r="B259" s="122" t="s">
        <v>878</v>
      </c>
      <c r="C259" s="123">
        <v>560800</v>
      </c>
    </row>
    <row r="260" spans="1:3">
      <c r="A260" s="122">
        <v>24451502</v>
      </c>
      <c r="B260" s="122" t="s">
        <v>877</v>
      </c>
      <c r="C260" s="123">
        <v>7546428</v>
      </c>
    </row>
    <row r="261" spans="1:3">
      <c r="A261" s="120">
        <v>243525</v>
      </c>
      <c r="B261" s="120" t="s">
        <v>876</v>
      </c>
      <c r="C261" s="121">
        <v>6669913</v>
      </c>
    </row>
    <row r="262" spans="1:3">
      <c r="A262" s="122">
        <v>24452501</v>
      </c>
      <c r="B262" s="122" t="s">
        <v>875</v>
      </c>
      <c r="C262" s="123">
        <v>442800</v>
      </c>
    </row>
    <row r="263" spans="1:3">
      <c r="A263" s="122">
        <v>24452503</v>
      </c>
      <c r="B263" s="122" t="s">
        <v>873</v>
      </c>
      <c r="C263" s="123">
        <v>10911</v>
      </c>
    </row>
    <row r="264" spans="1:3">
      <c r="A264" s="122">
        <v>24452504</v>
      </c>
      <c r="B264" s="122" t="s">
        <v>872</v>
      </c>
      <c r="C264" s="123">
        <v>794701</v>
      </c>
    </row>
    <row r="265" spans="1:3">
      <c r="A265" s="122">
        <v>24452505</v>
      </c>
      <c r="B265" s="122" t="s">
        <v>871</v>
      </c>
      <c r="C265" s="123">
        <v>4982250</v>
      </c>
    </row>
    <row r="266" spans="1:3">
      <c r="A266" s="122">
        <v>24452506</v>
      </c>
      <c r="B266" s="122" t="s">
        <v>870</v>
      </c>
      <c r="C266" s="123">
        <v>22800</v>
      </c>
    </row>
    <row r="267" spans="1:3">
      <c r="A267" s="122">
        <v>24452507</v>
      </c>
      <c r="B267" s="122" t="s">
        <v>869</v>
      </c>
      <c r="C267" s="123">
        <v>416451</v>
      </c>
    </row>
    <row r="268" spans="1:3">
      <c r="A268" s="120">
        <v>243535</v>
      </c>
      <c r="B268" s="120" t="s">
        <v>1112</v>
      </c>
      <c r="C268" s="121">
        <v>961916</v>
      </c>
    </row>
    <row r="269" spans="1:3">
      <c r="A269" s="122">
        <v>24453501</v>
      </c>
      <c r="B269" s="122" t="s">
        <v>1113</v>
      </c>
      <c r="C269" s="123">
        <v>961916</v>
      </c>
    </row>
    <row r="270" spans="1:3">
      <c r="A270" s="120">
        <v>243540</v>
      </c>
      <c r="B270" s="120" t="s">
        <v>236</v>
      </c>
      <c r="C270" s="121">
        <v>1814965</v>
      </c>
    </row>
    <row r="271" spans="1:3">
      <c r="A271" s="122">
        <v>24454001</v>
      </c>
      <c r="B271" s="122" t="s">
        <v>864</v>
      </c>
      <c r="C271" s="123">
        <v>817425</v>
      </c>
    </row>
    <row r="272" spans="1:3">
      <c r="A272" s="122">
        <v>24454002</v>
      </c>
      <c r="B272" s="122" t="s">
        <v>863</v>
      </c>
      <c r="C272" s="123">
        <v>997540</v>
      </c>
    </row>
    <row r="273" spans="1:3">
      <c r="A273" s="120">
        <v>243575</v>
      </c>
      <c r="B273" s="120" t="s">
        <v>1114</v>
      </c>
      <c r="C273" s="121">
        <v>3049073.99</v>
      </c>
    </row>
    <row r="274" spans="1:3">
      <c r="A274" s="122">
        <v>24480501</v>
      </c>
      <c r="B274" s="122" t="s">
        <v>1115</v>
      </c>
      <c r="C274" s="123">
        <v>69120</v>
      </c>
    </row>
    <row r="275" spans="1:3">
      <c r="A275" s="122">
        <v>24480503</v>
      </c>
      <c r="B275" s="122" t="s">
        <v>1116</v>
      </c>
      <c r="C275" s="123">
        <v>627684</v>
      </c>
    </row>
    <row r="276" spans="1:3">
      <c r="A276" s="122">
        <v>24480504</v>
      </c>
      <c r="B276" s="122" t="s">
        <v>1117</v>
      </c>
      <c r="C276" s="123">
        <v>2221646.9900000002</v>
      </c>
    </row>
    <row r="277" spans="1:3">
      <c r="A277" s="122">
        <v>24480505</v>
      </c>
      <c r="B277" s="122" t="s">
        <v>859</v>
      </c>
      <c r="C277" s="123">
        <v>20118</v>
      </c>
    </row>
    <row r="278" spans="1:3">
      <c r="A278" s="122">
        <v>24480507</v>
      </c>
      <c r="B278" s="122" t="s">
        <v>858</v>
      </c>
      <c r="C278" s="123">
        <v>107265</v>
      </c>
    </row>
    <row r="279" spans="1:3">
      <c r="A279" s="122">
        <v>24480510</v>
      </c>
      <c r="B279" s="122" t="s">
        <v>1118</v>
      </c>
      <c r="C279" s="123">
        <v>3240</v>
      </c>
    </row>
    <row r="280" spans="1:3">
      <c r="A280" s="118">
        <v>2440</v>
      </c>
      <c r="B280" s="118" t="s">
        <v>1380</v>
      </c>
      <c r="C280" s="119">
        <v>6340046</v>
      </c>
    </row>
    <row r="281" spans="1:3">
      <c r="A281" s="120">
        <v>244010</v>
      </c>
      <c r="B281" s="120" t="s">
        <v>830</v>
      </c>
      <c r="C281" s="121">
        <v>418573</v>
      </c>
    </row>
    <row r="282" spans="1:3">
      <c r="A282" s="122">
        <v>25100101</v>
      </c>
      <c r="B282" s="122" t="s">
        <v>829</v>
      </c>
      <c r="C282" s="123">
        <v>418573</v>
      </c>
    </row>
    <row r="283" spans="1:3">
      <c r="A283" s="120">
        <v>244015</v>
      </c>
      <c r="B283" s="120" t="s">
        <v>827</v>
      </c>
      <c r="C283" s="121">
        <v>5921473</v>
      </c>
    </row>
    <row r="284" spans="1:3">
      <c r="A284" s="122">
        <v>25150501</v>
      </c>
      <c r="B284" s="122" t="s">
        <v>826</v>
      </c>
      <c r="C284" s="123">
        <v>1485747</v>
      </c>
    </row>
    <row r="285" spans="1:3">
      <c r="A285" s="122">
        <v>25150502</v>
      </c>
      <c r="B285" s="122" t="s">
        <v>825</v>
      </c>
      <c r="C285" s="123">
        <v>1799887</v>
      </c>
    </row>
    <row r="286" spans="1:3">
      <c r="A286" s="122">
        <v>25150503</v>
      </c>
      <c r="B286" s="122" t="s">
        <v>824</v>
      </c>
      <c r="C286" s="123">
        <v>1824281</v>
      </c>
    </row>
    <row r="287" spans="1:3">
      <c r="A287" s="122">
        <v>25150504</v>
      </c>
      <c r="B287" s="122" t="s">
        <v>823</v>
      </c>
      <c r="C287" s="123">
        <v>811558</v>
      </c>
    </row>
    <row r="288" spans="1:3">
      <c r="A288" s="118">
        <v>2445</v>
      </c>
      <c r="B288" s="118" t="s">
        <v>806</v>
      </c>
      <c r="C288" s="119">
        <v>258233251</v>
      </c>
    </row>
    <row r="289" spans="1:3">
      <c r="A289" s="120">
        <v>244595</v>
      </c>
      <c r="B289" s="120" t="s">
        <v>582</v>
      </c>
      <c r="C289" s="121">
        <v>258233251</v>
      </c>
    </row>
    <row r="290" spans="1:3">
      <c r="A290" s="122">
        <v>27950501</v>
      </c>
      <c r="B290" s="122" t="s">
        <v>805</v>
      </c>
      <c r="C290" s="123">
        <v>23342131</v>
      </c>
    </row>
    <row r="291" spans="1:3">
      <c r="A291" s="122">
        <v>27950503</v>
      </c>
      <c r="B291" s="122" t="s">
        <v>804</v>
      </c>
      <c r="C291" s="123">
        <v>23789495</v>
      </c>
    </row>
    <row r="292" spans="1:3">
      <c r="A292" s="122">
        <v>27950504</v>
      </c>
      <c r="B292" s="122" t="s">
        <v>1120</v>
      </c>
      <c r="C292" s="123">
        <v>159666</v>
      </c>
    </row>
    <row r="293" spans="1:3">
      <c r="A293" s="122">
        <v>27959501</v>
      </c>
      <c r="B293" s="122" t="s">
        <v>803</v>
      </c>
      <c r="C293" s="125">
        <v>729856</v>
      </c>
    </row>
    <row r="294" spans="1:3">
      <c r="A294" s="122">
        <v>27959503</v>
      </c>
      <c r="B294" s="122" t="s">
        <v>1381</v>
      </c>
      <c r="C294" s="125">
        <v>831956</v>
      </c>
    </row>
    <row r="295" spans="1:3">
      <c r="A295" s="122">
        <v>27959504</v>
      </c>
      <c r="B295" s="122" t="s">
        <v>1382</v>
      </c>
      <c r="C295" s="123">
        <v>209380147</v>
      </c>
    </row>
    <row r="296" spans="1:3">
      <c r="A296" s="118">
        <v>2450</v>
      </c>
      <c r="B296" s="118" t="s">
        <v>1122</v>
      </c>
      <c r="C296" s="119">
        <v>27639000</v>
      </c>
    </row>
    <row r="297" spans="1:3">
      <c r="A297" s="120">
        <v>245005</v>
      </c>
      <c r="B297" s="120" t="s">
        <v>857</v>
      </c>
      <c r="C297" s="121">
        <v>9181300</v>
      </c>
    </row>
    <row r="298" spans="1:3">
      <c r="A298" s="122">
        <v>24500501</v>
      </c>
      <c r="B298" s="122" t="s">
        <v>856</v>
      </c>
      <c r="C298" s="123">
        <v>9181300</v>
      </c>
    </row>
    <row r="299" spans="1:3">
      <c r="A299" s="120">
        <v>245010</v>
      </c>
      <c r="B299" s="120" t="s">
        <v>854</v>
      </c>
      <c r="C299" s="121">
        <v>11950900</v>
      </c>
    </row>
    <row r="300" spans="1:3">
      <c r="A300" s="122">
        <v>24501001</v>
      </c>
      <c r="B300" s="122" t="s">
        <v>853</v>
      </c>
      <c r="C300" s="123">
        <v>11950900</v>
      </c>
    </row>
    <row r="301" spans="1:3">
      <c r="A301" s="120">
        <v>245015</v>
      </c>
      <c r="B301" s="120" t="s">
        <v>1123</v>
      </c>
      <c r="C301" s="121">
        <v>360400</v>
      </c>
    </row>
    <row r="302" spans="1:3">
      <c r="A302" s="122">
        <v>24501501</v>
      </c>
      <c r="B302" s="122" t="s">
        <v>851</v>
      </c>
      <c r="C302" s="123">
        <v>360400</v>
      </c>
    </row>
    <row r="303" spans="1:3">
      <c r="A303" s="120">
        <v>245020</v>
      </c>
      <c r="B303" s="120" t="s">
        <v>1124</v>
      </c>
      <c r="C303" s="121">
        <v>6146400</v>
      </c>
    </row>
    <row r="304" spans="1:3">
      <c r="A304" s="122">
        <v>24502001</v>
      </c>
      <c r="B304" s="122" t="s">
        <v>850</v>
      </c>
      <c r="C304" s="123">
        <v>2049000</v>
      </c>
    </row>
    <row r="305" spans="1:3">
      <c r="A305" s="122">
        <v>24502002</v>
      </c>
      <c r="B305" s="122" t="s">
        <v>849</v>
      </c>
      <c r="C305" s="123">
        <v>1366200</v>
      </c>
    </row>
    <row r="306" spans="1:3">
      <c r="A306" s="122">
        <v>24502003</v>
      </c>
      <c r="B306" s="122" t="s">
        <v>848</v>
      </c>
      <c r="C306" s="123">
        <v>2731200</v>
      </c>
    </row>
    <row r="307" spans="1:3">
      <c r="A307" s="118">
        <v>2460</v>
      </c>
      <c r="B307" s="118" t="s">
        <v>1125</v>
      </c>
      <c r="C307" s="119">
        <v>123669786</v>
      </c>
    </row>
    <row r="308" spans="1:3">
      <c r="A308" s="120">
        <v>246030</v>
      </c>
      <c r="B308" s="120" t="s">
        <v>846</v>
      </c>
      <c r="C308" s="121">
        <v>123669786</v>
      </c>
    </row>
    <row r="309" spans="1:3">
      <c r="A309" s="122">
        <v>24603001</v>
      </c>
      <c r="B309" s="122" t="s">
        <v>845</v>
      </c>
      <c r="C309" s="123">
        <v>69226209</v>
      </c>
    </row>
    <row r="310" spans="1:3">
      <c r="A310" s="122">
        <v>24603003</v>
      </c>
      <c r="B310" s="122" t="s">
        <v>844</v>
      </c>
      <c r="C310" s="123">
        <v>54443577</v>
      </c>
    </row>
    <row r="311" spans="1:3">
      <c r="A311" s="118">
        <v>2465</v>
      </c>
      <c r="B311" s="118" t="s">
        <v>843</v>
      </c>
      <c r="C311" s="119">
        <v>36915253.289999999</v>
      </c>
    </row>
    <row r="312" spans="1:3">
      <c r="A312" s="120">
        <v>246505</v>
      </c>
      <c r="B312" s="120" t="s">
        <v>842</v>
      </c>
      <c r="C312" s="121">
        <v>33375351</v>
      </c>
    </row>
    <row r="313" spans="1:3">
      <c r="A313" s="122">
        <v>24650501</v>
      </c>
      <c r="B313" s="122" t="s">
        <v>841</v>
      </c>
      <c r="C313" s="123">
        <v>33375351</v>
      </c>
    </row>
    <row r="314" spans="1:3">
      <c r="A314" s="120">
        <v>246510</v>
      </c>
      <c r="B314" s="120" t="s">
        <v>840</v>
      </c>
      <c r="C314" s="121">
        <v>3539902.29</v>
      </c>
    </row>
    <row r="315" spans="1:3">
      <c r="A315" s="122">
        <v>24651002</v>
      </c>
      <c r="B315" s="122" t="s">
        <v>839</v>
      </c>
      <c r="C315" s="123">
        <v>3539902.29</v>
      </c>
    </row>
    <row r="316" spans="1:3">
      <c r="A316" s="118">
        <v>2495</v>
      </c>
      <c r="B316" s="118" t="s">
        <v>1383</v>
      </c>
      <c r="C316" s="119">
        <v>25012263</v>
      </c>
    </row>
    <row r="317" spans="1:3">
      <c r="A317" s="122">
        <v>24959519</v>
      </c>
      <c r="B317" s="122" t="s">
        <v>1384</v>
      </c>
      <c r="C317" s="123">
        <v>25012263</v>
      </c>
    </row>
    <row r="318" spans="1:3" s="110" customFormat="1">
      <c r="A318" s="116">
        <v>26</v>
      </c>
      <c r="B318" s="116" t="s">
        <v>822</v>
      </c>
      <c r="C318" s="117">
        <v>39112176.210000001</v>
      </c>
    </row>
    <row r="319" spans="1:3">
      <c r="A319" s="118">
        <v>2605</v>
      </c>
      <c r="B319" s="118" t="s">
        <v>821</v>
      </c>
      <c r="C319" s="119">
        <v>7038735.96</v>
      </c>
    </row>
    <row r="320" spans="1:3">
      <c r="A320" s="122">
        <v>26050501</v>
      </c>
      <c r="B320" s="122" t="s">
        <v>820</v>
      </c>
      <c r="C320" s="123">
        <v>7038735.96</v>
      </c>
    </row>
    <row r="321" spans="1:3">
      <c r="A321" s="118">
        <v>2695</v>
      </c>
      <c r="B321" s="118" t="s">
        <v>819</v>
      </c>
      <c r="C321" s="119">
        <v>32073440.25</v>
      </c>
    </row>
    <row r="322" spans="1:3">
      <c r="A322" s="120">
        <v>269505</v>
      </c>
      <c r="B322" s="120" t="s">
        <v>1128</v>
      </c>
      <c r="C322" s="121">
        <v>32073440.25</v>
      </c>
    </row>
    <row r="323" spans="1:3">
      <c r="A323" s="122">
        <v>26950501</v>
      </c>
      <c r="B323" s="122" t="s">
        <v>818</v>
      </c>
      <c r="C323" s="123">
        <v>1286076</v>
      </c>
    </row>
    <row r="324" spans="1:3">
      <c r="A324" s="122">
        <v>26950502</v>
      </c>
      <c r="B324" s="122" t="s">
        <v>817</v>
      </c>
      <c r="C324" s="123">
        <v>30787364.25</v>
      </c>
    </row>
    <row r="325" spans="1:3">
      <c r="A325" s="116">
        <v>27</v>
      </c>
      <c r="B325" s="116" t="s">
        <v>356</v>
      </c>
      <c r="C325" s="117">
        <v>468175055.62</v>
      </c>
    </row>
    <row r="326" spans="1:3">
      <c r="A326" s="118">
        <v>2710</v>
      </c>
      <c r="B326" s="118" t="s">
        <v>1129</v>
      </c>
      <c r="C326" s="119">
        <v>97611019.189999998</v>
      </c>
    </row>
    <row r="327" spans="1:3">
      <c r="A327" s="120">
        <v>271005</v>
      </c>
      <c r="B327" s="120" t="s">
        <v>800</v>
      </c>
      <c r="C327" s="121">
        <v>97611019.189999998</v>
      </c>
    </row>
    <row r="328" spans="1:3">
      <c r="A328" s="122">
        <v>27101001</v>
      </c>
      <c r="B328" s="122" t="s">
        <v>816</v>
      </c>
      <c r="C328" s="123">
        <v>49260958.390000001</v>
      </c>
    </row>
    <row r="329" spans="1:3">
      <c r="A329" s="122">
        <v>27101501</v>
      </c>
      <c r="B329" s="122" t="s">
        <v>802</v>
      </c>
      <c r="C329" s="123">
        <v>6600743</v>
      </c>
    </row>
    <row r="330" spans="1:3">
      <c r="A330" s="122">
        <v>27102501</v>
      </c>
      <c r="B330" s="122" t="s">
        <v>38</v>
      </c>
      <c r="C330" s="123">
        <v>20901032</v>
      </c>
    </row>
    <row r="331" spans="1:3">
      <c r="A331" s="122">
        <v>27109501</v>
      </c>
      <c r="B331" s="122" t="s">
        <v>815</v>
      </c>
      <c r="C331" s="123">
        <v>20848285.800000001</v>
      </c>
    </row>
    <row r="332" spans="1:3">
      <c r="A332" s="118">
        <v>2720</v>
      </c>
      <c r="B332" s="118" t="s">
        <v>1131</v>
      </c>
      <c r="C332" s="119">
        <v>10440461</v>
      </c>
    </row>
    <row r="333" spans="1:3">
      <c r="A333" s="120">
        <v>272005</v>
      </c>
      <c r="B333" s="120" t="s">
        <v>45</v>
      </c>
      <c r="C333" s="121">
        <v>10440461</v>
      </c>
    </row>
    <row r="334" spans="1:3">
      <c r="A334" s="122">
        <v>27250501</v>
      </c>
      <c r="B334" s="122" t="s">
        <v>814</v>
      </c>
      <c r="C334" s="123">
        <v>10440461</v>
      </c>
    </row>
    <row r="335" spans="1:3">
      <c r="A335" s="118">
        <v>2725</v>
      </c>
      <c r="B335" s="118" t="s">
        <v>813</v>
      </c>
      <c r="C335" s="119">
        <v>360123575.43000001</v>
      </c>
    </row>
    <row r="336" spans="1:3">
      <c r="A336" s="120">
        <v>272505</v>
      </c>
      <c r="B336" s="120" t="s">
        <v>812</v>
      </c>
      <c r="C336" s="121">
        <v>360123575.43000001</v>
      </c>
    </row>
    <row r="337" spans="1:3">
      <c r="A337" s="122">
        <v>27400502</v>
      </c>
      <c r="B337" s="122" t="s">
        <v>810</v>
      </c>
      <c r="C337" s="123">
        <v>163695559.43000001</v>
      </c>
    </row>
    <row r="338" spans="1:3">
      <c r="A338" s="122">
        <v>27400503</v>
      </c>
      <c r="B338" s="122" t="s">
        <v>1803</v>
      </c>
      <c r="C338" s="123">
        <v>78068500</v>
      </c>
    </row>
    <row r="339" spans="1:3">
      <c r="A339" s="122">
        <v>27400505</v>
      </c>
      <c r="B339" s="122" t="s">
        <v>809</v>
      </c>
      <c r="C339" s="123">
        <v>44515590</v>
      </c>
    </row>
    <row r="340" spans="1:3">
      <c r="A340" s="122">
        <v>27400510</v>
      </c>
      <c r="B340" s="122" t="s">
        <v>808</v>
      </c>
      <c r="C340" s="123">
        <v>73147966</v>
      </c>
    </row>
    <row r="341" spans="1:3">
      <c r="A341" s="122">
        <v>27400512</v>
      </c>
      <c r="B341" s="122" t="s">
        <v>807</v>
      </c>
      <c r="C341" s="123">
        <v>695960</v>
      </c>
    </row>
    <row r="342" spans="1:3">
      <c r="A342" s="114">
        <v>3</v>
      </c>
      <c r="B342" s="114" t="s">
        <v>17</v>
      </c>
      <c r="C342" s="115">
        <v>25733966836.740002</v>
      </c>
    </row>
    <row r="343" spans="1:3">
      <c r="A343" s="116">
        <v>31</v>
      </c>
      <c r="B343" s="116" t="s">
        <v>39</v>
      </c>
      <c r="C343" s="117">
        <v>21566148953</v>
      </c>
    </row>
    <row r="344" spans="1:3">
      <c r="A344" s="118">
        <v>3105</v>
      </c>
      <c r="B344" s="118" t="s">
        <v>1133</v>
      </c>
      <c r="C344" s="119">
        <v>4967516453</v>
      </c>
    </row>
    <row r="345" spans="1:3">
      <c r="A345" s="120">
        <v>310505</v>
      </c>
      <c r="B345" s="120" t="s">
        <v>798</v>
      </c>
      <c r="C345" s="121">
        <v>4967516453</v>
      </c>
    </row>
    <row r="346" spans="1:3">
      <c r="A346" s="122">
        <v>31050501</v>
      </c>
      <c r="B346" s="122" t="s">
        <v>335</v>
      </c>
      <c r="C346" s="123">
        <v>21566148953</v>
      </c>
    </row>
    <row r="347" spans="1:3">
      <c r="A347" s="122">
        <v>98050501</v>
      </c>
      <c r="B347" s="122" t="s">
        <v>538</v>
      </c>
      <c r="C347" s="123">
        <v>-16598632500</v>
      </c>
    </row>
    <row r="348" spans="1:3">
      <c r="A348" s="118">
        <v>3110</v>
      </c>
      <c r="B348" s="118" t="s">
        <v>1134</v>
      </c>
      <c r="C348" s="119">
        <v>16598632500</v>
      </c>
    </row>
    <row r="349" spans="1:3">
      <c r="A349" s="120">
        <v>311005</v>
      </c>
      <c r="B349" s="120" t="s">
        <v>798</v>
      </c>
      <c r="C349" s="121">
        <v>16598632500</v>
      </c>
    </row>
    <row r="350" spans="1:3">
      <c r="A350" s="122">
        <v>93120501</v>
      </c>
      <c r="B350" s="122" t="s">
        <v>194</v>
      </c>
      <c r="C350" s="123">
        <v>16598632500</v>
      </c>
    </row>
    <row r="351" spans="1:3">
      <c r="A351" s="116">
        <v>32</v>
      </c>
      <c r="B351" s="116" t="s">
        <v>333</v>
      </c>
      <c r="C351" s="117">
        <v>1649795170.0999999</v>
      </c>
    </row>
    <row r="352" spans="1:3">
      <c r="A352" s="118">
        <v>3205</v>
      </c>
      <c r="B352" s="118" t="s">
        <v>797</v>
      </c>
      <c r="C352" s="119">
        <v>1649795170.0999999</v>
      </c>
    </row>
    <row r="353" spans="1:3">
      <c r="A353" s="120">
        <v>320505</v>
      </c>
      <c r="B353" s="120" t="s">
        <v>797</v>
      </c>
      <c r="C353" s="121">
        <v>1649795170.0999999</v>
      </c>
    </row>
    <row r="354" spans="1:3">
      <c r="A354" s="122">
        <v>32050501</v>
      </c>
      <c r="B354" s="122" t="s">
        <v>796</v>
      </c>
      <c r="C354" s="123">
        <v>1649795170.0999999</v>
      </c>
    </row>
    <row r="355" spans="1:3">
      <c r="A355" s="116">
        <v>33</v>
      </c>
      <c r="B355" s="116" t="s">
        <v>795</v>
      </c>
      <c r="C355" s="117">
        <v>2131239445.6400001</v>
      </c>
    </row>
    <row r="356" spans="1:3">
      <c r="A356" s="118">
        <v>3305</v>
      </c>
      <c r="B356" s="118" t="s">
        <v>794</v>
      </c>
      <c r="C356" s="119">
        <v>2019467530.6400001</v>
      </c>
    </row>
    <row r="357" spans="1:3">
      <c r="A357" s="120">
        <v>330505</v>
      </c>
      <c r="B357" s="120" t="s">
        <v>793</v>
      </c>
      <c r="C357" s="121">
        <v>2019467530.6400001</v>
      </c>
    </row>
    <row r="358" spans="1:3">
      <c r="A358" s="122">
        <v>33050501</v>
      </c>
      <c r="B358" s="122" t="s">
        <v>792</v>
      </c>
      <c r="C358" s="123">
        <v>2019467530.6400001</v>
      </c>
    </row>
    <row r="359" spans="1:3">
      <c r="A359" s="118">
        <v>3325</v>
      </c>
      <c r="B359" s="118" t="s">
        <v>791</v>
      </c>
      <c r="C359" s="119">
        <v>111771915</v>
      </c>
    </row>
    <row r="360" spans="1:3">
      <c r="A360" s="120">
        <v>332505</v>
      </c>
      <c r="B360" s="120" t="s">
        <v>791</v>
      </c>
      <c r="C360" s="121">
        <v>111771915</v>
      </c>
    </row>
    <row r="361" spans="1:3">
      <c r="A361" s="122">
        <v>33250501</v>
      </c>
      <c r="B361" s="122" t="s">
        <v>319</v>
      </c>
      <c r="C361" s="123">
        <v>111771915</v>
      </c>
    </row>
    <row r="362" spans="1:3">
      <c r="A362" s="116">
        <v>36</v>
      </c>
      <c r="B362" s="116" t="s">
        <v>1385</v>
      </c>
      <c r="C362" s="117">
        <v>386783268</v>
      </c>
    </row>
    <row r="363" spans="1:3">
      <c r="A363" s="118">
        <v>3605</v>
      </c>
      <c r="B363" s="118" t="s">
        <v>789</v>
      </c>
      <c r="C363" s="119">
        <v>386783268</v>
      </c>
    </row>
    <row r="364" spans="1:3">
      <c r="A364" s="120">
        <v>360505</v>
      </c>
      <c r="B364" s="120" t="s">
        <v>1386</v>
      </c>
      <c r="C364" s="121">
        <v>386783268</v>
      </c>
    </row>
    <row r="365" spans="1:3">
      <c r="A365" s="122">
        <v>36050502</v>
      </c>
      <c r="B365" s="122" t="s">
        <v>1387</v>
      </c>
      <c r="C365" s="123">
        <v>386783268</v>
      </c>
    </row>
    <row r="366" spans="1:3">
      <c r="A366" s="114">
        <v>4</v>
      </c>
      <c r="B366" s="114" t="s">
        <v>310</v>
      </c>
      <c r="C366" s="115">
        <v>11076195655.379999</v>
      </c>
    </row>
    <row r="367" spans="1:3">
      <c r="A367" s="116">
        <v>41</v>
      </c>
      <c r="B367" s="116" t="s">
        <v>788</v>
      </c>
      <c r="C367" s="117">
        <v>10526505369.32</v>
      </c>
    </row>
    <row r="368" spans="1:3">
      <c r="A368" s="118">
        <v>4150</v>
      </c>
      <c r="B368" s="118" t="s">
        <v>781</v>
      </c>
      <c r="C368" s="119">
        <v>10526505369.32</v>
      </c>
    </row>
    <row r="369" spans="1:3">
      <c r="A369" s="120">
        <v>415005</v>
      </c>
      <c r="B369" s="120" t="s">
        <v>780</v>
      </c>
      <c r="C369" s="121">
        <v>47555507</v>
      </c>
    </row>
    <row r="370" spans="1:3">
      <c r="A370" s="122">
        <v>4150050101</v>
      </c>
      <c r="B370" s="122" t="s">
        <v>786</v>
      </c>
      <c r="C370" s="123">
        <v>47179845</v>
      </c>
    </row>
    <row r="371" spans="1:3">
      <c r="A371" s="122">
        <v>4150050201</v>
      </c>
      <c r="B371" s="122" t="s">
        <v>785</v>
      </c>
      <c r="C371" s="123">
        <v>375662</v>
      </c>
    </row>
    <row r="372" spans="1:3">
      <c r="A372" s="120">
        <v>415010</v>
      </c>
      <c r="B372" s="120" t="s">
        <v>779</v>
      </c>
      <c r="C372" s="121">
        <v>10478949862.32</v>
      </c>
    </row>
    <row r="373" spans="1:3">
      <c r="A373" s="122">
        <v>4150100101</v>
      </c>
      <c r="B373" s="122" t="s">
        <v>784</v>
      </c>
      <c r="C373" s="123">
        <v>10452756044</v>
      </c>
    </row>
    <row r="374" spans="1:3">
      <c r="A374" s="122">
        <v>4150100102</v>
      </c>
      <c r="B374" s="122" t="s">
        <v>1388</v>
      </c>
      <c r="C374" s="123">
        <v>10005444.32</v>
      </c>
    </row>
    <row r="375" spans="1:3">
      <c r="A375" s="122">
        <v>4150100201</v>
      </c>
      <c r="B375" s="122" t="s">
        <v>783</v>
      </c>
      <c r="C375" s="123">
        <v>16188374</v>
      </c>
    </row>
    <row r="376" spans="1:3">
      <c r="A376" s="116">
        <v>42</v>
      </c>
      <c r="B376" s="116" t="s">
        <v>772</v>
      </c>
      <c r="C376" s="117">
        <v>549690286.05999994</v>
      </c>
    </row>
    <row r="377" spans="1:3">
      <c r="A377" s="118">
        <v>4205</v>
      </c>
      <c r="B377" s="118" t="s">
        <v>1389</v>
      </c>
      <c r="C377" s="119">
        <v>7830037.8399999999</v>
      </c>
    </row>
    <row r="378" spans="1:3">
      <c r="A378" s="120">
        <v>420505</v>
      </c>
      <c r="B378" s="120" t="s">
        <v>1390</v>
      </c>
      <c r="C378" s="121">
        <v>7830037.8399999999</v>
      </c>
    </row>
    <row r="379" spans="1:3">
      <c r="A379" s="122">
        <v>41509805</v>
      </c>
      <c r="B379" s="122" t="s">
        <v>1391</v>
      </c>
      <c r="C379" s="123">
        <v>7830037.8399999999</v>
      </c>
    </row>
    <row r="380" spans="1:3">
      <c r="A380" s="118">
        <v>4210</v>
      </c>
      <c r="B380" s="118" t="s">
        <v>1136</v>
      </c>
      <c r="C380" s="119">
        <v>115537211.93000001</v>
      </c>
    </row>
    <row r="381" spans="1:3">
      <c r="A381" s="120">
        <v>421005</v>
      </c>
      <c r="B381" s="120" t="s">
        <v>1137</v>
      </c>
      <c r="C381" s="121">
        <v>96705047.930000007</v>
      </c>
    </row>
    <row r="382" spans="1:3">
      <c r="A382" s="122">
        <v>41509801</v>
      </c>
      <c r="B382" s="122" t="s">
        <v>778</v>
      </c>
      <c r="C382" s="123">
        <v>39342660.93</v>
      </c>
    </row>
    <row r="383" spans="1:3">
      <c r="A383" s="122">
        <v>41509802</v>
      </c>
      <c r="B383" s="122" t="s">
        <v>775</v>
      </c>
      <c r="C383" s="123">
        <v>31168864</v>
      </c>
    </row>
    <row r="384" spans="1:3">
      <c r="A384" s="122">
        <v>41509803</v>
      </c>
      <c r="B384" s="122" t="s">
        <v>774</v>
      </c>
      <c r="C384" s="123">
        <v>19528956</v>
      </c>
    </row>
    <row r="385" spans="1:5">
      <c r="A385" s="122">
        <v>42100503</v>
      </c>
      <c r="B385" s="122" t="s">
        <v>771</v>
      </c>
      <c r="C385" s="123">
        <v>6664567</v>
      </c>
    </row>
    <row r="386" spans="1:5">
      <c r="A386" s="120">
        <v>421030</v>
      </c>
      <c r="B386" s="120" t="s">
        <v>1138</v>
      </c>
      <c r="C386" s="121">
        <v>18832164</v>
      </c>
    </row>
    <row r="387" spans="1:5">
      <c r="A387" s="127">
        <v>41508301</v>
      </c>
      <c r="B387" s="127" t="s">
        <v>776</v>
      </c>
      <c r="C387" s="128">
        <v>18832164</v>
      </c>
      <c r="D387" s="109" t="s">
        <v>1446</v>
      </c>
      <c r="E387" s="109" t="s">
        <v>1447</v>
      </c>
    </row>
    <row r="388" spans="1:5">
      <c r="A388" s="118">
        <v>4220</v>
      </c>
      <c r="B388" s="118" t="s">
        <v>772</v>
      </c>
      <c r="C388" s="119">
        <v>2764960</v>
      </c>
    </row>
    <row r="389" spans="1:5">
      <c r="A389" s="120">
        <v>422010</v>
      </c>
      <c r="B389" s="120" t="s">
        <v>770</v>
      </c>
      <c r="C389" s="121">
        <v>2764960</v>
      </c>
    </row>
    <row r="390" spans="1:5">
      <c r="A390" s="122">
        <v>41506001</v>
      </c>
      <c r="B390" s="122" t="s">
        <v>1139</v>
      </c>
      <c r="C390" s="123">
        <v>2764960</v>
      </c>
    </row>
    <row r="391" spans="1:5">
      <c r="A391" s="118">
        <v>4225</v>
      </c>
      <c r="B391" s="118" t="s">
        <v>769</v>
      </c>
      <c r="C391" s="119">
        <v>422022230</v>
      </c>
    </row>
    <row r="392" spans="1:5">
      <c r="A392" s="120">
        <v>422512</v>
      </c>
      <c r="B392" s="120" t="s">
        <v>1140</v>
      </c>
      <c r="C392" s="121">
        <v>422022230</v>
      </c>
    </row>
    <row r="393" spans="1:5">
      <c r="A393" s="122">
        <v>41801601</v>
      </c>
      <c r="B393" s="122" t="s">
        <v>782</v>
      </c>
      <c r="C393" s="123">
        <v>422022230</v>
      </c>
    </row>
    <row r="394" spans="1:5">
      <c r="A394" s="118">
        <v>4240</v>
      </c>
      <c r="B394" s="118" t="s">
        <v>767</v>
      </c>
      <c r="C394" s="119">
        <v>1535846.29</v>
      </c>
    </row>
    <row r="395" spans="1:5">
      <c r="A395" s="120">
        <v>424090</v>
      </c>
      <c r="B395" s="120" t="s">
        <v>582</v>
      </c>
      <c r="C395" s="121">
        <v>1535846.29</v>
      </c>
    </row>
    <row r="396" spans="1:5">
      <c r="A396" s="122">
        <v>42505001</v>
      </c>
      <c r="B396" s="122" t="s">
        <v>768</v>
      </c>
      <c r="C396" s="123">
        <v>1396000</v>
      </c>
    </row>
    <row r="397" spans="1:5">
      <c r="A397" s="122">
        <v>42950501</v>
      </c>
      <c r="B397" s="122" t="s">
        <v>766</v>
      </c>
      <c r="C397" s="123">
        <v>139846.29</v>
      </c>
    </row>
    <row r="398" spans="1:5">
      <c r="A398" s="114">
        <v>5</v>
      </c>
      <c r="B398" s="114" t="s">
        <v>285</v>
      </c>
      <c r="C398" s="115">
        <v>5971581938.3199997</v>
      </c>
    </row>
    <row r="399" spans="1:5">
      <c r="A399" s="116">
        <v>51</v>
      </c>
      <c r="B399" s="116" t="s">
        <v>284</v>
      </c>
      <c r="C399" s="117">
        <v>4917221747.1999998</v>
      </c>
    </row>
    <row r="400" spans="1:5">
      <c r="A400" s="118">
        <v>5105</v>
      </c>
      <c r="B400" s="118" t="s">
        <v>1143</v>
      </c>
      <c r="C400" s="119">
        <v>1459344557.3099999</v>
      </c>
    </row>
    <row r="401" spans="1:4">
      <c r="A401" s="120">
        <v>510503</v>
      </c>
      <c r="B401" s="120" t="s">
        <v>765</v>
      </c>
      <c r="C401" s="121">
        <v>641613991</v>
      </c>
      <c r="D401" s="126"/>
    </row>
    <row r="402" spans="1:4">
      <c r="A402" s="122">
        <v>51050601</v>
      </c>
      <c r="B402" s="122" t="s">
        <v>764</v>
      </c>
      <c r="C402" s="123">
        <v>641613991</v>
      </c>
    </row>
    <row r="403" spans="1:4">
      <c r="A403" s="120">
        <v>510507</v>
      </c>
      <c r="B403" s="120" t="s">
        <v>763</v>
      </c>
      <c r="C403" s="121">
        <v>138524975.25</v>
      </c>
    </row>
    <row r="404" spans="1:4">
      <c r="A404" s="122">
        <v>51052101</v>
      </c>
      <c r="B404" s="122" t="s">
        <v>762</v>
      </c>
      <c r="C404" s="123">
        <v>119713318.25</v>
      </c>
    </row>
    <row r="405" spans="1:4">
      <c r="A405" s="122">
        <v>51052102</v>
      </c>
      <c r="B405" s="122" t="s">
        <v>761</v>
      </c>
      <c r="C405" s="123">
        <v>18811657</v>
      </c>
    </row>
    <row r="406" spans="1:4">
      <c r="A406" s="120">
        <v>510508</v>
      </c>
      <c r="B406" s="120" t="s">
        <v>1144</v>
      </c>
      <c r="C406" s="121">
        <v>4044139</v>
      </c>
    </row>
    <row r="407" spans="1:4">
      <c r="A407" s="122">
        <v>51052401</v>
      </c>
      <c r="B407" s="122" t="s">
        <v>1145</v>
      </c>
      <c r="C407" s="123">
        <v>4044139</v>
      </c>
    </row>
    <row r="408" spans="1:4">
      <c r="A408" s="120">
        <v>510509</v>
      </c>
      <c r="B408" s="120" t="s">
        <v>760</v>
      </c>
      <c r="C408" s="121">
        <v>15184133</v>
      </c>
    </row>
    <row r="409" spans="1:4">
      <c r="A409" s="122">
        <v>51052701</v>
      </c>
      <c r="B409" s="122" t="s">
        <v>759</v>
      </c>
      <c r="C409" s="123">
        <v>15184133</v>
      </c>
    </row>
    <row r="410" spans="1:4">
      <c r="A410" s="120">
        <v>510510</v>
      </c>
      <c r="B410" s="120" t="s">
        <v>758</v>
      </c>
      <c r="C410" s="121">
        <v>58140264</v>
      </c>
    </row>
    <row r="411" spans="1:4">
      <c r="A411" s="122">
        <v>51053001</v>
      </c>
      <c r="B411" s="122" t="s">
        <v>37</v>
      </c>
      <c r="C411" s="123">
        <v>58140264</v>
      </c>
    </row>
    <row r="412" spans="1:4">
      <c r="A412" s="120">
        <v>510511</v>
      </c>
      <c r="B412" s="120" t="s">
        <v>757</v>
      </c>
      <c r="C412" s="121">
        <v>6791184</v>
      </c>
    </row>
    <row r="413" spans="1:4">
      <c r="A413" s="122">
        <v>51053301</v>
      </c>
      <c r="B413" s="122" t="s">
        <v>756</v>
      </c>
      <c r="C413" s="123">
        <v>6791184</v>
      </c>
    </row>
    <row r="414" spans="1:4">
      <c r="A414" s="120">
        <v>510512</v>
      </c>
      <c r="B414" s="120" t="s">
        <v>755</v>
      </c>
      <c r="C414" s="121">
        <v>58024200</v>
      </c>
    </row>
    <row r="415" spans="1:4">
      <c r="A415" s="122">
        <v>51053601</v>
      </c>
      <c r="B415" s="122" t="s">
        <v>754</v>
      </c>
      <c r="C415" s="123">
        <v>58024200</v>
      </c>
    </row>
    <row r="416" spans="1:4">
      <c r="A416" s="120">
        <v>510513</v>
      </c>
      <c r="B416" s="120" t="s">
        <v>752</v>
      </c>
      <c r="C416" s="121">
        <v>75634921</v>
      </c>
    </row>
    <row r="417" spans="1:3">
      <c r="A417" s="122">
        <v>51054201</v>
      </c>
      <c r="B417" s="122" t="s">
        <v>751</v>
      </c>
      <c r="C417" s="123">
        <v>37749926</v>
      </c>
    </row>
    <row r="418" spans="1:3">
      <c r="A418" s="122">
        <v>51054202</v>
      </c>
      <c r="B418" s="122" t="s">
        <v>750</v>
      </c>
      <c r="C418" s="123">
        <v>37884995</v>
      </c>
    </row>
    <row r="419" spans="1:3">
      <c r="A419" s="120">
        <v>510516</v>
      </c>
      <c r="B419" s="120" t="s">
        <v>753</v>
      </c>
      <c r="C419" s="121">
        <v>35091556</v>
      </c>
    </row>
    <row r="420" spans="1:3">
      <c r="A420" s="122">
        <v>51053901</v>
      </c>
      <c r="B420" s="122" t="s">
        <v>38</v>
      </c>
      <c r="C420" s="123">
        <v>35091556</v>
      </c>
    </row>
    <row r="421" spans="1:3">
      <c r="A421" s="120">
        <v>510519</v>
      </c>
      <c r="B421" s="120" t="s">
        <v>744</v>
      </c>
      <c r="C421" s="121">
        <v>14971589</v>
      </c>
    </row>
    <row r="422" spans="1:3">
      <c r="A422" s="122">
        <v>51054801</v>
      </c>
      <c r="B422" s="122" t="s">
        <v>743</v>
      </c>
      <c r="C422" s="123">
        <v>14971589</v>
      </c>
    </row>
    <row r="423" spans="1:3">
      <c r="A423" s="120">
        <v>510520</v>
      </c>
      <c r="B423" s="120" t="s">
        <v>1392</v>
      </c>
      <c r="C423" s="121">
        <v>8954118</v>
      </c>
    </row>
    <row r="424" spans="1:3">
      <c r="A424" s="122">
        <v>51056001</v>
      </c>
      <c r="B424" s="122" t="s">
        <v>290</v>
      </c>
      <c r="C424" s="123">
        <v>8954118</v>
      </c>
    </row>
    <row r="425" spans="1:3">
      <c r="A425" s="120">
        <v>510521</v>
      </c>
      <c r="B425" s="120" t="s">
        <v>742</v>
      </c>
      <c r="C425" s="121">
        <v>11447263</v>
      </c>
    </row>
    <row r="426" spans="1:3">
      <c r="A426" s="122">
        <v>51055101</v>
      </c>
      <c r="B426" s="122" t="s">
        <v>741</v>
      </c>
      <c r="C426" s="123">
        <v>11447263</v>
      </c>
    </row>
    <row r="427" spans="1:3">
      <c r="A427" s="120">
        <v>510522</v>
      </c>
      <c r="B427" s="120" t="s">
        <v>749</v>
      </c>
      <c r="C427" s="121">
        <v>39408537</v>
      </c>
    </row>
    <row r="428" spans="1:3">
      <c r="A428" s="122">
        <v>51054501</v>
      </c>
      <c r="B428" s="122" t="s">
        <v>748</v>
      </c>
      <c r="C428" s="123">
        <v>4721385</v>
      </c>
    </row>
    <row r="429" spans="1:3">
      <c r="A429" s="122">
        <v>51054502</v>
      </c>
      <c r="B429" s="122" t="s">
        <v>747</v>
      </c>
      <c r="C429" s="123">
        <v>24666490</v>
      </c>
    </row>
    <row r="430" spans="1:3">
      <c r="A430" s="122">
        <v>51054503</v>
      </c>
      <c r="B430" s="122" t="s">
        <v>746</v>
      </c>
      <c r="C430" s="123">
        <v>2471349</v>
      </c>
    </row>
    <row r="431" spans="1:3">
      <c r="A431" s="122">
        <v>51054504</v>
      </c>
      <c r="B431" s="122" t="s">
        <v>745</v>
      </c>
      <c r="C431" s="123">
        <v>7549313</v>
      </c>
    </row>
    <row r="432" spans="1:3">
      <c r="A432" s="120">
        <v>510523</v>
      </c>
      <c r="B432" s="120" t="s">
        <v>739</v>
      </c>
      <c r="C432" s="121">
        <v>61738156</v>
      </c>
    </row>
    <row r="433" spans="1:3">
      <c r="A433" s="122">
        <v>51056901</v>
      </c>
      <c r="B433" s="122" t="s">
        <v>738</v>
      </c>
      <c r="C433" s="123">
        <v>61738156</v>
      </c>
    </row>
    <row r="434" spans="1:3">
      <c r="A434" s="120">
        <v>510524</v>
      </c>
      <c r="B434" s="120" t="s">
        <v>737</v>
      </c>
      <c r="C434" s="121">
        <v>85785713</v>
      </c>
    </row>
    <row r="435" spans="1:3">
      <c r="A435" s="122">
        <v>51057001</v>
      </c>
      <c r="B435" s="122" t="s">
        <v>736</v>
      </c>
      <c r="C435" s="123">
        <v>85785713</v>
      </c>
    </row>
    <row r="436" spans="1:3">
      <c r="A436" s="120">
        <v>510525</v>
      </c>
      <c r="B436" s="120" t="s">
        <v>735</v>
      </c>
      <c r="C436" s="121">
        <v>3563897</v>
      </c>
    </row>
    <row r="437" spans="1:3">
      <c r="A437" s="122">
        <v>51057101</v>
      </c>
      <c r="B437" s="122" t="s">
        <v>734</v>
      </c>
      <c r="C437" s="123">
        <v>3563897</v>
      </c>
    </row>
    <row r="438" spans="1:3">
      <c r="A438" s="120">
        <v>510526</v>
      </c>
      <c r="B438" s="120" t="s">
        <v>733</v>
      </c>
      <c r="C438" s="121">
        <v>27088556</v>
      </c>
    </row>
    <row r="439" spans="1:3">
      <c r="A439" s="122">
        <v>51057201</v>
      </c>
      <c r="B439" s="122" t="s">
        <v>732</v>
      </c>
      <c r="C439" s="123">
        <v>27088556</v>
      </c>
    </row>
    <row r="440" spans="1:3">
      <c r="A440" s="120">
        <v>510527</v>
      </c>
      <c r="B440" s="120" t="s">
        <v>1146</v>
      </c>
      <c r="C440" s="121">
        <v>20318620</v>
      </c>
    </row>
    <row r="441" spans="1:3">
      <c r="A441" s="122">
        <v>51057501</v>
      </c>
      <c r="B441" s="122" t="s">
        <v>731</v>
      </c>
      <c r="C441" s="123">
        <v>20318620</v>
      </c>
    </row>
    <row r="442" spans="1:3">
      <c r="A442" s="120">
        <v>510528</v>
      </c>
      <c r="B442" s="120" t="s">
        <v>730</v>
      </c>
      <c r="C442" s="121">
        <v>13549788</v>
      </c>
    </row>
    <row r="443" spans="1:3">
      <c r="A443" s="122">
        <v>51057801</v>
      </c>
      <c r="B443" s="122" t="s">
        <v>729</v>
      </c>
      <c r="C443" s="123">
        <v>13549788</v>
      </c>
    </row>
    <row r="444" spans="1:3">
      <c r="A444" s="120">
        <v>510595</v>
      </c>
      <c r="B444" s="120" t="s">
        <v>1147</v>
      </c>
      <c r="C444" s="121">
        <v>139468957.06</v>
      </c>
    </row>
    <row r="445" spans="1:3">
      <c r="A445" s="122">
        <v>51055401</v>
      </c>
      <c r="B445" s="122" t="s">
        <v>740</v>
      </c>
      <c r="C445" s="123">
        <v>7222514</v>
      </c>
    </row>
    <row r="446" spans="1:3">
      <c r="A446" s="122">
        <v>51059501</v>
      </c>
      <c r="B446" s="122" t="s">
        <v>728</v>
      </c>
      <c r="C446" s="123">
        <v>1167346</v>
      </c>
    </row>
    <row r="447" spans="1:3">
      <c r="A447" s="122">
        <v>51059502</v>
      </c>
      <c r="B447" s="122" t="s">
        <v>727</v>
      </c>
      <c r="C447" s="123">
        <v>25035802</v>
      </c>
    </row>
    <row r="448" spans="1:3">
      <c r="A448" s="122">
        <v>51059503</v>
      </c>
      <c r="B448" s="122" t="s">
        <v>726</v>
      </c>
      <c r="C448" s="123">
        <v>6600000</v>
      </c>
    </row>
    <row r="449" spans="1:4">
      <c r="A449" s="122">
        <v>51059504</v>
      </c>
      <c r="B449" s="122" t="s">
        <v>725</v>
      </c>
      <c r="C449" s="123">
        <v>705000</v>
      </c>
    </row>
    <row r="450" spans="1:4">
      <c r="A450" s="122">
        <v>51059505</v>
      </c>
      <c r="B450" s="122" t="s">
        <v>724</v>
      </c>
      <c r="C450" s="123">
        <v>24778581</v>
      </c>
    </row>
    <row r="451" spans="1:4">
      <c r="A451" s="122">
        <v>51059506</v>
      </c>
      <c r="B451" s="122" t="s">
        <v>1393</v>
      </c>
      <c r="C451" s="123">
        <v>4924000</v>
      </c>
    </row>
    <row r="452" spans="1:4">
      <c r="A452" s="122">
        <v>51059507</v>
      </c>
      <c r="B452" s="122" t="s">
        <v>1148</v>
      </c>
      <c r="C452" s="123">
        <v>6105000</v>
      </c>
    </row>
    <row r="453" spans="1:4">
      <c r="A453" s="122">
        <v>51059508</v>
      </c>
      <c r="B453" s="122" t="s">
        <v>1149</v>
      </c>
      <c r="C453" s="123">
        <v>43024146</v>
      </c>
    </row>
    <row r="454" spans="1:4">
      <c r="A454" s="122">
        <v>51059509</v>
      </c>
      <c r="B454" s="122" t="s">
        <v>1150</v>
      </c>
      <c r="C454" s="123">
        <v>9794200</v>
      </c>
    </row>
    <row r="455" spans="1:4">
      <c r="A455" s="122">
        <v>51059510</v>
      </c>
      <c r="B455" s="122" t="s">
        <v>1151</v>
      </c>
      <c r="C455" s="123">
        <v>10112368.060000001</v>
      </c>
    </row>
    <row r="456" spans="1:4">
      <c r="A456" s="118">
        <v>5110</v>
      </c>
      <c r="B456" s="118" t="s">
        <v>1152</v>
      </c>
      <c r="C456" s="119">
        <v>2775522569.7800002</v>
      </c>
      <c r="D456" s="126">
        <f>C456+C617</f>
        <v>3647812458.7800002</v>
      </c>
    </row>
    <row r="457" spans="1:4">
      <c r="A457" s="120">
        <v>511001</v>
      </c>
      <c r="B457" s="120" t="s">
        <v>722</v>
      </c>
      <c r="C457" s="121">
        <v>102448199</v>
      </c>
    </row>
    <row r="458" spans="1:4">
      <c r="A458" s="122">
        <v>51100101</v>
      </c>
      <c r="B458" s="122" t="s">
        <v>721</v>
      </c>
      <c r="C458" s="123">
        <v>66448199</v>
      </c>
    </row>
    <row r="459" spans="1:4">
      <c r="A459" s="122">
        <v>51100102</v>
      </c>
      <c r="B459" s="122" t="s">
        <v>720</v>
      </c>
      <c r="C459" s="123">
        <v>36000000</v>
      </c>
    </row>
    <row r="460" spans="1:4">
      <c r="A460" s="120">
        <v>511002</v>
      </c>
      <c r="B460" s="120" t="s">
        <v>82</v>
      </c>
      <c r="C460" s="121">
        <v>262128189.28999999</v>
      </c>
    </row>
    <row r="461" spans="1:4">
      <c r="A461" s="122">
        <v>51100201</v>
      </c>
      <c r="B461" s="122" t="s">
        <v>83</v>
      </c>
      <c r="C461" s="123">
        <v>31022201</v>
      </c>
    </row>
    <row r="462" spans="1:4">
      <c r="A462" s="122">
        <v>51100202</v>
      </c>
      <c r="B462" s="122" t="s">
        <v>718</v>
      </c>
      <c r="C462" s="123">
        <v>6320024</v>
      </c>
    </row>
    <row r="463" spans="1:4">
      <c r="A463" s="122">
        <v>51100203</v>
      </c>
      <c r="B463" s="122" t="s">
        <v>717</v>
      </c>
      <c r="C463" s="123">
        <v>3422000</v>
      </c>
    </row>
    <row r="464" spans="1:4">
      <c r="A464" s="122">
        <v>51100204</v>
      </c>
      <c r="B464" s="122" t="s">
        <v>716</v>
      </c>
      <c r="C464" s="123">
        <v>5972494</v>
      </c>
    </row>
    <row r="465" spans="1:3">
      <c r="A465" s="122">
        <v>51100205</v>
      </c>
      <c r="B465" s="122" t="s">
        <v>715</v>
      </c>
      <c r="C465" s="123">
        <v>2854.32</v>
      </c>
    </row>
    <row r="466" spans="1:3">
      <c r="A466" s="122">
        <v>51100206</v>
      </c>
      <c r="B466" s="122" t="s">
        <v>714</v>
      </c>
      <c r="C466" s="123">
        <v>1302601.8500000001</v>
      </c>
    </row>
    <row r="467" spans="1:3">
      <c r="A467" s="122">
        <v>51100207</v>
      </c>
      <c r="B467" s="122" t="s">
        <v>713</v>
      </c>
      <c r="C467" s="123">
        <v>934741</v>
      </c>
    </row>
    <row r="468" spans="1:3">
      <c r="A468" s="122">
        <v>51100209</v>
      </c>
      <c r="B468" s="122" t="s">
        <v>711</v>
      </c>
      <c r="C468" s="123">
        <v>9513812</v>
      </c>
    </row>
    <row r="469" spans="1:3">
      <c r="A469" s="122">
        <v>51100210</v>
      </c>
      <c r="B469" s="122" t="s">
        <v>710</v>
      </c>
      <c r="C469" s="123">
        <v>248389</v>
      </c>
    </row>
    <row r="470" spans="1:3">
      <c r="A470" s="122">
        <v>51100211</v>
      </c>
      <c r="B470" s="122" t="s">
        <v>709</v>
      </c>
      <c r="C470" s="123">
        <v>9515691.5999999996</v>
      </c>
    </row>
    <row r="471" spans="1:3">
      <c r="A471" s="122">
        <v>51100212</v>
      </c>
      <c r="B471" s="122" t="s">
        <v>708</v>
      </c>
      <c r="C471" s="123">
        <v>7140</v>
      </c>
    </row>
    <row r="472" spans="1:3">
      <c r="A472" s="122">
        <v>51100213</v>
      </c>
      <c r="B472" s="122" t="s">
        <v>707</v>
      </c>
      <c r="C472" s="123">
        <v>360484</v>
      </c>
    </row>
    <row r="473" spans="1:3">
      <c r="A473" s="122">
        <v>51100218</v>
      </c>
      <c r="B473" s="122" t="s">
        <v>1154</v>
      </c>
      <c r="C473" s="123">
        <v>792180</v>
      </c>
    </row>
    <row r="474" spans="1:3">
      <c r="A474" s="122">
        <v>51100219</v>
      </c>
      <c r="B474" s="122" t="s">
        <v>1394</v>
      </c>
      <c r="C474" s="123">
        <v>52132154.310000002</v>
      </c>
    </row>
    <row r="475" spans="1:3">
      <c r="A475" s="122">
        <v>51100220</v>
      </c>
      <c r="B475" s="122" t="s">
        <v>1395</v>
      </c>
      <c r="C475" s="123">
        <v>133741422.20999999</v>
      </c>
    </row>
    <row r="476" spans="1:3">
      <c r="A476" s="122">
        <v>51100221</v>
      </c>
      <c r="B476" s="122" t="s">
        <v>1396</v>
      </c>
      <c r="C476" s="123">
        <v>6840000</v>
      </c>
    </row>
    <row r="477" spans="1:3">
      <c r="A477" s="120">
        <v>511003</v>
      </c>
      <c r="B477" s="120" t="s">
        <v>866</v>
      </c>
      <c r="C477" s="121">
        <v>6523130.2400000002</v>
      </c>
    </row>
    <row r="478" spans="1:3">
      <c r="A478" s="122">
        <v>51100401</v>
      </c>
      <c r="B478" s="122" t="s">
        <v>275</v>
      </c>
      <c r="C478" s="123">
        <v>6523130.2400000002</v>
      </c>
    </row>
    <row r="479" spans="1:3">
      <c r="A479" s="120">
        <v>511005</v>
      </c>
      <c r="B479" s="120" t="s">
        <v>1155</v>
      </c>
      <c r="C479" s="121">
        <v>58612201</v>
      </c>
    </row>
    <row r="480" spans="1:3">
      <c r="A480" s="122">
        <v>51100801</v>
      </c>
      <c r="B480" s="122" t="s">
        <v>1397</v>
      </c>
      <c r="C480" s="123">
        <v>23344680</v>
      </c>
    </row>
    <row r="481" spans="1:3">
      <c r="A481" s="122">
        <v>51100802</v>
      </c>
      <c r="B481" s="122" t="s">
        <v>704</v>
      </c>
      <c r="C481" s="123">
        <v>28611179</v>
      </c>
    </row>
    <row r="482" spans="1:3">
      <c r="A482" s="122">
        <v>51100803</v>
      </c>
      <c r="B482" s="122" t="s">
        <v>1156</v>
      </c>
      <c r="C482" s="123">
        <v>6656342</v>
      </c>
    </row>
    <row r="483" spans="1:3">
      <c r="A483" s="120">
        <v>511006</v>
      </c>
      <c r="B483" s="120" t="s">
        <v>703</v>
      </c>
      <c r="C483" s="121">
        <v>245148659.19999999</v>
      </c>
    </row>
    <row r="484" spans="1:3">
      <c r="A484" s="122">
        <v>51101001</v>
      </c>
      <c r="B484" s="122" t="s">
        <v>702</v>
      </c>
      <c r="C484" s="123">
        <v>7633248</v>
      </c>
    </row>
    <row r="485" spans="1:3">
      <c r="A485" s="122">
        <v>51101002</v>
      </c>
      <c r="B485" s="122" t="s">
        <v>701</v>
      </c>
      <c r="C485" s="123">
        <v>13961926</v>
      </c>
    </row>
    <row r="486" spans="1:3">
      <c r="A486" s="122">
        <v>51101003</v>
      </c>
      <c r="B486" s="122" t="s">
        <v>700</v>
      </c>
      <c r="C486" s="123">
        <v>18204712</v>
      </c>
    </row>
    <row r="487" spans="1:3">
      <c r="A487" s="122">
        <v>51101004</v>
      </c>
      <c r="B487" s="122" t="s">
        <v>699</v>
      </c>
      <c r="C487" s="123">
        <v>17054165</v>
      </c>
    </row>
    <row r="488" spans="1:3">
      <c r="A488" s="122">
        <v>51101005</v>
      </c>
      <c r="B488" s="122" t="s">
        <v>81</v>
      </c>
      <c r="C488" s="123">
        <v>185546108.19999999</v>
      </c>
    </row>
    <row r="489" spans="1:3">
      <c r="A489" s="122">
        <v>51101006</v>
      </c>
      <c r="B489" s="122" t="s">
        <v>698</v>
      </c>
      <c r="C489" s="123">
        <v>2748500</v>
      </c>
    </row>
    <row r="490" spans="1:3">
      <c r="A490" s="120">
        <v>511008</v>
      </c>
      <c r="B490" s="120" t="s">
        <v>697</v>
      </c>
      <c r="C490" s="121">
        <v>20216964</v>
      </c>
    </row>
    <row r="491" spans="1:3">
      <c r="A491" s="122">
        <v>51101401</v>
      </c>
      <c r="B491" s="122" t="s">
        <v>696</v>
      </c>
      <c r="C491" s="123">
        <v>20216964</v>
      </c>
    </row>
    <row r="492" spans="1:3">
      <c r="A492" s="120">
        <v>511010</v>
      </c>
      <c r="B492" s="120" t="s">
        <v>1157</v>
      </c>
      <c r="C492" s="121">
        <v>13657421</v>
      </c>
    </row>
    <row r="493" spans="1:3">
      <c r="A493" s="122">
        <v>51101801</v>
      </c>
      <c r="B493" s="122" t="s">
        <v>694</v>
      </c>
      <c r="C493" s="123">
        <v>13447450</v>
      </c>
    </row>
    <row r="494" spans="1:3">
      <c r="A494" s="122">
        <v>51101802</v>
      </c>
      <c r="B494" s="122" t="s">
        <v>693</v>
      </c>
      <c r="C494" s="123">
        <v>209971</v>
      </c>
    </row>
    <row r="495" spans="1:3">
      <c r="A495" s="120">
        <v>511011</v>
      </c>
      <c r="B495" s="120" t="s">
        <v>692</v>
      </c>
      <c r="C495" s="121">
        <v>112489017</v>
      </c>
    </row>
    <row r="496" spans="1:3">
      <c r="A496" s="122">
        <v>51102001</v>
      </c>
      <c r="B496" s="122" t="s">
        <v>691</v>
      </c>
      <c r="C496" s="123">
        <v>11289639</v>
      </c>
    </row>
    <row r="497" spans="1:3">
      <c r="A497" s="122">
        <v>51102002</v>
      </c>
      <c r="B497" s="122" t="s">
        <v>690</v>
      </c>
      <c r="C497" s="123">
        <v>8090575</v>
      </c>
    </row>
    <row r="498" spans="1:3">
      <c r="A498" s="122">
        <v>51102003</v>
      </c>
      <c r="B498" s="122" t="s">
        <v>689</v>
      </c>
      <c r="C498" s="123">
        <v>93108803</v>
      </c>
    </row>
    <row r="499" spans="1:3">
      <c r="A499" s="120">
        <v>511012</v>
      </c>
      <c r="B499" s="120" t="s">
        <v>1158</v>
      </c>
      <c r="C499" s="121">
        <v>186648048.15000001</v>
      </c>
    </row>
    <row r="500" spans="1:3">
      <c r="A500" s="122">
        <v>51102201</v>
      </c>
      <c r="B500" s="122" t="s">
        <v>687</v>
      </c>
      <c r="C500" s="123">
        <v>9752492</v>
      </c>
    </row>
    <row r="501" spans="1:3">
      <c r="A501" s="122">
        <v>51102202</v>
      </c>
      <c r="B501" s="122" t="s">
        <v>686</v>
      </c>
      <c r="C501" s="123">
        <v>25998632</v>
      </c>
    </row>
    <row r="502" spans="1:3">
      <c r="A502" s="122">
        <v>51102203</v>
      </c>
      <c r="B502" s="122" t="s">
        <v>685</v>
      </c>
      <c r="C502" s="123">
        <v>4821100</v>
      </c>
    </row>
    <row r="503" spans="1:3">
      <c r="A503" s="122">
        <v>51102204</v>
      </c>
      <c r="B503" s="122" t="s">
        <v>684</v>
      </c>
      <c r="C503" s="123">
        <v>67059490.219999999</v>
      </c>
    </row>
    <row r="504" spans="1:3">
      <c r="A504" s="122">
        <v>51102205</v>
      </c>
      <c r="B504" s="122" t="s">
        <v>683</v>
      </c>
      <c r="C504" s="123">
        <v>5471180</v>
      </c>
    </row>
    <row r="505" spans="1:3">
      <c r="A505" s="122">
        <v>51102206</v>
      </c>
      <c r="B505" s="122" t="s">
        <v>682</v>
      </c>
      <c r="C505" s="123">
        <v>73545153.930000007</v>
      </c>
    </row>
    <row r="506" spans="1:3">
      <c r="A506" s="120">
        <v>511013</v>
      </c>
      <c r="B506" s="120" t="s">
        <v>680</v>
      </c>
      <c r="C506" s="121">
        <v>53594980</v>
      </c>
    </row>
    <row r="507" spans="1:3">
      <c r="A507" s="122">
        <v>51102401</v>
      </c>
      <c r="B507" s="122" t="s">
        <v>679</v>
      </c>
      <c r="C507" s="123">
        <v>53594980</v>
      </c>
    </row>
    <row r="508" spans="1:3">
      <c r="A508" s="120">
        <v>511014</v>
      </c>
      <c r="B508" s="120" t="s">
        <v>1159</v>
      </c>
      <c r="C508" s="121">
        <v>19424450</v>
      </c>
    </row>
    <row r="509" spans="1:3">
      <c r="A509" s="122">
        <v>51102601</v>
      </c>
      <c r="B509" s="122" t="s">
        <v>677</v>
      </c>
      <c r="C509" s="123">
        <v>19424450</v>
      </c>
    </row>
    <row r="510" spans="1:3">
      <c r="A510" s="120">
        <v>511015</v>
      </c>
      <c r="B510" s="120" t="s">
        <v>676</v>
      </c>
      <c r="C510" s="121">
        <v>37327290</v>
      </c>
    </row>
    <row r="511" spans="1:3">
      <c r="A511" s="122">
        <v>51102801</v>
      </c>
      <c r="B511" s="122" t="s">
        <v>675</v>
      </c>
      <c r="C511" s="123">
        <v>37327290</v>
      </c>
    </row>
    <row r="512" spans="1:3">
      <c r="A512" s="120">
        <v>511016</v>
      </c>
      <c r="B512" s="120" t="s">
        <v>674</v>
      </c>
      <c r="C512" s="121">
        <v>73391</v>
      </c>
    </row>
    <row r="513" spans="1:3">
      <c r="A513" s="122">
        <v>51103001</v>
      </c>
      <c r="B513" s="122" t="s">
        <v>673</v>
      </c>
      <c r="C513" s="123">
        <v>73391</v>
      </c>
    </row>
    <row r="514" spans="1:3">
      <c r="A514" s="120">
        <v>511018</v>
      </c>
      <c r="B514" s="120" t="s">
        <v>672</v>
      </c>
      <c r="C514" s="121">
        <v>137075308</v>
      </c>
    </row>
    <row r="515" spans="1:3">
      <c r="A515" s="122">
        <v>51103401</v>
      </c>
      <c r="B515" s="122" t="s">
        <v>671</v>
      </c>
      <c r="C515" s="123">
        <v>6014810</v>
      </c>
    </row>
    <row r="516" spans="1:3">
      <c r="A516" s="122">
        <v>51103402</v>
      </c>
      <c r="B516" s="122" t="s">
        <v>670</v>
      </c>
      <c r="C516" s="123">
        <v>30468445</v>
      </c>
    </row>
    <row r="517" spans="1:3">
      <c r="A517" s="122">
        <v>51103403</v>
      </c>
      <c r="B517" s="122" t="s">
        <v>669</v>
      </c>
      <c r="C517" s="123">
        <v>33814100</v>
      </c>
    </row>
    <row r="518" spans="1:3">
      <c r="A518" s="122">
        <v>51103404</v>
      </c>
      <c r="B518" s="122" t="s">
        <v>668</v>
      </c>
      <c r="C518" s="123">
        <v>11023500</v>
      </c>
    </row>
    <row r="519" spans="1:3">
      <c r="A519" s="122">
        <v>51103405</v>
      </c>
      <c r="B519" s="122" t="s">
        <v>667</v>
      </c>
      <c r="C519" s="123">
        <v>3740000</v>
      </c>
    </row>
    <row r="520" spans="1:3">
      <c r="A520" s="122">
        <v>51103406</v>
      </c>
      <c r="B520" s="122" t="s">
        <v>666</v>
      </c>
      <c r="C520" s="123">
        <v>3680400</v>
      </c>
    </row>
    <row r="521" spans="1:3">
      <c r="A521" s="122">
        <v>51103407</v>
      </c>
      <c r="B521" s="122" t="s">
        <v>1160</v>
      </c>
      <c r="C521" s="123">
        <v>3250000</v>
      </c>
    </row>
    <row r="522" spans="1:3">
      <c r="A522" s="122">
        <v>51103410</v>
      </c>
      <c r="B522" s="122" t="s">
        <v>665</v>
      </c>
      <c r="C522" s="123">
        <v>4800000</v>
      </c>
    </row>
    <row r="523" spans="1:3">
      <c r="A523" s="122">
        <v>51103411</v>
      </c>
      <c r="B523" s="122" t="s">
        <v>1161</v>
      </c>
      <c r="C523" s="123">
        <v>300000</v>
      </c>
    </row>
    <row r="524" spans="1:3">
      <c r="A524" s="122">
        <v>51103412</v>
      </c>
      <c r="B524" s="122" t="s">
        <v>664</v>
      </c>
      <c r="C524" s="123">
        <v>15804053</v>
      </c>
    </row>
    <row r="525" spans="1:3">
      <c r="A525" s="122">
        <v>51103413</v>
      </c>
      <c r="B525" s="122" t="s">
        <v>1804</v>
      </c>
      <c r="C525" s="123">
        <v>24180000</v>
      </c>
    </row>
    <row r="526" spans="1:3">
      <c r="A526" s="120">
        <v>511019</v>
      </c>
      <c r="B526" s="120" t="s">
        <v>1162</v>
      </c>
      <c r="C526" s="121">
        <v>68982316</v>
      </c>
    </row>
    <row r="527" spans="1:3">
      <c r="A527" s="122">
        <v>51103602</v>
      </c>
      <c r="B527" s="122" t="s">
        <v>1163</v>
      </c>
      <c r="C527" s="123">
        <v>21120000</v>
      </c>
    </row>
    <row r="528" spans="1:3">
      <c r="A528" s="122">
        <v>51103603</v>
      </c>
      <c r="B528" s="122" t="s">
        <v>1164</v>
      </c>
      <c r="C528" s="123">
        <v>1770516</v>
      </c>
    </row>
    <row r="529" spans="1:3">
      <c r="A529" s="122">
        <v>51103604</v>
      </c>
      <c r="B529" s="122" t="s">
        <v>1165</v>
      </c>
      <c r="C529" s="123">
        <v>46091800</v>
      </c>
    </row>
    <row r="530" spans="1:3">
      <c r="A530" s="120">
        <v>511020</v>
      </c>
      <c r="B530" s="120" t="s">
        <v>1166</v>
      </c>
      <c r="C530" s="121">
        <v>181775368</v>
      </c>
    </row>
    <row r="531" spans="1:3">
      <c r="A531" s="122">
        <v>51103801</v>
      </c>
      <c r="B531" s="122" t="s">
        <v>660</v>
      </c>
      <c r="C531" s="123">
        <v>9800000</v>
      </c>
    </row>
    <row r="532" spans="1:3">
      <c r="A532" s="122">
        <v>51103804</v>
      </c>
      <c r="B532" s="122" t="s">
        <v>658</v>
      </c>
      <c r="C532" s="123">
        <v>23035701</v>
      </c>
    </row>
    <row r="533" spans="1:3">
      <c r="A533" s="122">
        <v>51103805</v>
      </c>
      <c r="B533" s="122" t="s">
        <v>657</v>
      </c>
      <c r="C533" s="123">
        <v>33043946</v>
      </c>
    </row>
    <row r="534" spans="1:3">
      <c r="A534" s="122">
        <v>51103807</v>
      </c>
      <c r="B534" s="122" t="s">
        <v>656</v>
      </c>
      <c r="C534" s="123">
        <v>11294395</v>
      </c>
    </row>
    <row r="535" spans="1:3">
      <c r="A535" s="122">
        <v>51103808</v>
      </c>
      <c r="B535" s="122" t="s">
        <v>655</v>
      </c>
      <c r="C535" s="123">
        <v>1874400</v>
      </c>
    </row>
    <row r="536" spans="1:3">
      <c r="A536" s="122">
        <v>51103809</v>
      </c>
      <c r="B536" s="122" t="s">
        <v>1167</v>
      </c>
      <c r="C536" s="123">
        <v>102726926</v>
      </c>
    </row>
    <row r="537" spans="1:3">
      <c r="A537" s="120">
        <v>511021</v>
      </c>
      <c r="B537" s="120" t="s">
        <v>654</v>
      </c>
      <c r="C537" s="121">
        <v>288835651.69999999</v>
      </c>
    </row>
    <row r="538" spans="1:3">
      <c r="A538" s="122">
        <v>51104001</v>
      </c>
      <c r="B538" s="122" t="s">
        <v>653</v>
      </c>
      <c r="C538" s="123">
        <v>147666450</v>
      </c>
    </row>
    <row r="539" spans="1:3">
      <c r="A539" s="122">
        <v>51104002</v>
      </c>
      <c r="B539" s="122" t="s">
        <v>652</v>
      </c>
      <c r="C539" s="123">
        <v>68970661</v>
      </c>
    </row>
    <row r="540" spans="1:3">
      <c r="A540" s="122">
        <v>51104003</v>
      </c>
      <c r="B540" s="122" t="s">
        <v>651</v>
      </c>
      <c r="C540" s="123">
        <v>18757648</v>
      </c>
    </row>
    <row r="541" spans="1:3">
      <c r="A541" s="122">
        <v>51104004</v>
      </c>
      <c r="B541" s="122" t="s">
        <v>650</v>
      </c>
      <c r="C541" s="123">
        <v>7736146</v>
      </c>
    </row>
    <row r="542" spans="1:3">
      <c r="A542" s="122">
        <v>51104005</v>
      </c>
      <c r="B542" s="122" t="s">
        <v>649</v>
      </c>
      <c r="C542" s="123">
        <v>11467693</v>
      </c>
    </row>
    <row r="543" spans="1:3">
      <c r="A543" s="122">
        <v>51104006</v>
      </c>
      <c r="B543" s="122" t="s">
        <v>648</v>
      </c>
      <c r="C543" s="123">
        <v>6473911</v>
      </c>
    </row>
    <row r="544" spans="1:3">
      <c r="A544" s="122">
        <v>51104007</v>
      </c>
      <c r="B544" s="122" t="s">
        <v>647</v>
      </c>
      <c r="C544" s="123">
        <v>11664039</v>
      </c>
    </row>
    <row r="545" spans="1:3">
      <c r="A545" s="122">
        <v>51104008</v>
      </c>
      <c r="B545" s="122" t="s">
        <v>646</v>
      </c>
      <c r="C545" s="123">
        <v>4665491.7</v>
      </c>
    </row>
    <row r="546" spans="1:3">
      <c r="A546" s="122">
        <v>51104009</v>
      </c>
      <c r="B546" s="122" t="s">
        <v>645</v>
      </c>
      <c r="C546" s="123">
        <v>10473612</v>
      </c>
    </row>
    <row r="547" spans="1:3">
      <c r="A547" s="122">
        <v>51104217</v>
      </c>
      <c r="B547" s="122" t="s">
        <v>1398</v>
      </c>
      <c r="C547" s="123">
        <v>960000</v>
      </c>
    </row>
    <row r="548" spans="1:3">
      <c r="A548" s="120">
        <v>511022</v>
      </c>
      <c r="B548" s="120" t="s">
        <v>644</v>
      </c>
      <c r="C548" s="121">
        <v>217975448</v>
      </c>
    </row>
    <row r="549" spans="1:3">
      <c r="A549" s="122">
        <v>51104201</v>
      </c>
      <c r="B549" s="122" t="s">
        <v>643</v>
      </c>
      <c r="C549" s="123">
        <v>83318535</v>
      </c>
    </row>
    <row r="550" spans="1:3">
      <c r="A550" s="122">
        <v>51104202</v>
      </c>
      <c r="B550" s="122" t="s">
        <v>642</v>
      </c>
      <c r="C550" s="123">
        <v>32416430</v>
      </c>
    </row>
    <row r="551" spans="1:3">
      <c r="A551" s="122">
        <v>51104203</v>
      </c>
      <c r="B551" s="122" t="s">
        <v>641</v>
      </c>
      <c r="C551" s="123">
        <v>1742437</v>
      </c>
    </row>
    <row r="552" spans="1:3">
      <c r="A552" s="122">
        <v>51104204</v>
      </c>
      <c r="B552" s="122" t="s">
        <v>640</v>
      </c>
      <c r="C552" s="123">
        <v>11432553</v>
      </c>
    </row>
    <row r="553" spans="1:3">
      <c r="A553" s="122">
        <v>51104205</v>
      </c>
      <c r="B553" s="122" t="s">
        <v>639</v>
      </c>
      <c r="C553" s="123">
        <v>5471488</v>
      </c>
    </row>
    <row r="554" spans="1:3">
      <c r="A554" s="122">
        <v>51104206</v>
      </c>
      <c r="B554" s="122" t="s">
        <v>638</v>
      </c>
      <c r="C554" s="123">
        <v>4897445</v>
      </c>
    </row>
    <row r="555" spans="1:3">
      <c r="A555" s="122">
        <v>51104207</v>
      </c>
      <c r="B555" s="122" t="s">
        <v>637</v>
      </c>
      <c r="C555" s="123">
        <v>16860601</v>
      </c>
    </row>
    <row r="556" spans="1:3">
      <c r="A556" s="122">
        <v>51104208</v>
      </c>
      <c r="B556" s="122" t="s">
        <v>636</v>
      </c>
      <c r="C556" s="123">
        <v>19382169</v>
      </c>
    </row>
    <row r="557" spans="1:3">
      <c r="A557" s="122">
        <v>51104209</v>
      </c>
      <c r="B557" s="122" t="s">
        <v>635</v>
      </c>
      <c r="C557" s="123">
        <v>4192436</v>
      </c>
    </row>
    <row r="558" spans="1:3">
      <c r="A558" s="122">
        <v>51104210</v>
      </c>
      <c r="B558" s="122" t="s">
        <v>634</v>
      </c>
      <c r="C558" s="123">
        <v>6870020</v>
      </c>
    </row>
    <row r="559" spans="1:3">
      <c r="A559" s="122">
        <v>51104211</v>
      </c>
      <c r="B559" s="122" t="s">
        <v>633</v>
      </c>
      <c r="C559" s="123">
        <v>3433310</v>
      </c>
    </row>
    <row r="560" spans="1:3">
      <c r="A560" s="122">
        <v>51104212</v>
      </c>
      <c r="B560" s="122" t="s">
        <v>632</v>
      </c>
      <c r="C560" s="123">
        <v>2768639</v>
      </c>
    </row>
    <row r="561" spans="1:3">
      <c r="A561" s="122">
        <v>51104213</v>
      </c>
      <c r="B561" s="122" t="s">
        <v>631</v>
      </c>
      <c r="C561" s="123">
        <v>2831906</v>
      </c>
    </row>
    <row r="562" spans="1:3">
      <c r="A562" s="122">
        <v>51104215</v>
      </c>
      <c r="B562" s="122" t="s">
        <v>1399</v>
      </c>
      <c r="C562" s="123">
        <v>15227478</v>
      </c>
    </row>
    <row r="563" spans="1:3">
      <c r="A563" s="122">
        <v>51104216</v>
      </c>
      <c r="B563" s="122" t="s">
        <v>1400</v>
      </c>
      <c r="C563" s="123">
        <v>6633151</v>
      </c>
    </row>
    <row r="564" spans="1:3">
      <c r="A564" s="122">
        <v>51104218</v>
      </c>
      <c r="B564" s="122" t="s">
        <v>1401</v>
      </c>
      <c r="C564" s="123">
        <v>496850</v>
      </c>
    </row>
    <row r="565" spans="1:3">
      <c r="A565" s="120">
        <v>511024</v>
      </c>
      <c r="B565" s="120" t="s">
        <v>630</v>
      </c>
      <c r="C565" s="121">
        <v>23150500</v>
      </c>
    </row>
    <row r="566" spans="1:3">
      <c r="A566" s="122">
        <v>51104601</v>
      </c>
      <c r="B566" s="122" t="s">
        <v>629</v>
      </c>
      <c r="C566" s="123">
        <v>543700</v>
      </c>
    </row>
    <row r="567" spans="1:3">
      <c r="A567" s="122">
        <v>51104602</v>
      </c>
      <c r="B567" s="122" t="s">
        <v>628</v>
      </c>
      <c r="C567" s="123">
        <v>2317200</v>
      </c>
    </row>
    <row r="568" spans="1:3">
      <c r="A568" s="122">
        <v>51104603</v>
      </c>
      <c r="B568" s="122" t="s">
        <v>627</v>
      </c>
      <c r="C568" s="123">
        <v>20241500</v>
      </c>
    </row>
    <row r="569" spans="1:3">
      <c r="A569" s="122">
        <v>51104604</v>
      </c>
      <c r="B569" s="122" t="s">
        <v>626</v>
      </c>
      <c r="C569" s="123">
        <v>48100</v>
      </c>
    </row>
    <row r="570" spans="1:3">
      <c r="A570" s="120">
        <v>511026</v>
      </c>
      <c r="B570" s="120" t="s">
        <v>1402</v>
      </c>
      <c r="C570" s="121">
        <v>46063593</v>
      </c>
    </row>
    <row r="571" spans="1:3">
      <c r="A571" s="122">
        <v>51105002</v>
      </c>
      <c r="B571" s="122" t="s">
        <v>1403</v>
      </c>
      <c r="C571" s="123">
        <v>46063593</v>
      </c>
    </row>
    <row r="572" spans="1:3">
      <c r="A572" s="120">
        <v>511028</v>
      </c>
      <c r="B572" s="120" t="s">
        <v>1168</v>
      </c>
      <c r="C572" s="121">
        <v>67674156</v>
      </c>
    </row>
    <row r="573" spans="1:3">
      <c r="A573" s="122">
        <v>51105401</v>
      </c>
      <c r="B573" s="122" t="s">
        <v>621</v>
      </c>
      <c r="C573" s="123">
        <v>66656111</v>
      </c>
    </row>
    <row r="574" spans="1:3">
      <c r="A574" s="122">
        <v>51105601</v>
      </c>
      <c r="B574" s="122" t="s">
        <v>1404</v>
      </c>
      <c r="C574" s="123">
        <v>1018045</v>
      </c>
    </row>
    <row r="575" spans="1:3">
      <c r="A575" s="120">
        <v>511032</v>
      </c>
      <c r="B575" s="120" t="s">
        <v>619</v>
      </c>
      <c r="C575" s="121">
        <v>4959355</v>
      </c>
    </row>
    <row r="576" spans="1:3">
      <c r="A576" s="122">
        <v>51106201</v>
      </c>
      <c r="B576" s="122" t="s">
        <v>618</v>
      </c>
      <c r="C576" s="123">
        <v>4959355</v>
      </c>
    </row>
    <row r="577" spans="1:3">
      <c r="A577" s="120">
        <v>511033</v>
      </c>
      <c r="B577" s="120" t="s">
        <v>616</v>
      </c>
      <c r="C577" s="121">
        <v>500000</v>
      </c>
    </row>
    <row r="578" spans="1:3">
      <c r="A578" s="122">
        <v>51106601</v>
      </c>
      <c r="B578" s="122" t="s">
        <v>615</v>
      </c>
      <c r="C578" s="123">
        <v>500000</v>
      </c>
    </row>
    <row r="579" spans="1:3">
      <c r="A579" s="120">
        <v>511034</v>
      </c>
      <c r="B579" s="120" t="s">
        <v>614</v>
      </c>
      <c r="C579" s="121">
        <v>46169487</v>
      </c>
    </row>
    <row r="580" spans="1:3">
      <c r="A580" s="122">
        <v>51106801</v>
      </c>
      <c r="B580" s="122" t="s">
        <v>613</v>
      </c>
      <c r="C580" s="123">
        <v>46169487</v>
      </c>
    </row>
    <row r="581" spans="1:3">
      <c r="A581" s="120">
        <v>511095</v>
      </c>
      <c r="B581" s="120" t="s">
        <v>582</v>
      </c>
      <c r="C581" s="121">
        <v>574069447.20000005</v>
      </c>
    </row>
    <row r="582" spans="1:3">
      <c r="A582" s="127">
        <v>51106401</v>
      </c>
      <c r="B582" s="127" t="s">
        <v>617</v>
      </c>
      <c r="C582" s="128">
        <v>17050842</v>
      </c>
    </row>
    <row r="583" spans="1:3">
      <c r="A583" s="127">
        <v>51107201</v>
      </c>
      <c r="B583" s="127" t="s">
        <v>612</v>
      </c>
      <c r="C583" s="128">
        <v>188435798.19999999</v>
      </c>
    </row>
    <row r="584" spans="1:3">
      <c r="A584" s="127">
        <v>51109502</v>
      </c>
      <c r="B584" s="127" t="s">
        <v>609</v>
      </c>
      <c r="C584" s="128">
        <v>303996200</v>
      </c>
    </row>
    <row r="585" spans="1:3">
      <c r="A585" s="122">
        <v>51109511</v>
      </c>
      <c r="B585" s="122" t="s">
        <v>605</v>
      </c>
      <c r="C585" s="123">
        <v>19324365</v>
      </c>
    </row>
    <row r="586" spans="1:3">
      <c r="A586" s="122">
        <v>51109516</v>
      </c>
      <c r="B586" s="122" t="s">
        <v>603</v>
      </c>
      <c r="C586" s="123">
        <v>3362402</v>
      </c>
    </row>
    <row r="587" spans="1:3">
      <c r="A587" s="127">
        <v>51109517</v>
      </c>
      <c r="B587" s="127" t="s">
        <v>602</v>
      </c>
      <c r="C587" s="128">
        <v>3666672</v>
      </c>
    </row>
    <row r="588" spans="1:3">
      <c r="A588" s="122">
        <v>51109523</v>
      </c>
      <c r="B588" s="122" t="s">
        <v>601</v>
      </c>
      <c r="C588" s="123">
        <v>8427304</v>
      </c>
    </row>
    <row r="589" spans="1:3">
      <c r="A589" s="127">
        <v>51109524</v>
      </c>
      <c r="B589" s="127" t="s">
        <v>600</v>
      </c>
      <c r="C589" s="128">
        <v>15595844</v>
      </c>
    </row>
    <row r="590" spans="1:3">
      <c r="A590" s="127">
        <v>51109526</v>
      </c>
      <c r="B590" s="127" t="s">
        <v>598</v>
      </c>
      <c r="C590" s="128">
        <v>6991168</v>
      </c>
    </row>
    <row r="591" spans="1:3">
      <c r="A591" s="122">
        <v>51109539</v>
      </c>
      <c r="B591" s="122" t="s">
        <v>1172</v>
      </c>
      <c r="C591" s="123">
        <v>7218852</v>
      </c>
    </row>
    <row r="592" spans="1:3">
      <c r="A592" s="118">
        <v>5115</v>
      </c>
      <c r="B592" s="118" t="s">
        <v>597</v>
      </c>
      <c r="C592" s="119">
        <v>551984033</v>
      </c>
    </row>
    <row r="593" spans="1:5">
      <c r="A593" s="120">
        <v>511517</v>
      </c>
      <c r="B593" s="120" t="s">
        <v>1173</v>
      </c>
      <c r="C593" s="121">
        <v>327461725</v>
      </c>
    </row>
    <row r="594" spans="1:5">
      <c r="A594" s="122">
        <v>51151501</v>
      </c>
      <c r="B594" s="122" t="s">
        <v>596</v>
      </c>
      <c r="C594" s="123">
        <v>327461725</v>
      </c>
    </row>
    <row r="595" spans="1:5">
      <c r="A595" s="120">
        <v>511529</v>
      </c>
      <c r="B595" s="120" t="s">
        <v>595</v>
      </c>
      <c r="C595" s="121">
        <v>193202238</v>
      </c>
    </row>
    <row r="596" spans="1:5">
      <c r="A596" s="122">
        <v>51152401</v>
      </c>
      <c r="B596" s="122" t="s">
        <v>594</v>
      </c>
      <c r="C596" s="123">
        <v>193202238</v>
      </c>
    </row>
    <row r="597" spans="1:5" s="110" customFormat="1">
      <c r="A597" s="134">
        <v>511532</v>
      </c>
      <c r="B597" s="134" t="s">
        <v>956</v>
      </c>
      <c r="C597" s="135">
        <v>31320070</v>
      </c>
      <c r="D597" s="110">
        <v>511518</v>
      </c>
      <c r="E597" s="110" t="s">
        <v>1483</v>
      </c>
    </row>
    <row r="598" spans="1:5">
      <c r="A598" s="122">
        <v>51153001</v>
      </c>
      <c r="B598" s="122" t="s">
        <v>593</v>
      </c>
      <c r="C598" s="123">
        <v>31320070</v>
      </c>
    </row>
    <row r="599" spans="1:5">
      <c r="A599" s="118">
        <v>5125</v>
      </c>
      <c r="B599" s="118" t="s">
        <v>1176</v>
      </c>
      <c r="C599" s="119">
        <v>130370587.11</v>
      </c>
    </row>
    <row r="600" spans="1:5">
      <c r="A600" s="120">
        <v>512505</v>
      </c>
      <c r="B600" s="120" t="s">
        <v>592</v>
      </c>
      <c r="C600" s="121">
        <v>13145743.43</v>
      </c>
    </row>
    <row r="601" spans="1:5">
      <c r="A601" s="122">
        <v>51251501</v>
      </c>
      <c r="B601" s="122" t="s">
        <v>444</v>
      </c>
      <c r="C601" s="123">
        <v>13145743.43</v>
      </c>
    </row>
    <row r="602" spans="1:5">
      <c r="A602" s="120">
        <v>512510</v>
      </c>
      <c r="B602" s="120" t="s">
        <v>560</v>
      </c>
      <c r="C602" s="121">
        <v>48918433.020000003</v>
      </c>
    </row>
    <row r="603" spans="1:5">
      <c r="A603" s="122">
        <v>51252001</v>
      </c>
      <c r="B603" s="122" t="s">
        <v>591</v>
      </c>
      <c r="C603" s="123">
        <v>28789118.940000001</v>
      </c>
    </row>
    <row r="604" spans="1:5">
      <c r="A604" s="122">
        <v>51252002</v>
      </c>
      <c r="B604" s="122" t="s">
        <v>590</v>
      </c>
      <c r="C604" s="123">
        <v>20129314.079999998</v>
      </c>
    </row>
    <row r="605" spans="1:5">
      <c r="A605" s="120">
        <v>512515</v>
      </c>
      <c r="B605" s="120" t="s">
        <v>589</v>
      </c>
      <c r="C605" s="121">
        <v>68306410.659999996</v>
      </c>
    </row>
    <row r="606" spans="1:5">
      <c r="A606" s="122">
        <v>51252501</v>
      </c>
      <c r="B606" s="122" t="s">
        <v>588</v>
      </c>
      <c r="C606" s="123">
        <v>67008201.880000003</v>
      </c>
    </row>
    <row r="607" spans="1:5">
      <c r="A607" s="122">
        <v>51252502</v>
      </c>
      <c r="B607" s="122" t="s">
        <v>587</v>
      </c>
      <c r="C607" s="123">
        <v>1298208.78</v>
      </c>
    </row>
    <row r="608" spans="1:5">
      <c r="A608" s="116">
        <v>52</v>
      </c>
      <c r="B608" s="116" t="s">
        <v>1177</v>
      </c>
      <c r="C608" s="117">
        <v>1054360191.12</v>
      </c>
    </row>
    <row r="609" spans="1:6">
      <c r="A609" s="118">
        <v>5210</v>
      </c>
      <c r="B609" s="118" t="s">
        <v>1022</v>
      </c>
      <c r="C609" s="119">
        <v>182070302.12</v>
      </c>
    </row>
    <row r="610" spans="1:6">
      <c r="A610" s="120">
        <v>521005</v>
      </c>
      <c r="B610" s="120" t="s">
        <v>586</v>
      </c>
      <c r="C610" s="121">
        <v>18613555.449999999</v>
      </c>
    </row>
    <row r="611" spans="1:6">
      <c r="A611" s="122">
        <v>51400501</v>
      </c>
      <c r="B611" s="122" t="s">
        <v>585</v>
      </c>
      <c r="C611" s="123">
        <v>18613555.449999999</v>
      </c>
    </row>
    <row r="612" spans="1:6">
      <c r="A612" s="120">
        <v>521020</v>
      </c>
      <c r="B612" s="120" t="s">
        <v>584</v>
      </c>
      <c r="C612" s="121">
        <v>158171361.66999999</v>
      </c>
      <c r="E612" s="83">
        <f>+ESF!H17</f>
        <v>46589690</v>
      </c>
    </row>
    <row r="613" spans="1:6">
      <c r="A613" s="122">
        <v>51401501</v>
      </c>
      <c r="B613" s="122" t="s">
        <v>295</v>
      </c>
      <c r="C613" s="123">
        <v>85078839.670000002</v>
      </c>
      <c r="E613" s="126">
        <f>-C616</f>
        <v>-5285385</v>
      </c>
    </row>
    <row r="614" spans="1:6">
      <c r="A614" s="122">
        <v>51401502</v>
      </c>
      <c r="B614" s="122" t="s">
        <v>583</v>
      </c>
      <c r="C614" s="123">
        <v>73092522</v>
      </c>
      <c r="E614" s="132">
        <f>+E615-E612-E613</f>
        <v>9983505</v>
      </c>
      <c r="F614" s="110" t="s">
        <v>1762</v>
      </c>
    </row>
    <row r="615" spans="1:6">
      <c r="A615" s="120">
        <v>521040</v>
      </c>
      <c r="B615" s="120" t="s">
        <v>1178</v>
      </c>
      <c r="C615" s="121">
        <v>5285385</v>
      </c>
      <c r="E615" s="83">
        <f>+ESF!F17</f>
        <v>51287810</v>
      </c>
    </row>
    <row r="616" spans="1:6">
      <c r="A616" s="129">
        <v>51411001</v>
      </c>
      <c r="B616" s="129" t="s">
        <v>1179</v>
      </c>
      <c r="C616" s="130">
        <v>5285385</v>
      </c>
      <c r="D616" s="131"/>
      <c r="E616" s="126"/>
    </row>
    <row r="617" spans="1:6">
      <c r="A617" s="118">
        <v>5230</v>
      </c>
      <c r="B617" s="118" t="s">
        <v>611</v>
      </c>
      <c r="C617" s="119">
        <v>872289889</v>
      </c>
    </row>
    <row r="618" spans="1:6">
      <c r="A618" s="120">
        <v>523095</v>
      </c>
      <c r="B618" s="120" t="s">
        <v>582</v>
      </c>
      <c r="C618" s="121">
        <v>872289889</v>
      </c>
    </row>
    <row r="619" spans="1:6">
      <c r="A619" s="122">
        <v>51109501</v>
      </c>
      <c r="B619" s="122" t="s">
        <v>610</v>
      </c>
      <c r="C619" s="123">
        <v>76514596</v>
      </c>
    </row>
    <row r="620" spans="1:6">
      <c r="A620" s="122">
        <v>51109503</v>
      </c>
      <c r="B620" s="122" t="s">
        <v>1180</v>
      </c>
      <c r="C620" s="123">
        <v>38688972</v>
      </c>
    </row>
    <row r="621" spans="1:6">
      <c r="A621" s="122">
        <v>51109507</v>
      </c>
      <c r="B621" s="122" t="s">
        <v>607</v>
      </c>
      <c r="C621" s="123">
        <v>105868506</v>
      </c>
    </row>
    <row r="622" spans="1:6">
      <c r="A622" s="122">
        <v>51109508</v>
      </c>
      <c r="B622" s="122" t="s">
        <v>1181</v>
      </c>
      <c r="C622" s="123">
        <v>8474841</v>
      </c>
    </row>
    <row r="623" spans="1:6">
      <c r="A623" s="122">
        <v>51109509</v>
      </c>
      <c r="B623" s="122" t="s">
        <v>1182</v>
      </c>
      <c r="C623" s="123">
        <v>13851660</v>
      </c>
    </row>
    <row r="624" spans="1:6">
      <c r="A624" s="122">
        <v>51109510</v>
      </c>
      <c r="B624" s="122" t="s">
        <v>606</v>
      </c>
      <c r="C624" s="123">
        <v>572350000</v>
      </c>
    </row>
    <row r="625" spans="1:3">
      <c r="A625" s="122">
        <v>51109512</v>
      </c>
      <c r="B625" s="122" t="s">
        <v>604</v>
      </c>
      <c r="C625" s="123">
        <v>4338049</v>
      </c>
    </row>
    <row r="626" spans="1:3">
      <c r="A626" s="122">
        <v>51109525</v>
      </c>
      <c r="B626" s="122" t="s">
        <v>599</v>
      </c>
      <c r="C626" s="123">
        <v>33282265</v>
      </c>
    </row>
    <row r="627" spans="1:3">
      <c r="A627" s="122">
        <v>51109541</v>
      </c>
      <c r="B627" s="122" t="s">
        <v>607</v>
      </c>
      <c r="C627" s="123">
        <v>18921000</v>
      </c>
    </row>
    <row r="628" spans="1:3">
      <c r="A628" s="114">
        <v>6</v>
      </c>
      <c r="B628" s="114" t="s">
        <v>580</v>
      </c>
      <c r="C628" s="115">
        <v>4227981991.27</v>
      </c>
    </row>
    <row r="629" spans="1:3">
      <c r="A629" s="116">
        <v>61</v>
      </c>
      <c r="B629" s="116" t="s">
        <v>252</v>
      </c>
      <c r="C629" s="117">
        <v>4227981991.27</v>
      </c>
    </row>
    <row r="630" spans="1:3">
      <c r="A630" s="118">
        <v>6150</v>
      </c>
      <c r="B630" s="118" t="s">
        <v>1184</v>
      </c>
      <c r="C630" s="119">
        <v>4227981991.27</v>
      </c>
    </row>
    <row r="631" spans="1:3">
      <c r="A631" s="120">
        <v>615005</v>
      </c>
      <c r="B631" s="120" t="s">
        <v>1185</v>
      </c>
      <c r="C631" s="121">
        <v>8135782</v>
      </c>
    </row>
    <row r="632" spans="1:3">
      <c r="A632" s="122">
        <v>61500501</v>
      </c>
      <c r="B632" s="122" t="s">
        <v>1186</v>
      </c>
      <c r="C632" s="123">
        <v>8135782</v>
      </c>
    </row>
    <row r="633" spans="1:3">
      <c r="A633" s="120">
        <v>615010</v>
      </c>
      <c r="B633" s="120" t="s">
        <v>1187</v>
      </c>
      <c r="C633" s="121">
        <v>202554684</v>
      </c>
    </row>
    <row r="634" spans="1:3">
      <c r="A634" s="122">
        <v>61501001</v>
      </c>
      <c r="B634" s="122" t="s">
        <v>1188</v>
      </c>
      <c r="C634" s="123">
        <v>202554684</v>
      </c>
    </row>
    <row r="635" spans="1:3">
      <c r="A635" s="120">
        <v>615015</v>
      </c>
      <c r="B635" s="120" t="s">
        <v>1189</v>
      </c>
      <c r="C635" s="121">
        <v>2100484</v>
      </c>
    </row>
    <row r="636" spans="1:3">
      <c r="A636" s="122">
        <v>61501501</v>
      </c>
      <c r="B636" s="122" t="s">
        <v>1190</v>
      </c>
      <c r="C636" s="123">
        <v>2100484</v>
      </c>
    </row>
    <row r="637" spans="1:3">
      <c r="A637" s="120">
        <v>615020</v>
      </c>
      <c r="B637" s="120" t="s">
        <v>1191</v>
      </c>
      <c r="C637" s="121">
        <v>9190230</v>
      </c>
    </row>
    <row r="638" spans="1:3">
      <c r="A638" s="122">
        <v>61502001</v>
      </c>
      <c r="B638" s="122" t="s">
        <v>1192</v>
      </c>
      <c r="C638" s="123">
        <v>9190230</v>
      </c>
    </row>
    <row r="639" spans="1:3">
      <c r="A639" s="120">
        <v>615025</v>
      </c>
      <c r="B639" s="120" t="s">
        <v>1193</v>
      </c>
      <c r="C639" s="121">
        <v>439359930.75</v>
      </c>
    </row>
    <row r="640" spans="1:3">
      <c r="A640" s="122">
        <v>61753501</v>
      </c>
      <c r="B640" s="122" t="s">
        <v>579</v>
      </c>
      <c r="C640" s="123">
        <v>344630226.75</v>
      </c>
    </row>
    <row r="641" spans="1:3">
      <c r="A641" s="122">
        <v>61753502</v>
      </c>
      <c r="B641" s="122" t="s">
        <v>1194</v>
      </c>
      <c r="C641" s="123">
        <v>94729704</v>
      </c>
    </row>
    <row r="642" spans="1:3">
      <c r="A642" s="120">
        <v>615035</v>
      </c>
      <c r="B642" s="120" t="s">
        <v>578</v>
      </c>
      <c r="C642" s="121">
        <v>3566640880.52</v>
      </c>
    </row>
    <row r="643" spans="1:3">
      <c r="A643" s="122">
        <v>61755001</v>
      </c>
      <c r="B643" s="122" t="s">
        <v>577</v>
      </c>
      <c r="C643" s="123">
        <v>3550225579.4099998</v>
      </c>
    </row>
    <row r="644" spans="1:3">
      <c r="A644" s="122">
        <v>61755002</v>
      </c>
      <c r="B644" s="122" t="s">
        <v>576</v>
      </c>
      <c r="C644" s="123">
        <v>488400</v>
      </c>
    </row>
    <row r="645" spans="1:3">
      <c r="A645" s="122">
        <v>61755003</v>
      </c>
      <c r="B645" s="122" t="s">
        <v>575</v>
      </c>
      <c r="C645" s="123">
        <v>15926901.109999999</v>
      </c>
    </row>
    <row r="646" spans="1:3">
      <c r="A646" s="116">
        <v>81</v>
      </c>
      <c r="B646" s="116" t="s">
        <v>225</v>
      </c>
      <c r="C646" s="117">
        <v>195509667</v>
      </c>
    </row>
    <row r="647" spans="1:3">
      <c r="A647" s="118">
        <v>8115</v>
      </c>
      <c r="B647" s="118" t="s">
        <v>574</v>
      </c>
      <c r="C647" s="119">
        <v>195509667</v>
      </c>
    </row>
    <row r="648" spans="1:3">
      <c r="A648" s="120">
        <v>811540</v>
      </c>
      <c r="B648" s="120" t="s">
        <v>573</v>
      </c>
      <c r="C648" s="121">
        <v>4016948</v>
      </c>
    </row>
    <row r="649" spans="1:3">
      <c r="A649" s="122">
        <v>81202601</v>
      </c>
      <c r="B649" s="122" t="s">
        <v>572</v>
      </c>
      <c r="C649" s="123">
        <v>3996789</v>
      </c>
    </row>
    <row r="650" spans="1:3">
      <c r="A650" s="122">
        <v>81202602</v>
      </c>
      <c r="B650" s="122" t="s">
        <v>571</v>
      </c>
      <c r="C650" s="123">
        <v>20159</v>
      </c>
    </row>
    <row r="651" spans="1:3">
      <c r="A651" s="120">
        <v>811545</v>
      </c>
      <c r="B651" s="120" t="s">
        <v>570</v>
      </c>
      <c r="C651" s="121">
        <v>9129151</v>
      </c>
    </row>
    <row r="652" spans="1:3">
      <c r="A652" s="122">
        <v>81202801</v>
      </c>
      <c r="B652" s="122" t="s">
        <v>569</v>
      </c>
      <c r="C652" s="123">
        <v>8835014</v>
      </c>
    </row>
    <row r="653" spans="1:3">
      <c r="A653" s="122">
        <v>81202802</v>
      </c>
      <c r="B653" s="122" t="s">
        <v>568</v>
      </c>
      <c r="C653" s="123">
        <v>294137</v>
      </c>
    </row>
    <row r="654" spans="1:3">
      <c r="A654" s="120">
        <v>811550</v>
      </c>
      <c r="B654" s="120" t="s">
        <v>567</v>
      </c>
      <c r="C654" s="121">
        <v>182363568</v>
      </c>
    </row>
    <row r="655" spans="1:3">
      <c r="A655" s="122">
        <v>81203001</v>
      </c>
      <c r="B655" s="122" t="s">
        <v>566</v>
      </c>
      <c r="C655" s="123">
        <v>130771424</v>
      </c>
    </row>
    <row r="656" spans="1:3">
      <c r="A656" s="122">
        <v>81203002</v>
      </c>
      <c r="B656" s="122" t="s">
        <v>565</v>
      </c>
      <c r="C656" s="123">
        <v>51592144</v>
      </c>
    </row>
    <row r="657" spans="1:3">
      <c r="A657" s="116">
        <v>83</v>
      </c>
      <c r="B657" s="116" t="s">
        <v>218</v>
      </c>
      <c r="C657" s="117">
        <v>145874236.96000001</v>
      </c>
    </row>
    <row r="658" spans="1:3">
      <c r="A658" s="118">
        <v>8310</v>
      </c>
      <c r="B658" s="118" t="s">
        <v>564</v>
      </c>
      <c r="C658" s="119">
        <v>121635720.95999999</v>
      </c>
    </row>
    <row r="659" spans="1:3">
      <c r="A659" s="120">
        <v>831005</v>
      </c>
      <c r="B659" s="120" t="s">
        <v>524</v>
      </c>
      <c r="C659" s="121">
        <v>45684166.960000001</v>
      </c>
    </row>
    <row r="660" spans="1:3">
      <c r="A660" s="122">
        <v>83100502</v>
      </c>
      <c r="B660" s="122" t="s">
        <v>563</v>
      </c>
      <c r="C660" s="123">
        <v>45684166.960000001</v>
      </c>
    </row>
    <row r="661" spans="1:3">
      <c r="A661" s="120">
        <v>831015</v>
      </c>
      <c r="B661" s="120" t="s">
        <v>562</v>
      </c>
      <c r="C661" s="121">
        <v>75951554</v>
      </c>
    </row>
    <row r="662" spans="1:3">
      <c r="A662" s="122">
        <v>83101501</v>
      </c>
      <c r="B662" s="122" t="s">
        <v>561</v>
      </c>
      <c r="C662" s="123">
        <v>41132721</v>
      </c>
    </row>
    <row r="663" spans="1:3">
      <c r="A663" s="122">
        <v>83101502</v>
      </c>
      <c r="B663" s="122" t="s">
        <v>561</v>
      </c>
      <c r="C663" s="123">
        <v>2773732</v>
      </c>
    </row>
    <row r="664" spans="1:3">
      <c r="A664" s="122">
        <v>83102501</v>
      </c>
      <c r="B664" s="122" t="s">
        <v>1405</v>
      </c>
      <c r="C664" s="123">
        <v>1394349</v>
      </c>
    </row>
    <row r="665" spans="1:3">
      <c r="A665" s="122">
        <v>83102503</v>
      </c>
      <c r="B665" s="122" t="s">
        <v>1406</v>
      </c>
      <c r="C665" s="123">
        <v>23377501</v>
      </c>
    </row>
    <row r="666" spans="1:3">
      <c r="A666" s="122">
        <v>83102504</v>
      </c>
      <c r="B666" s="122" t="s">
        <v>1407</v>
      </c>
      <c r="C666" s="123">
        <v>7273251</v>
      </c>
    </row>
    <row r="667" spans="1:3">
      <c r="A667" s="118">
        <v>8320</v>
      </c>
      <c r="B667" s="118" t="s">
        <v>1196</v>
      </c>
      <c r="C667" s="119">
        <v>24238516</v>
      </c>
    </row>
    <row r="668" spans="1:3">
      <c r="A668" s="120">
        <v>832015</v>
      </c>
      <c r="B668" s="120" t="s">
        <v>560</v>
      </c>
      <c r="C668" s="121">
        <v>8116796</v>
      </c>
    </row>
    <row r="669" spans="1:3">
      <c r="A669" s="122">
        <v>83201503</v>
      </c>
      <c r="B669" s="122" t="s">
        <v>4</v>
      </c>
      <c r="C669" s="123">
        <v>8116796</v>
      </c>
    </row>
    <row r="670" spans="1:3">
      <c r="A670" s="120">
        <v>832020</v>
      </c>
      <c r="B670" s="120" t="s">
        <v>589</v>
      </c>
      <c r="C670" s="121">
        <v>16121720</v>
      </c>
    </row>
    <row r="671" spans="1:3">
      <c r="A671" s="122">
        <v>83202003</v>
      </c>
      <c r="B671" s="122" t="s">
        <v>559</v>
      </c>
      <c r="C671" s="123">
        <v>16121720</v>
      </c>
    </row>
    <row r="672" spans="1:3">
      <c r="A672" s="116">
        <v>86</v>
      </c>
      <c r="B672" s="116" t="s">
        <v>558</v>
      </c>
      <c r="C672" s="117">
        <v>-195509667</v>
      </c>
    </row>
    <row r="673" spans="1:3">
      <c r="A673" s="118">
        <v>8605</v>
      </c>
      <c r="B673" s="118" t="s">
        <v>557</v>
      </c>
      <c r="C673" s="119">
        <v>-195509667</v>
      </c>
    </row>
    <row r="674" spans="1:3">
      <c r="A674" s="120">
        <v>860501</v>
      </c>
      <c r="B674" s="120" t="s">
        <v>556</v>
      </c>
      <c r="C674" s="121">
        <v>-195509667</v>
      </c>
    </row>
    <row r="675" spans="1:3">
      <c r="A675" s="122">
        <v>86050101</v>
      </c>
      <c r="B675" s="122" t="s">
        <v>555</v>
      </c>
      <c r="C675" s="123">
        <v>-195509667</v>
      </c>
    </row>
    <row r="676" spans="1:3">
      <c r="A676" s="116">
        <v>88</v>
      </c>
      <c r="B676" s="116" t="s">
        <v>554</v>
      </c>
      <c r="C676" s="117">
        <v>-145874236.96000001</v>
      </c>
    </row>
    <row r="677" spans="1:3">
      <c r="A677" s="118">
        <v>8805</v>
      </c>
      <c r="B677" s="118" t="s">
        <v>209</v>
      </c>
      <c r="C677" s="119">
        <v>-145874236.96000001</v>
      </c>
    </row>
    <row r="678" spans="1:3">
      <c r="A678" s="122">
        <v>88050101</v>
      </c>
      <c r="B678" s="122" t="s">
        <v>553</v>
      </c>
      <c r="C678" s="123">
        <v>-145874236.96000001</v>
      </c>
    </row>
    <row r="679" spans="1:3">
      <c r="A679" s="116">
        <v>91</v>
      </c>
      <c r="B679" s="116" t="s">
        <v>206</v>
      </c>
      <c r="C679" s="117">
        <v>64930523025</v>
      </c>
    </row>
    <row r="680" spans="1:3">
      <c r="A680" s="118">
        <v>9110</v>
      </c>
      <c r="B680" s="118" t="s">
        <v>550</v>
      </c>
      <c r="C680" s="119">
        <v>64930523025</v>
      </c>
    </row>
    <row r="681" spans="1:3">
      <c r="A681" s="120">
        <v>911010</v>
      </c>
      <c r="B681" s="120" t="s">
        <v>549</v>
      </c>
      <c r="C681" s="121">
        <v>62565451415</v>
      </c>
    </row>
    <row r="682" spans="1:3">
      <c r="A682" s="122">
        <v>91101001</v>
      </c>
      <c r="B682" s="122" t="s">
        <v>548</v>
      </c>
      <c r="C682" s="123">
        <v>430167081</v>
      </c>
    </row>
    <row r="683" spans="1:3">
      <c r="A683" s="122">
        <v>91151001</v>
      </c>
      <c r="B683" s="122" t="s">
        <v>548</v>
      </c>
      <c r="C683" s="123">
        <v>62135284334</v>
      </c>
    </row>
    <row r="684" spans="1:3">
      <c r="A684" s="120">
        <v>911015</v>
      </c>
      <c r="B684" s="120" t="s">
        <v>552</v>
      </c>
      <c r="C684" s="121">
        <v>2365071610</v>
      </c>
    </row>
    <row r="685" spans="1:3">
      <c r="A685" s="122">
        <v>91101501</v>
      </c>
      <c r="B685" s="122" t="s">
        <v>551</v>
      </c>
      <c r="C685" s="123">
        <v>2365071610</v>
      </c>
    </row>
    <row r="686" spans="1:3">
      <c r="A686" s="116">
        <v>93</v>
      </c>
      <c r="B686" s="116" t="s">
        <v>196</v>
      </c>
      <c r="C686" s="117">
        <v>171711084</v>
      </c>
    </row>
    <row r="687" spans="1:3">
      <c r="A687" s="118">
        <v>9310</v>
      </c>
      <c r="B687" s="118" t="s">
        <v>544</v>
      </c>
      <c r="C687" s="119">
        <v>171711084</v>
      </c>
    </row>
    <row r="688" spans="1:3">
      <c r="A688" s="120">
        <v>931010</v>
      </c>
      <c r="B688" s="120" t="s">
        <v>544</v>
      </c>
      <c r="C688" s="121">
        <v>171711084</v>
      </c>
    </row>
    <row r="689" spans="1:3">
      <c r="A689" s="122">
        <v>9140109502</v>
      </c>
      <c r="B689" s="122" t="s">
        <v>543</v>
      </c>
      <c r="C689" s="123">
        <v>171711084</v>
      </c>
    </row>
    <row r="690" spans="1:3">
      <c r="A690" s="116">
        <v>96</v>
      </c>
      <c r="B690" s="116" t="s">
        <v>542</v>
      </c>
      <c r="C690" s="117">
        <v>-65102234109</v>
      </c>
    </row>
    <row r="691" spans="1:3">
      <c r="A691" s="118">
        <v>9605</v>
      </c>
      <c r="B691" s="118" t="s">
        <v>1197</v>
      </c>
      <c r="C691" s="119">
        <v>-65102234109</v>
      </c>
    </row>
    <row r="692" spans="1:3">
      <c r="A692" s="120">
        <v>960501</v>
      </c>
      <c r="B692" s="120" t="s">
        <v>191</v>
      </c>
      <c r="C692" s="121">
        <v>-65102234109</v>
      </c>
    </row>
    <row r="693" spans="1:3">
      <c r="A693" s="122">
        <v>96050102</v>
      </c>
      <c r="B693" s="122" t="s">
        <v>540</v>
      </c>
      <c r="C693" s="123">
        <v>-60483074811</v>
      </c>
    </row>
    <row r="694" spans="1:3">
      <c r="A694" s="122">
        <v>96051001</v>
      </c>
      <c r="B694" s="122" t="s">
        <v>539</v>
      </c>
      <c r="C694" s="123">
        <v>-4619159298</v>
      </c>
    </row>
  </sheetData>
  <autoFilter ref="A1:C694" xr:uid="{00000000-0009-0000-0000-000006000000}"/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764"/>
  <sheetViews>
    <sheetView zoomScale="130" zoomScaleNormal="130" workbookViewId="0">
      <pane xSplit="1" ySplit="1" topLeftCell="B189" activePane="bottomRight" state="frozen"/>
      <selection activeCell="B24" sqref="B24"/>
      <selection pane="topRight" activeCell="B24" sqref="B24"/>
      <selection pane="bottomLeft" activeCell="B24" sqref="B24"/>
      <selection pane="bottomRight" activeCell="B24" sqref="B24"/>
    </sheetView>
  </sheetViews>
  <sheetFormatPr baseColWidth="10" defaultColWidth="22.5703125" defaultRowHeight="12.75"/>
  <cols>
    <col min="1" max="1" width="12.7109375" style="85" customWidth="1"/>
    <col min="2" max="2" width="52.42578125" style="85" customWidth="1"/>
    <col min="3" max="3" width="17.85546875" style="85" bestFit="1" customWidth="1"/>
    <col min="4" max="4" width="16.7109375" style="215" customWidth="1"/>
    <col min="5" max="16384" width="22.5703125" style="215"/>
  </cols>
  <sheetData>
    <row r="1" spans="1:4">
      <c r="A1" s="214" t="s">
        <v>1028</v>
      </c>
      <c r="B1" s="214" t="s">
        <v>1021</v>
      </c>
      <c r="C1" s="214" t="s">
        <v>1029</v>
      </c>
    </row>
    <row r="2" spans="1:4">
      <c r="A2" s="216">
        <v>1</v>
      </c>
      <c r="B2" s="216" t="s">
        <v>1030</v>
      </c>
      <c r="C2" s="217">
        <v>64644891428.029999</v>
      </c>
      <c r="D2" s="218"/>
    </row>
    <row r="3" spans="1:4">
      <c r="A3" s="219">
        <v>11</v>
      </c>
      <c r="B3" s="219" t="s">
        <v>1020</v>
      </c>
      <c r="C3" s="220">
        <v>3078681957.5100002</v>
      </c>
    </row>
    <row r="4" spans="1:4">
      <c r="A4" s="221">
        <v>1105</v>
      </c>
      <c r="B4" s="221" t="s">
        <v>1019</v>
      </c>
      <c r="C4" s="222">
        <v>0</v>
      </c>
    </row>
    <row r="5" spans="1:4">
      <c r="A5" s="221">
        <v>110510</v>
      </c>
      <c r="B5" s="221" t="s">
        <v>1018</v>
      </c>
      <c r="C5" s="222">
        <v>0</v>
      </c>
    </row>
    <row r="6" spans="1:4">
      <c r="A6" s="215">
        <v>11051001</v>
      </c>
      <c r="B6" s="215" t="s">
        <v>1017</v>
      </c>
      <c r="C6" s="218">
        <v>0</v>
      </c>
    </row>
    <row r="7" spans="1:4">
      <c r="A7" s="221">
        <v>1110</v>
      </c>
      <c r="B7" s="221" t="s">
        <v>1016</v>
      </c>
      <c r="C7" s="222">
        <v>2785169587.8600001</v>
      </c>
    </row>
    <row r="8" spans="1:4">
      <c r="A8" s="221">
        <v>111005</v>
      </c>
      <c r="B8" s="221" t="s">
        <v>896</v>
      </c>
      <c r="C8" s="222">
        <v>2473513471.8800001</v>
      </c>
    </row>
    <row r="9" spans="1:4">
      <c r="A9" s="215">
        <v>1110050101</v>
      </c>
      <c r="B9" s="215" t="s">
        <v>1015</v>
      </c>
      <c r="C9" s="218">
        <v>188867845.72</v>
      </c>
    </row>
    <row r="10" spans="1:4">
      <c r="A10" s="215">
        <v>1110050102</v>
      </c>
      <c r="B10" s="215" t="s">
        <v>1014</v>
      </c>
      <c r="C10" s="218">
        <v>131244664.31999999</v>
      </c>
    </row>
    <row r="11" spans="1:4">
      <c r="A11" s="215">
        <v>1110050103</v>
      </c>
      <c r="B11" s="215" t="s">
        <v>1013</v>
      </c>
      <c r="C11" s="218">
        <v>77335765.989999995</v>
      </c>
    </row>
    <row r="12" spans="1:4">
      <c r="A12" s="215">
        <v>1110050104</v>
      </c>
      <c r="B12" s="215" t="s">
        <v>1012</v>
      </c>
      <c r="C12" s="218">
        <v>116285151.23999999</v>
      </c>
    </row>
    <row r="13" spans="1:4">
      <c r="A13" s="215">
        <v>1110050105</v>
      </c>
      <c r="B13" s="215" t="s">
        <v>1011</v>
      </c>
      <c r="C13" s="218">
        <v>230280688.09999999</v>
      </c>
    </row>
    <row r="14" spans="1:4">
      <c r="A14" s="215">
        <v>1110050106</v>
      </c>
      <c r="B14" s="215" t="s">
        <v>1010</v>
      </c>
      <c r="C14" s="218">
        <v>288436283.66000003</v>
      </c>
    </row>
    <row r="15" spans="1:4">
      <c r="A15" s="215">
        <v>1110050107</v>
      </c>
      <c r="B15" s="215" t="s">
        <v>1009</v>
      </c>
      <c r="C15" s="218">
        <v>509725660.68000001</v>
      </c>
    </row>
    <row r="16" spans="1:4">
      <c r="A16" s="215">
        <v>1110050108</v>
      </c>
      <c r="B16" s="215" t="s">
        <v>1008</v>
      </c>
      <c r="C16" s="218">
        <v>200000000.65000001</v>
      </c>
    </row>
    <row r="17" spans="1:3">
      <c r="A17" s="215">
        <v>1110050109</v>
      </c>
      <c r="B17" s="215" t="s">
        <v>1007</v>
      </c>
      <c r="C17" s="218">
        <v>29753057.420000002</v>
      </c>
    </row>
    <row r="18" spans="1:3">
      <c r="A18" s="215">
        <v>1110050110</v>
      </c>
      <c r="B18" s="215" t="s">
        <v>1006</v>
      </c>
      <c r="C18" s="218">
        <v>363954747.47000003</v>
      </c>
    </row>
    <row r="19" spans="1:3">
      <c r="A19" s="215">
        <v>1110050111</v>
      </c>
      <c r="B19" s="215" t="s">
        <v>1005</v>
      </c>
      <c r="C19" s="218">
        <v>8020344</v>
      </c>
    </row>
    <row r="20" spans="1:3">
      <c r="A20" s="215">
        <v>1110050112</v>
      </c>
      <c r="B20" s="215" t="s">
        <v>1004</v>
      </c>
      <c r="C20" s="218">
        <v>241051718.28999999</v>
      </c>
    </row>
    <row r="21" spans="1:3">
      <c r="A21" s="215">
        <v>1110050201</v>
      </c>
      <c r="B21" s="215" t="s">
        <v>1003</v>
      </c>
      <c r="C21" s="218">
        <v>19569307.390000001</v>
      </c>
    </row>
    <row r="22" spans="1:3">
      <c r="A22" s="215">
        <v>1110050301</v>
      </c>
      <c r="B22" s="215" t="s">
        <v>1002</v>
      </c>
      <c r="C22" s="218">
        <v>11238682.02</v>
      </c>
    </row>
    <row r="23" spans="1:3">
      <c r="A23" s="215">
        <v>1110050401</v>
      </c>
      <c r="B23" s="215" t="s">
        <v>1001</v>
      </c>
      <c r="C23" s="218">
        <v>42732097.549999997</v>
      </c>
    </row>
    <row r="24" spans="1:3">
      <c r="A24" s="215">
        <v>1110050501</v>
      </c>
      <c r="B24" s="215" t="s">
        <v>1000</v>
      </c>
      <c r="C24" s="218">
        <v>14717457.380000001</v>
      </c>
    </row>
    <row r="25" spans="1:3">
      <c r="A25" s="221">
        <v>111010</v>
      </c>
      <c r="B25" s="221" t="s">
        <v>894</v>
      </c>
      <c r="C25" s="222">
        <v>279105426.30000001</v>
      </c>
    </row>
    <row r="26" spans="1:3">
      <c r="A26" s="215">
        <v>11101001</v>
      </c>
      <c r="B26" s="215" t="s">
        <v>999</v>
      </c>
      <c r="C26" s="218">
        <v>49521486.770000003</v>
      </c>
    </row>
    <row r="27" spans="1:3">
      <c r="A27" s="215">
        <v>11101002</v>
      </c>
      <c r="B27" s="215" t="s">
        <v>998</v>
      </c>
      <c r="C27" s="218">
        <v>229583939.53</v>
      </c>
    </row>
    <row r="28" spans="1:3">
      <c r="A28" s="221">
        <v>111015</v>
      </c>
      <c r="B28" s="221" t="s">
        <v>997</v>
      </c>
      <c r="C28" s="222">
        <v>23041891.870000001</v>
      </c>
    </row>
    <row r="29" spans="1:3">
      <c r="A29" s="215">
        <v>11101501</v>
      </c>
      <c r="B29" s="215" t="s">
        <v>996</v>
      </c>
      <c r="C29" s="218">
        <v>18807187.41</v>
      </c>
    </row>
    <row r="30" spans="1:3">
      <c r="A30" s="215">
        <v>11101502</v>
      </c>
      <c r="B30" s="215" t="s">
        <v>995</v>
      </c>
      <c r="C30" s="218">
        <v>4234704.46</v>
      </c>
    </row>
    <row r="31" spans="1:3">
      <c r="A31" s="221">
        <v>111025</v>
      </c>
      <c r="B31" s="221" t="s">
        <v>898</v>
      </c>
      <c r="C31" s="222">
        <v>9508797.8100000005</v>
      </c>
    </row>
    <row r="32" spans="1:3">
      <c r="A32" s="215">
        <v>11102501</v>
      </c>
      <c r="B32" s="215" t="s">
        <v>1031</v>
      </c>
      <c r="C32" s="218">
        <v>2790355.57</v>
      </c>
    </row>
    <row r="33" spans="1:3">
      <c r="A33" s="215">
        <v>11102502</v>
      </c>
      <c r="B33" s="215" t="s">
        <v>1032</v>
      </c>
      <c r="C33" s="218">
        <v>6718442.2400000002</v>
      </c>
    </row>
    <row r="34" spans="1:3">
      <c r="A34" s="221">
        <v>1120</v>
      </c>
      <c r="B34" s="221" t="s">
        <v>1033</v>
      </c>
      <c r="C34" s="222">
        <v>293512369.64999998</v>
      </c>
    </row>
    <row r="35" spans="1:3">
      <c r="A35" s="221">
        <v>112005</v>
      </c>
      <c r="B35" s="221" t="s">
        <v>1034</v>
      </c>
      <c r="C35" s="222">
        <v>293512369.64999998</v>
      </c>
    </row>
    <row r="36" spans="1:3">
      <c r="A36" s="215">
        <v>11200501</v>
      </c>
      <c r="B36" s="215" t="s">
        <v>1035</v>
      </c>
      <c r="C36" s="218">
        <v>87192650</v>
      </c>
    </row>
    <row r="37" spans="1:3">
      <c r="A37" s="215">
        <v>11200502</v>
      </c>
      <c r="B37" s="215" t="s">
        <v>1036</v>
      </c>
      <c r="C37" s="218">
        <v>60371938.789999999</v>
      </c>
    </row>
    <row r="38" spans="1:3">
      <c r="A38" s="215">
        <v>11200503</v>
      </c>
      <c r="B38" s="215" t="s">
        <v>1037</v>
      </c>
      <c r="C38" s="218">
        <v>30058619</v>
      </c>
    </row>
    <row r="39" spans="1:3">
      <c r="A39" s="215">
        <v>11200504</v>
      </c>
      <c r="B39" s="215" t="s">
        <v>1038</v>
      </c>
      <c r="C39" s="218">
        <v>45820141.770000003</v>
      </c>
    </row>
    <row r="40" spans="1:3">
      <c r="A40" s="215">
        <v>11200505</v>
      </c>
      <c r="B40" s="215" t="s">
        <v>1039</v>
      </c>
      <c r="C40" s="218">
        <v>30003225</v>
      </c>
    </row>
    <row r="41" spans="1:3">
      <c r="A41" s="215">
        <v>11200506</v>
      </c>
      <c r="B41" s="215" t="s">
        <v>1040</v>
      </c>
      <c r="C41" s="218">
        <v>40065795.090000004</v>
      </c>
    </row>
    <row r="42" spans="1:3">
      <c r="A42" s="219">
        <v>12</v>
      </c>
      <c r="B42" s="219" t="s">
        <v>524</v>
      </c>
      <c r="C42" s="220">
        <v>621597211</v>
      </c>
    </row>
    <row r="43" spans="1:3">
      <c r="A43" s="221">
        <v>1206</v>
      </c>
      <c r="B43" s="221" t="s">
        <v>1041</v>
      </c>
      <c r="C43" s="222">
        <v>46589690</v>
      </c>
    </row>
    <row r="44" spans="1:3">
      <c r="A44" s="221">
        <v>120601</v>
      </c>
      <c r="B44" s="221" t="s">
        <v>1042</v>
      </c>
      <c r="C44" s="222">
        <v>46589690</v>
      </c>
    </row>
    <row r="45" spans="1:3">
      <c r="A45" s="215">
        <v>12060101</v>
      </c>
      <c r="B45" s="215" t="s">
        <v>790</v>
      </c>
      <c r="C45" s="218">
        <v>46589690</v>
      </c>
    </row>
    <row r="46" spans="1:3">
      <c r="A46" s="221">
        <v>1208</v>
      </c>
      <c r="B46" s="221" t="s">
        <v>994</v>
      </c>
      <c r="C46" s="222">
        <v>535845042</v>
      </c>
    </row>
    <row r="47" spans="1:3">
      <c r="A47" s="221">
        <v>120811</v>
      </c>
      <c r="B47" s="221" t="s">
        <v>1043</v>
      </c>
      <c r="C47" s="222">
        <v>535845042</v>
      </c>
    </row>
    <row r="48" spans="1:3">
      <c r="A48" s="215">
        <v>12089501</v>
      </c>
      <c r="B48" s="215" t="s">
        <v>993</v>
      </c>
      <c r="C48" s="218">
        <v>535845042</v>
      </c>
    </row>
    <row r="49" spans="1:5">
      <c r="A49" s="221">
        <v>1226</v>
      </c>
      <c r="B49" s="221" t="s">
        <v>1044</v>
      </c>
      <c r="C49" s="222">
        <v>39162479</v>
      </c>
    </row>
    <row r="50" spans="1:5">
      <c r="A50" s="221">
        <v>122602</v>
      </c>
      <c r="B50" s="221" t="s">
        <v>1045</v>
      </c>
      <c r="C50" s="222">
        <v>39162479</v>
      </c>
    </row>
    <row r="51" spans="1:5">
      <c r="A51" s="215">
        <v>19871001</v>
      </c>
      <c r="B51" s="215" t="s">
        <v>847</v>
      </c>
      <c r="C51" s="218">
        <v>39162479</v>
      </c>
    </row>
    <row r="52" spans="1:5">
      <c r="A52" s="219">
        <v>14</v>
      </c>
      <c r="B52" s="219" t="s">
        <v>992</v>
      </c>
      <c r="C52" s="220">
        <v>58747826045.790001</v>
      </c>
      <c r="D52" s="218"/>
      <c r="E52" s="218"/>
    </row>
    <row r="53" spans="1:5">
      <c r="A53" s="221">
        <v>1411</v>
      </c>
      <c r="B53" s="221" t="s">
        <v>1046</v>
      </c>
      <c r="C53" s="223">
        <v>299062183</v>
      </c>
    </row>
    <row r="54" spans="1:5">
      <c r="A54" s="221">
        <v>141105</v>
      </c>
      <c r="B54" s="221" t="s">
        <v>972</v>
      </c>
      <c r="C54" s="222">
        <v>299062183</v>
      </c>
    </row>
    <row r="55" spans="1:5">
      <c r="A55" s="215">
        <v>14110501</v>
      </c>
      <c r="B55" s="215" t="s">
        <v>991</v>
      </c>
      <c r="C55" s="218">
        <v>299062183</v>
      </c>
    </row>
    <row r="56" spans="1:5" s="225" customFormat="1">
      <c r="A56" s="224">
        <v>1412</v>
      </c>
      <c r="B56" s="224" t="s">
        <v>1047</v>
      </c>
      <c r="C56" s="223">
        <v>451274737</v>
      </c>
      <c r="E56" s="226"/>
    </row>
    <row r="57" spans="1:5">
      <c r="A57" s="221">
        <v>141205</v>
      </c>
      <c r="B57" s="221" t="s">
        <v>972</v>
      </c>
      <c r="C57" s="222">
        <v>401589347</v>
      </c>
    </row>
    <row r="58" spans="1:5">
      <c r="A58" s="215">
        <v>14120501</v>
      </c>
      <c r="B58" s="215" t="s">
        <v>990</v>
      </c>
      <c r="C58" s="222">
        <v>401589347</v>
      </c>
    </row>
    <row r="59" spans="1:5">
      <c r="A59" s="221">
        <v>141210</v>
      </c>
      <c r="B59" s="221" t="s">
        <v>979</v>
      </c>
      <c r="C59" s="222">
        <v>0</v>
      </c>
    </row>
    <row r="60" spans="1:5">
      <c r="A60" s="215">
        <v>14121001</v>
      </c>
      <c r="B60" s="215" t="s">
        <v>989</v>
      </c>
      <c r="C60" s="218">
        <v>0</v>
      </c>
    </row>
    <row r="61" spans="1:5">
      <c r="A61" s="221">
        <v>141225</v>
      </c>
      <c r="B61" s="221" t="s">
        <v>916</v>
      </c>
      <c r="C61" s="222">
        <v>49685390</v>
      </c>
    </row>
    <row r="62" spans="1:5">
      <c r="A62" s="215">
        <v>14122501</v>
      </c>
      <c r="B62" s="215" t="s">
        <v>986</v>
      </c>
      <c r="C62" s="218">
        <v>49685390</v>
      </c>
    </row>
    <row r="63" spans="1:5">
      <c r="A63" s="221">
        <v>1441</v>
      </c>
      <c r="B63" s="221" t="s">
        <v>1048</v>
      </c>
      <c r="C63" s="223">
        <v>55753105463</v>
      </c>
      <c r="D63" s="218"/>
    </row>
    <row r="64" spans="1:5">
      <c r="A64" s="221">
        <v>144105</v>
      </c>
      <c r="B64" s="221" t="s">
        <v>972</v>
      </c>
      <c r="C64" s="222">
        <v>54932259372</v>
      </c>
    </row>
    <row r="65" spans="1:3">
      <c r="A65" s="215">
        <v>14410501</v>
      </c>
      <c r="B65" s="215" t="s">
        <v>985</v>
      </c>
      <c r="C65" s="222">
        <v>54932259372</v>
      </c>
    </row>
    <row r="66" spans="1:3">
      <c r="A66" s="221">
        <v>144110</v>
      </c>
      <c r="B66" s="221" t="s">
        <v>979</v>
      </c>
      <c r="C66" s="222">
        <v>58449107</v>
      </c>
    </row>
    <row r="67" spans="1:3">
      <c r="A67" s="215">
        <v>14411001</v>
      </c>
      <c r="B67" s="215" t="s">
        <v>984</v>
      </c>
      <c r="C67" s="218">
        <v>58449107</v>
      </c>
    </row>
    <row r="68" spans="1:3">
      <c r="A68" s="221">
        <v>144115</v>
      </c>
      <c r="B68" s="221" t="s">
        <v>977</v>
      </c>
      <c r="C68" s="222">
        <v>239768918</v>
      </c>
    </row>
    <row r="69" spans="1:3">
      <c r="A69" s="215">
        <v>14411501</v>
      </c>
      <c r="B69" s="215" t="s">
        <v>983</v>
      </c>
      <c r="C69" s="222">
        <v>239768918</v>
      </c>
    </row>
    <row r="70" spans="1:3">
      <c r="A70" s="221">
        <v>144120</v>
      </c>
      <c r="B70" s="221" t="s">
        <v>918</v>
      </c>
      <c r="C70" s="222">
        <v>81017556</v>
      </c>
    </row>
    <row r="71" spans="1:3">
      <c r="A71" s="215">
        <v>14412001</v>
      </c>
      <c r="B71" s="215" t="s">
        <v>982</v>
      </c>
      <c r="C71" s="222">
        <v>81017556</v>
      </c>
    </row>
    <row r="72" spans="1:3">
      <c r="A72" s="221">
        <v>144125</v>
      </c>
      <c r="B72" s="221" t="s">
        <v>916</v>
      </c>
      <c r="C72" s="222">
        <v>441610510</v>
      </c>
    </row>
    <row r="73" spans="1:3">
      <c r="A73" s="215">
        <v>14412501</v>
      </c>
      <c r="B73" s="215" t="s">
        <v>981</v>
      </c>
      <c r="C73" s="222">
        <v>441610510</v>
      </c>
    </row>
    <row r="74" spans="1:3">
      <c r="A74" s="221">
        <v>1442</v>
      </c>
      <c r="B74" s="221" t="s">
        <v>1049</v>
      </c>
      <c r="C74" s="223">
        <v>3334963879</v>
      </c>
    </row>
    <row r="75" spans="1:3">
      <c r="A75" s="221">
        <v>144205</v>
      </c>
      <c r="B75" s="221" t="s">
        <v>972</v>
      </c>
      <c r="C75" s="222">
        <v>2510106408</v>
      </c>
    </row>
    <row r="76" spans="1:3">
      <c r="A76" s="215">
        <v>14420501</v>
      </c>
      <c r="B76" s="215" t="s">
        <v>980</v>
      </c>
      <c r="C76" s="222">
        <v>2510106408</v>
      </c>
    </row>
    <row r="77" spans="1:3">
      <c r="A77" s="221">
        <v>144210</v>
      </c>
      <c r="B77" s="221" t="s">
        <v>979</v>
      </c>
      <c r="C77" s="222">
        <v>201675605</v>
      </c>
    </row>
    <row r="78" spans="1:3">
      <c r="A78" s="215">
        <v>14421001</v>
      </c>
      <c r="B78" s="215" t="s">
        <v>978</v>
      </c>
      <c r="C78" s="218">
        <v>201675605</v>
      </c>
    </row>
    <row r="79" spans="1:3">
      <c r="A79" s="221">
        <v>144215</v>
      </c>
      <c r="B79" s="221" t="s">
        <v>977</v>
      </c>
      <c r="C79" s="222">
        <v>18644324</v>
      </c>
    </row>
    <row r="80" spans="1:3">
      <c r="A80" s="215">
        <v>14421501</v>
      </c>
      <c r="B80" s="215" t="s">
        <v>976</v>
      </c>
      <c r="C80" s="222">
        <v>18644324</v>
      </c>
    </row>
    <row r="81" spans="1:3">
      <c r="A81" s="221">
        <v>144220</v>
      </c>
      <c r="B81" s="221" t="s">
        <v>918</v>
      </c>
      <c r="C81" s="222">
        <v>127719157</v>
      </c>
    </row>
    <row r="82" spans="1:3">
      <c r="A82" s="215">
        <v>14422001</v>
      </c>
      <c r="B82" s="215" t="s">
        <v>975</v>
      </c>
      <c r="C82" s="222">
        <v>127719157</v>
      </c>
    </row>
    <row r="83" spans="1:3">
      <c r="A83" s="221">
        <v>144225</v>
      </c>
      <c r="B83" s="221" t="s">
        <v>916</v>
      </c>
      <c r="C83" s="222">
        <v>476818385</v>
      </c>
    </row>
    <row r="84" spans="1:3">
      <c r="A84" s="215">
        <v>14422501</v>
      </c>
      <c r="B84" s="215" t="s">
        <v>974</v>
      </c>
      <c r="C84" s="222">
        <v>476818385</v>
      </c>
    </row>
    <row r="85" spans="1:3">
      <c r="A85" s="221">
        <v>1443</v>
      </c>
      <c r="B85" s="221" t="s">
        <v>1050</v>
      </c>
      <c r="C85" s="223">
        <v>196248890</v>
      </c>
    </row>
    <row r="86" spans="1:3">
      <c r="A86" s="221">
        <v>144305</v>
      </c>
      <c r="B86" s="221" t="s">
        <v>972</v>
      </c>
      <c r="C86" s="222">
        <v>144921584</v>
      </c>
    </row>
    <row r="87" spans="1:3">
      <c r="A87" s="215">
        <v>1655180101</v>
      </c>
      <c r="B87" s="215" t="s">
        <v>937</v>
      </c>
      <c r="C87" s="218">
        <v>144875982</v>
      </c>
    </row>
    <row r="88" spans="1:3">
      <c r="A88" s="215">
        <v>1655180201</v>
      </c>
      <c r="B88" s="215" t="s">
        <v>936</v>
      </c>
      <c r="C88" s="218">
        <v>45602</v>
      </c>
    </row>
    <row r="89" spans="1:3">
      <c r="A89" s="221">
        <v>144310</v>
      </c>
      <c r="B89" s="221" t="s">
        <v>979</v>
      </c>
      <c r="C89" s="222">
        <v>6882896</v>
      </c>
    </row>
    <row r="90" spans="1:3">
      <c r="A90" s="215">
        <v>1655220101</v>
      </c>
      <c r="B90" s="215" t="s">
        <v>935</v>
      </c>
      <c r="C90" s="218">
        <v>6876132</v>
      </c>
    </row>
    <row r="91" spans="1:3">
      <c r="A91" s="215">
        <v>1655220201</v>
      </c>
      <c r="B91" s="215" t="s">
        <v>934</v>
      </c>
      <c r="C91" s="218">
        <v>6764</v>
      </c>
    </row>
    <row r="92" spans="1:3">
      <c r="A92" s="221">
        <v>144315</v>
      </c>
      <c r="B92" s="221" t="s">
        <v>977</v>
      </c>
      <c r="C92" s="222">
        <v>2115663</v>
      </c>
    </row>
    <row r="93" spans="1:3">
      <c r="A93" s="215">
        <v>1655240101</v>
      </c>
      <c r="B93" s="215" t="s">
        <v>933</v>
      </c>
      <c r="C93" s="218">
        <v>2111277</v>
      </c>
    </row>
    <row r="94" spans="1:3">
      <c r="A94" s="215">
        <v>1655240201</v>
      </c>
      <c r="B94" s="215" t="s">
        <v>932</v>
      </c>
      <c r="C94" s="218">
        <v>4386</v>
      </c>
    </row>
    <row r="95" spans="1:3">
      <c r="A95" s="221">
        <v>144320</v>
      </c>
      <c r="B95" s="221" t="s">
        <v>918</v>
      </c>
      <c r="C95" s="222">
        <v>3921358</v>
      </c>
    </row>
    <row r="96" spans="1:3">
      <c r="A96" s="215">
        <v>1655260101</v>
      </c>
      <c r="B96" s="215" t="s">
        <v>931</v>
      </c>
      <c r="C96" s="218">
        <v>3902606</v>
      </c>
    </row>
    <row r="97" spans="1:3">
      <c r="A97" s="215">
        <v>1655260201</v>
      </c>
      <c r="B97" s="215" t="s">
        <v>930</v>
      </c>
      <c r="C97" s="218">
        <v>18752</v>
      </c>
    </row>
    <row r="98" spans="1:3">
      <c r="A98" s="221">
        <v>144325</v>
      </c>
      <c r="B98" s="221" t="s">
        <v>916</v>
      </c>
      <c r="C98" s="222">
        <v>38407389</v>
      </c>
    </row>
    <row r="99" spans="1:3">
      <c r="A99" s="215">
        <v>1655280101</v>
      </c>
      <c r="B99" s="215" t="s">
        <v>929</v>
      </c>
      <c r="C99" s="218">
        <v>38179466</v>
      </c>
    </row>
    <row r="100" spans="1:3">
      <c r="A100" s="215">
        <v>1655280201</v>
      </c>
      <c r="B100" s="215" t="s">
        <v>928</v>
      </c>
      <c r="C100" s="218">
        <v>227923</v>
      </c>
    </row>
    <row r="101" spans="1:3">
      <c r="A101" s="221">
        <v>1445</v>
      </c>
      <c r="B101" s="221" t="s">
        <v>970</v>
      </c>
      <c r="C101" s="223">
        <v>-820283195</v>
      </c>
    </row>
    <row r="102" spans="1:3">
      <c r="A102" s="221">
        <v>144515</v>
      </c>
      <c r="B102" s="221" t="s">
        <v>1051</v>
      </c>
      <c r="C102" s="222">
        <v>0</v>
      </c>
    </row>
    <row r="103" spans="1:3">
      <c r="A103" s="215">
        <v>14911001</v>
      </c>
      <c r="B103" s="215" t="s">
        <v>969</v>
      </c>
      <c r="C103" s="218">
        <v>0</v>
      </c>
    </row>
    <row r="104" spans="1:3">
      <c r="A104" s="221">
        <v>144520</v>
      </c>
      <c r="B104" s="221" t="s">
        <v>1052</v>
      </c>
      <c r="C104" s="222">
        <v>-2413973</v>
      </c>
    </row>
    <row r="105" spans="1:3">
      <c r="A105" s="215">
        <v>14911201</v>
      </c>
      <c r="B105" s="215" t="s">
        <v>968</v>
      </c>
      <c r="C105" s="222">
        <v>-2413973</v>
      </c>
    </row>
    <row r="106" spans="1:3">
      <c r="A106" s="221">
        <v>144530</v>
      </c>
      <c r="B106" s="221" t="s">
        <v>1053</v>
      </c>
      <c r="C106" s="222">
        <v>-22806598</v>
      </c>
    </row>
    <row r="107" spans="1:3">
      <c r="A107" s="215">
        <v>14911701</v>
      </c>
      <c r="B107" s="215" t="s">
        <v>967</v>
      </c>
      <c r="C107" s="222">
        <v>-22806598</v>
      </c>
    </row>
    <row r="108" spans="1:3">
      <c r="A108" s="221">
        <v>144540</v>
      </c>
      <c r="B108" s="221" t="s">
        <v>1054</v>
      </c>
      <c r="C108" s="222">
        <v>-35875507</v>
      </c>
    </row>
    <row r="109" spans="1:3">
      <c r="A109" s="215">
        <v>14912201</v>
      </c>
      <c r="B109" s="215" t="s">
        <v>965</v>
      </c>
      <c r="C109" s="222">
        <v>-35875507</v>
      </c>
    </row>
    <row r="110" spans="1:3">
      <c r="A110" s="221">
        <v>144545</v>
      </c>
      <c r="B110" s="221" t="s">
        <v>1055</v>
      </c>
      <c r="C110" s="222">
        <v>-46507735</v>
      </c>
    </row>
    <row r="111" spans="1:3">
      <c r="A111" s="215">
        <v>14912501</v>
      </c>
      <c r="B111" s="215" t="s">
        <v>964</v>
      </c>
      <c r="C111" s="222">
        <v>-46507735</v>
      </c>
    </row>
    <row r="112" spans="1:3">
      <c r="A112" s="221">
        <v>144550</v>
      </c>
      <c r="B112" s="221" t="s">
        <v>1056</v>
      </c>
      <c r="C112" s="222">
        <v>-712679382</v>
      </c>
    </row>
    <row r="113" spans="1:4">
      <c r="A113" s="215">
        <v>14912701</v>
      </c>
      <c r="B113" s="215" t="s">
        <v>963</v>
      </c>
      <c r="C113" s="222">
        <v>-712679382</v>
      </c>
    </row>
    <row r="114" spans="1:4">
      <c r="A114" s="221">
        <v>1446</v>
      </c>
      <c r="B114" s="221" t="s">
        <v>1057</v>
      </c>
      <c r="C114" s="223">
        <v>-44444410</v>
      </c>
    </row>
    <row r="115" spans="1:4">
      <c r="A115" s="221">
        <v>144615</v>
      </c>
      <c r="B115" s="221" t="s">
        <v>977</v>
      </c>
      <c r="C115" s="222">
        <v>-2115663</v>
      </c>
    </row>
    <row r="116" spans="1:4">
      <c r="A116" s="215">
        <v>16965401</v>
      </c>
      <c r="B116" s="215" t="s">
        <v>919</v>
      </c>
      <c r="C116" s="218">
        <v>-2115663</v>
      </c>
    </row>
    <row r="117" spans="1:4">
      <c r="A117" s="221">
        <v>144620</v>
      </c>
      <c r="B117" s="221" t="s">
        <v>918</v>
      </c>
      <c r="C117" s="222">
        <v>-3921358</v>
      </c>
    </row>
    <row r="118" spans="1:4">
      <c r="A118" s="215">
        <v>16965601</v>
      </c>
      <c r="B118" s="215" t="s">
        <v>917</v>
      </c>
      <c r="C118" s="218">
        <v>-3921358</v>
      </c>
    </row>
    <row r="119" spans="1:4">
      <c r="A119" s="221">
        <v>144625</v>
      </c>
      <c r="B119" s="221" t="s">
        <v>916</v>
      </c>
      <c r="C119" s="222">
        <v>-38407389</v>
      </c>
    </row>
    <row r="120" spans="1:4">
      <c r="A120" s="215">
        <v>16965701</v>
      </c>
      <c r="B120" s="215" t="s">
        <v>915</v>
      </c>
      <c r="C120" s="218">
        <v>-38407389</v>
      </c>
    </row>
    <row r="121" spans="1:4">
      <c r="A121" s="221">
        <v>1461</v>
      </c>
      <c r="B121" s="221" t="s">
        <v>1058</v>
      </c>
      <c r="C121" s="223">
        <v>121629211</v>
      </c>
    </row>
    <row r="122" spans="1:4">
      <c r="A122" s="221">
        <v>146105</v>
      </c>
      <c r="B122" s="221" t="s">
        <v>972</v>
      </c>
      <c r="C122" s="222">
        <v>121629211</v>
      </c>
    </row>
    <row r="123" spans="1:4">
      <c r="A123" s="215">
        <v>14620501</v>
      </c>
      <c r="B123" s="215" t="s">
        <v>973</v>
      </c>
      <c r="C123" s="218">
        <v>121629211</v>
      </c>
    </row>
    <row r="124" spans="1:4">
      <c r="A124" s="221">
        <v>1462</v>
      </c>
      <c r="B124" s="221" t="s">
        <v>1059</v>
      </c>
      <c r="C124" s="223">
        <v>118434325</v>
      </c>
      <c r="D124" s="218"/>
    </row>
    <row r="125" spans="1:4">
      <c r="A125" s="221">
        <v>146205</v>
      </c>
      <c r="B125" s="221" t="s">
        <v>972</v>
      </c>
      <c r="C125" s="222">
        <v>118434325</v>
      </c>
    </row>
    <row r="126" spans="1:4">
      <c r="A126" s="215">
        <v>14631501</v>
      </c>
      <c r="B126" s="215" t="s">
        <v>1060</v>
      </c>
      <c r="C126" s="218">
        <v>1231894</v>
      </c>
    </row>
    <row r="127" spans="1:4">
      <c r="A127" s="215">
        <v>14651501</v>
      </c>
      <c r="B127" s="215" t="s">
        <v>971</v>
      </c>
      <c r="C127" s="218">
        <v>117202431</v>
      </c>
    </row>
    <row r="128" spans="1:4">
      <c r="A128" s="221">
        <v>146210</v>
      </c>
      <c r="B128" s="221" t="s">
        <v>979</v>
      </c>
      <c r="C128" s="222">
        <v>0</v>
      </c>
    </row>
    <row r="129" spans="1:4">
      <c r="A129" s="215">
        <v>14652001</v>
      </c>
      <c r="B129" s="215" t="s">
        <v>1061</v>
      </c>
      <c r="C129" s="218">
        <v>0</v>
      </c>
    </row>
    <row r="130" spans="1:4">
      <c r="A130" s="221">
        <v>1463</v>
      </c>
      <c r="B130" s="221" t="s">
        <v>787</v>
      </c>
      <c r="C130" s="223">
        <v>3863458</v>
      </c>
    </row>
    <row r="131" spans="1:4">
      <c r="A131" s="221">
        <v>146305</v>
      </c>
      <c r="B131" s="221" t="s">
        <v>972</v>
      </c>
      <c r="C131" s="222">
        <v>3863458</v>
      </c>
    </row>
    <row r="132" spans="1:4">
      <c r="A132" s="215">
        <v>1655420101</v>
      </c>
      <c r="B132" s="215" t="s">
        <v>927</v>
      </c>
      <c r="C132" s="218">
        <v>3853555</v>
      </c>
    </row>
    <row r="133" spans="1:4">
      <c r="A133" s="215">
        <v>1655420201</v>
      </c>
      <c r="B133" s="215" t="s">
        <v>926</v>
      </c>
      <c r="C133" s="218">
        <v>9903</v>
      </c>
    </row>
    <row r="134" spans="1:4">
      <c r="A134" s="221">
        <v>146310</v>
      </c>
      <c r="B134" s="221" t="s">
        <v>979</v>
      </c>
      <c r="C134" s="222">
        <v>0</v>
      </c>
    </row>
    <row r="135" spans="1:4">
      <c r="A135" s="215">
        <v>1655440101</v>
      </c>
      <c r="B135" s="215" t="s">
        <v>1062</v>
      </c>
      <c r="C135" s="218">
        <v>0</v>
      </c>
    </row>
    <row r="136" spans="1:4">
      <c r="A136" s="215">
        <v>1655440201</v>
      </c>
      <c r="B136" s="215" t="s">
        <v>1063</v>
      </c>
      <c r="C136" s="218">
        <v>0</v>
      </c>
    </row>
    <row r="137" spans="1:4">
      <c r="A137" s="221">
        <v>1465</v>
      </c>
      <c r="B137" s="221" t="s">
        <v>1064</v>
      </c>
      <c r="C137" s="222">
        <v>0</v>
      </c>
    </row>
    <row r="138" spans="1:4">
      <c r="A138" s="221">
        <v>146520</v>
      </c>
      <c r="B138" s="221" t="s">
        <v>1052</v>
      </c>
      <c r="C138" s="222">
        <v>0</v>
      </c>
    </row>
    <row r="139" spans="1:4">
      <c r="A139" s="215">
        <v>14951201</v>
      </c>
      <c r="B139" s="215" t="s">
        <v>1065</v>
      </c>
      <c r="C139" s="218">
        <v>0</v>
      </c>
    </row>
    <row r="140" spans="1:4">
      <c r="A140" s="221">
        <v>1468</v>
      </c>
      <c r="B140" s="221" t="s">
        <v>595</v>
      </c>
      <c r="C140" s="222">
        <v>-987567966.21000004</v>
      </c>
      <c r="D140" s="218"/>
    </row>
    <row r="141" spans="1:4">
      <c r="A141" s="221">
        <v>146805</v>
      </c>
      <c r="B141" s="221" t="s">
        <v>962</v>
      </c>
      <c r="C141" s="222">
        <v>-947317264.21000004</v>
      </c>
    </row>
    <row r="142" spans="1:4">
      <c r="A142" s="215">
        <v>14980501</v>
      </c>
      <c r="B142" s="215" t="s">
        <v>961</v>
      </c>
      <c r="C142" s="227">
        <v>-560521677</v>
      </c>
      <c r="D142" s="218"/>
    </row>
    <row r="143" spans="1:4">
      <c r="A143" s="215">
        <v>14980502</v>
      </c>
      <c r="B143" s="215" t="s">
        <v>1066</v>
      </c>
      <c r="C143" s="227">
        <v>-12319</v>
      </c>
      <c r="D143" s="218"/>
    </row>
    <row r="144" spans="1:4">
      <c r="A144" s="215">
        <v>14980506</v>
      </c>
      <c r="B144" s="215" t="s">
        <v>1067</v>
      </c>
      <c r="C144" s="218">
        <v>-386783268.20999998</v>
      </c>
    </row>
    <row r="145" spans="1:5">
      <c r="A145" s="221">
        <v>146810</v>
      </c>
      <c r="B145" s="221" t="s">
        <v>960</v>
      </c>
      <c r="C145" s="223">
        <v>-40250702</v>
      </c>
    </row>
    <row r="146" spans="1:5">
      <c r="A146" s="215">
        <v>14981001</v>
      </c>
      <c r="B146" s="215" t="s">
        <v>959</v>
      </c>
      <c r="C146" s="218">
        <v>-37862386</v>
      </c>
    </row>
    <row r="147" spans="1:5">
      <c r="A147" s="215">
        <v>14981002</v>
      </c>
      <c r="B147" s="215" t="s">
        <v>958</v>
      </c>
      <c r="C147" s="218">
        <v>-2388316</v>
      </c>
    </row>
    <row r="148" spans="1:5">
      <c r="A148" s="221">
        <v>1469</v>
      </c>
      <c r="B148" s="221" t="s">
        <v>945</v>
      </c>
      <c r="C148" s="223">
        <v>273363689</v>
      </c>
    </row>
    <row r="149" spans="1:5">
      <c r="A149" s="221">
        <v>146905</v>
      </c>
      <c r="B149" s="221" t="s">
        <v>944</v>
      </c>
      <c r="C149" s="222">
        <v>184815361</v>
      </c>
    </row>
    <row r="150" spans="1:5">
      <c r="A150" s="215">
        <v>16402001</v>
      </c>
      <c r="B150" s="215" t="s">
        <v>943</v>
      </c>
      <c r="C150" s="218">
        <v>184815361</v>
      </c>
    </row>
    <row r="151" spans="1:5">
      <c r="A151" s="221">
        <v>146930</v>
      </c>
      <c r="B151" s="221" t="s">
        <v>938</v>
      </c>
      <c r="C151" s="222">
        <v>88548328</v>
      </c>
    </row>
    <row r="152" spans="1:5">
      <c r="A152" s="215">
        <v>16403001</v>
      </c>
      <c r="B152" s="215" t="s">
        <v>942</v>
      </c>
      <c r="C152" s="218">
        <v>88493940</v>
      </c>
    </row>
    <row r="153" spans="1:5">
      <c r="A153" s="215">
        <v>16409503</v>
      </c>
      <c r="B153" s="215" t="s">
        <v>941</v>
      </c>
      <c r="C153" s="218">
        <v>54388</v>
      </c>
    </row>
    <row r="154" spans="1:5">
      <c r="A154" s="228">
        <v>1471</v>
      </c>
      <c r="B154" s="228" t="s">
        <v>1068</v>
      </c>
      <c r="C154" s="229">
        <v>-15347844</v>
      </c>
      <c r="E154" s="218">
        <f>C131+C156</f>
        <v>-11484386</v>
      </c>
    </row>
    <row r="155" spans="1:5">
      <c r="A155" s="228">
        <v>147110</v>
      </c>
      <c r="B155" s="228" t="s">
        <v>1069</v>
      </c>
      <c r="C155" s="230">
        <v>-15347844</v>
      </c>
    </row>
    <row r="156" spans="1:5">
      <c r="A156" s="215">
        <v>16984507</v>
      </c>
      <c r="B156" s="215" t="s">
        <v>1070</v>
      </c>
      <c r="C156" s="218">
        <v>-15347844</v>
      </c>
    </row>
    <row r="157" spans="1:5">
      <c r="A157" s="221">
        <v>1473</v>
      </c>
      <c r="B157" s="221" t="s">
        <v>956</v>
      </c>
      <c r="C157" s="222">
        <v>63523626</v>
      </c>
    </row>
    <row r="158" spans="1:5">
      <c r="A158" s="221">
        <v>147320</v>
      </c>
      <c r="B158" s="221" t="s">
        <v>955</v>
      </c>
      <c r="C158" s="222">
        <v>8998827</v>
      </c>
    </row>
    <row r="159" spans="1:5">
      <c r="A159" s="215">
        <v>16052001</v>
      </c>
      <c r="B159" s="215" t="s">
        <v>954</v>
      </c>
      <c r="C159" s="218">
        <v>5948939</v>
      </c>
    </row>
    <row r="160" spans="1:5">
      <c r="A160" s="215">
        <v>16052002</v>
      </c>
      <c r="B160" s="215" t="s">
        <v>1071</v>
      </c>
      <c r="C160" s="218">
        <v>3049888</v>
      </c>
    </row>
    <row r="161" spans="1:3">
      <c r="A161" s="221">
        <v>147395</v>
      </c>
      <c r="B161" s="221" t="s">
        <v>951</v>
      </c>
      <c r="C161" s="222">
        <v>54524799</v>
      </c>
    </row>
    <row r="162" spans="1:3">
      <c r="A162" s="215">
        <v>16053501</v>
      </c>
      <c r="B162" s="215" t="s">
        <v>953</v>
      </c>
      <c r="C162" s="218">
        <v>3503124</v>
      </c>
    </row>
    <row r="163" spans="1:3">
      <c r="A163" s="215">
        <v>16053502</v>
      </c>
      <c r="B163" s="215" t="s">
        <v>952</v>
      </c>
      <c r="C163" s="218">
        <v>28996992</v>
      </c>
    </row>
    <row r="164" spans="1:3">
      <c r="A164" s="215">
        <v>16059501</v>
      </c>
      <c r="B164" s="215" t="s">
        <v>950</v>
      </c>
      <c r="C164" s="218">
        <v>22024683</v>
      </c>
    </row>
    <row r="165" spans="1:3">
      <c r="A165" s="219">
        <v>16</v>
      </c>
      <c r="B165" s="219" t="s">
        <v>957</v>
      </c>
      <c r="C165" s="220">
        <v>308514133.30000001</v>
      </c>
    </row>
    <row r="166" spans="1:3">
      <c r="A166" s="221">
        <v>1630</v>
      </c>
      <c r="B166" s="221" t="s">
        <v>1072</v>
      </c>
      <c r="C166" s="222">
        <v>234319784</v>
      </c>
    </row>
    <row r="167" spans="1:3">
      <c r="A167" s="221">
        <v>163005</v>
      </c>
      <c r="B167" s="221" t="s">
        <v>949</v>
      </c>
      <c r="C167" s="222">
        <v>0</v>
      </c>
    </row>
    <row r="168" spans="1:3">
      <c r="A168" s="215">
        <v>16250501</v>
      </c>
      <c r="B168" s="215" t="s">
        <v>948</v>
      </c>
      <c r="C168" s="218">
        <v>0</v>
      </c>
    </row>
    <row r="169" spans="1:3">
      <c r="A169" s="221">
        <v>163015</v>
      </c>
      <c r="B169" s="221" t="s">
        <v>885</v>
      </c>
      <c r="C169" s="222"/>
    </row>
    <row r="170" spans="1:3">
      <c r="A170" s="215">
        <v>16251001</v>
      </c>
      <c r="B170" s="215" t="s">
        <v>947</v>
      </c>
      <c r="C170" s="218">
        <v>0</v>
      </c>
    </row>
    <row r="171" spans="1:3">
      <c r="A171" s="221">
        <v>163095</v>
      </c>
      <c r="B171" s="221" t="s">
        <v>582</v>
      </c>
      <c r="C171" s="222">
        <v>234319784</v>
      </c>
    </row>
    <row r="172" spans="1:3">
      <c r="A172" s="215">
        <v>16259501</v>
      </c>
      <c r="B172" s="215" t="s">
        <v>946</v>
      </c>
      <c r="C172" s="218">
        <v>0</v>
      </c>
    </row>
    <row r="173" spans="1:3">
      <c r="A173" s="215">
        <v>16250501</v>
      </c>
      <c r="B173" s="215" t="s">
        <v>948</v>
      </c>
      <c r="C173" s="218">
        <v>232560184</v>
      </c>
    </row>
    <row r="174" spans="1:3">
      <c r="A174" s="215">
        <v>16251001</v>
      </c>
      <c r="B174" s="215" t="s">
        <v>947</v>
      </c>
      <c r="C174" s="218">
        <v>1759600</v>
      </c>
    </row>
    <row r="175" spans="1:3">
      <c r="A175" s="221">
        <v>1650</v>
      </c>
      <c r="B175" s="221" t="s">
        <v>940</v>
      </c>
      <c r="C175" s="222">
        <v>23153554</v>
      </c>
    </row>
    <row r="176" spans="1:3">
      <c r="A176" s="221">
        <v>165005</v>
      </c>
      <c r="B176" s="221" t="s">
        <v>939</v>
      </c>
      <c r="C176" s="222">
        <v>23153554</v>
      </c>
    </row>
    <row r="177" spans="1:3">
      <c r="A177" s="215">
        <v>16500501</v>
      </c>
      <c r="B177" s="215" t="s">
        <v>1802</v>
      </c>
      <c r="C177" s="218">
        <v>23140201</v>
      </c>
    </row>
    <row r="178" spans="1:3">
      <c r="A178" s="215">
        <v>16500502</v>
      </c>
      <c r="B178" s="215" t="s">
        <v>1805</v>
      </c>
      <c r="C178" s="218">
        <v>13353</v>
      </c>
    </row>
    <row r="179" spans="1:3">
      <c r="A179" s="221">
        <v>1660</v>
      </c>
      <c r="B179" s="221" t="s">
        <v>924</v>
      </c>
      <c r="C179" s="222">
        <v>51040795.299999997</v>
      </c>
    </row>
    <row r="180" spans="1:3">
      <c r="A180" s="221">
        <v>166035</v>
      </c>
      <c r="B180" s="221" t="s">
        <v>922</v>
      </c>
      <c r="C180" s="222">
        <v>51040795</v>
      </c>
    </row>
    <row r="181" spans="1:3">
      <c r="A181" s="215">
        <v>16902501</v>
      </c>
      <c r="B181" s="215" t="s">
        <v>923</v>
      </c>
      <c r="C181" s="218">
        <v>7499490.2999999998</v>
      </c>
    </row>
    <row r="182" spans="1:3">
      <c r="A182" s="215">
        <v>16909501</v>
      </c>
      <c r="B182" s="215" t="s">
        <v>921</v>
      </c>
      <c r="C182" s="218">
        <v>0</v>
      </c>
    </row>
    <row r="183" spans="1:3">
      <c r="A183" s="215">
        <v>16909504</v>
      </c>
      <c r="B183" s="215" t="s">
        <v>1073</v>
      </c>
      <c r="C183" s="218">
        <v>0</v>
      </c>
    </row>
    <row r="184" spans="1:3">
      <c r="A184" s="215">
        <v>16909599</v>
      </c>
      <c r="B184" s="215" t="s">
        <v>920</v>
      </c>
      <c r="C184" s="218">
        <v>0</v>
      </c>
    </row>
    <row r="185" spans="1:3">
      <c r="A185" s="221">
        <v>166050</v>
      </c>
      <c r="B185" s="221" t="s">
        <v>1074</v>
      </c>
      <c r="C185" s="222">
        <v>43541305</v>
      </c>
    </row>
    <row r="186" spans="1:3">
      <c r="A186" s="215">
        <v>16909501</v>
      </c>
      <c r="B186" s="215" t="s">
        <v>921</v>
      </c>
      <c r="C186" s="218">
        <v>39765752</v>
      </c>
    </row>
    <row r="187" spans="1:3">
      <c r="A187" s="215">
        <v>16909504</v>
      </c>
      <c r="B187" s="215" t="s">
        <v>1073</v>
      </c>
      <c r="C187" s="218">
        <v>3444480</v>
      </c>
    </row>
    <row r="188" spans="1:3">
      <c r="A188" s="215">
        <v>16909599</v>
      </c>
      <c r="B188" s="215" t="s">
        <v>920</v>
      </c>
      <c r="C188" s="218">
        <v>331073</v>
      </c>
    </row>
    <row r="189" spans="1:3">
      <c r="A189" s="219">
        <v>17</v>
      </c>
      <c r="B189" s="219" t="s">
        <v>914</v>
      </c>
      <c r="C189" s="220">
        <v>1608990194.4300001</v>
      </c>
    </row>
    <row r="190" spans="1:3">
      <c r="A190" s="221">
        <v>1705</v>
      </c>
      <c r="B190" s="221" t="s">
        <v>1075</v>
      </c>
      <c r="C190" s="222">
        <v>1608990194.4300001</v>
      </c>
    </row>
    <row r="191" spans="1:3">
      <c r="A191" s="221">
        <v>170502</v>
      </c>
      <c r="B191" s="221" t="s">
        <v>913</v>
      </c>
      <c r="C191" s="222">
        <v>179682458</v>
      </c>
    </row>
    <row r="192" spans="1:3">
      <c r="A192" s="215">
        <v>17050501</v>
      </c>
      <c r="B192" s="215" t="s">
        <v>912</v>
      </c>
      <c r="C192" s="218">
        <v>179682458</v>
      </c>
    </row>
    <row r="193" spans="1:3">
      <c r="A193" s="221">
        <v>170504</v>
      </c>
      <c r="B193" s="221" t="s">
        <v>592</v>
      </c>
      <c r="C193" s="222">
        <v>968895289</v>
      </c>
    </row>
    <row r="194" spans="1:3">
      <c r="A194" s="215">
        <v>17150501</v>
      </c>
      <c r="B194" s="215" t="s">
        <v>911</v>
      </c>
      <c r="C194" s="218">
        <v>968895289</v>
      </c>
    </row>
    <row r="195" spans="1:3">
      <c r="A195" s="221">
        <v>170505</v>
      </c>
      <c r="B195" s="221" t="s">
        <v>560</v>
      </c>
      <c r="C195" s="222">
        <v>412105156</v>
      </c>
    </row>
    <row r="196" spans="1:3">
      <c r="A196" s="215">
        <v>17201001</v>
      </c>
      <c r="B196" s="215" t="s">
        <v>591</v>
      </c>
      <c r="C196" s="218">
        <v>258586083</v>
      </c>
    </row>
    <row r="197" spans="1:3">
      <c r="A197" s="215">
        <v>17201501</v>
      </c>
      <c r="B197" s="215" t="s">
        <v>910</v>
      </c>
      <c r="C197" s="218">
        <v>153519073</v>
      </c>
    </row>
    <row r="198" spans="1:3">
      <c r="A198" s="221">
        <v>170520</v>
      </c>
      <c r="B198" s="221" t="s">
        <v>589</v>
      </c>
      <c r="C198" s="222">
        <v>301376841.00999999</v>
      </c>
    </row>
    <row r="199" spans="1:3">
      <c r="A199" s="215">
        <v>17250501</v>
      </c>
      <c r="B199" s="215" t="s">
        <v>588</v>
      </c>
      <c r="C199" s="218">
        <v>261675625.00999999</v>
      </c>
    </row>
    <row r="200" spans="1:3">
      <c r="A200" s="215">
        <v>17250502</v>
      </c>
      <c r="B200" s="215" t="s">
        <v>909</v>
      </c>
      <c r="C200" s="218">
        <v>27416974</v>
      </c>
    </row>
    <row r="201" spans="1:3">
      <c r="A201" s="215">
        <v>17251001</v>
      </c>
      <c r="B201" s="215" t="s">
        <v>908</v>
      </c>
      <c r="C201" s="218">
        <v>12284242</v>
      </c>
    </row>
    <row r="202" spans="1:3">
      <c r="A202" s="221">
        <v>170595</v>
      </c>
      <c r="B202" s="221" t="s">
        <v>1076</v>
      </c>
      <c r="C202" s="222">
        <v>-253069549.58000001</v>
      </c>
    </row>
    <row r="203" spans="1:3">
      <c r="A203" s="215">
        <v>17950501</v>
      </c>
      <c r="B203" s="215" t="s">
        <v>444</v>
      </c>
      <c r="C203" s="218">
        <v>-10439253.939999999</v>
      </c>
    </row>
    <row r="204" spans="1:3">
      <c r="A204" s="215">
        <v>17951001</v>
      </c>
      <c r="B204" s="215" t="s">
        <v>907</v>
      </c>
      <c r="C204" s="218">
        <v>-145385660.41</v>
      </c>
    </row>
    <row r="205" spans="1:3">
      <c r="A205" s="215">
        <v>17952001</v>
      </c>
      <c r="B205" s="215" t="s">
        <v>906</v>
      </c>
      <c r="C205" s="218">
        <v>-97244635.230000004</v>
      </c>
    </row>
    <row r="206" spans="1:3">
      <c r="A206" s="219">
        <v>19</v>
      </c>
      <c r="B206" s="219" t="s">
        <v>422</v>
      </c>
      <c r="C206" s="220">
        <v>279281886</v>
      </c>
    </row>
    <row r="207" spans="1:3">
      <c r="A207" s="221">
        <v>1910</v>
      </c>
      <c r="B207" s="221" t="s">
        <v>905</v>
      </c>
      <c r="C207" s="222">
        <v>279281886</v>
      </c>
    </row>
    <row r="208" spans="1:3">
      <c r="A208" s="221">
        <v>191025</v>
      </c>
      <c r="B208" s="221" t="s">
        <v>904</v>
      </c>
      <c r="C208" s="222">
        <v>279281886</v>
      </c>
    </row>
    <row r="209" spans="1:4">
      <c r="A209" s="215">
        <v>19102501</v>
      </c>
      <c r="B209" s="215" t="s">
        <v>903</v>
      </c>
      <c r="C209" s="218">
        <v>279281886</v>
      </c>
    </row>
    <row r="210" spans="1:4">
      <c r="A210" s="221">
        <v>191095</v>
      </c>
      <c r="B210" s="221" t="s">
        <v>902</v>
      </c>
      <c r="C210" s="222">
        <v>0</v>
      </c>
    </row>
    <row r="211" spans="1:4">
      <c r="A211" s="215">
        <v>19103001</v>
      </c>
      <c r="B211" s="215" t="s">
        <v>901</v>
      </c>
      <c r="C211" s="218">
        <v>0</v>
      </c>
    </row>
    <row r="212" spans="1:4">
      <c r="A212" s="216">
        <v>2</v>
      </c>
      <c r="B212" s="216" t="s">
        <v>900</v>
      </c>
      <c r="C212" s="217">
        <v>39826618036.809998</v>
      </c>
      <c r="D212" s="218"/>
    </row>
    <row r="213" spans="1:4">
      <c r="A213" s="219">
        <v>21</v>
      </c>
      <c r="B213" s="219" t="s">
        <v>412</v>
      </c>
      <c r="C213" s="220">
        <v>2665064702</v>
      </c>
      <c r="D213" s="218"/>
    </row>
    <row r="214" spans="1:4">
      <c r="A214" s="221">
        <v>2105</v>
      </c>
      <c r="B214" s="221" t="s">
        <v>1077</v>
      </c>
      <c r="C214" s="222">
        <v>481188436</v>
      </c>
    </row>
    <row r="215" spans="1:4">
      <c r="A215" s="221">
        <v>210505</v>
      </c>
      <c r="B215" s="221" t="s">
        <v>1078</v>
      </c>
      <c r="C215" s="222">
        <v>478546141</v>
      </c>
    </row>
    <row r="216" spans="1:4">
      <c r="A216" s="215">
        <v>21050501</v>
      </c>
      <c r="B216" s="215" t="s">
        <v>1079</v>
      </c>
      <c r="C216" s="218">
        <v>478546141</v>
      </c>
    </row>
    <row r="217" spans="1:4">
      <c r="A217" s="221">
        <v>210510</v>
      </c>
      <c r="B217" s="221" t="s">
        <v>1080</v>
      </c>
      <c r="C217" s="222">
        <v>2642295</v>
      </c>
    </row>
    <row r="218" spans="1:4">
      <c r="A218" s="215">
        <v>21051001</v>
      </c>
      <c r="B218" s="215" t="s">
        <v>1081</v>
      </c>
      <c r="C218" s="218">
        <v>2642295</v>
      </c>
    </row>
    <row r="219" spans="1:4">
      <c r="A219" s="221">
        <v>2110</v>
      </c>
      <c r="B219" s="221" t="s">
        <v>1082</v>
      </c>
      <c r="C219" s="222">
        <v>1442510778</v>
      </c>
    </row>
    <row r="220" spans="1:4">
      <c r="A220" s="221">
        <v>211005</v>
      </c>
      <c r="B220" s="221" t="s">
        <v>1083</v>
      </c>
      <c r="C220" s="222">
        <v>1150943182</v>
      </c>
    </row>
    <row r="221" spans="1:4">
      <c r="A221" s="215">
        <v>21100501</v>
      </c>
      <c r="B221" s="215" t="s">
        <v>1084</v>
      </c>
      <c r="C221" s="218">
        <v>1150943182</v>
      </c>
    </row>
    <row r="222" spans="1:4">
      <c r="A222" s="221">
        <v>211010</v>
      </c>
      <c r="B222" s="221" t="s">
        <v>1085</v>
      </c>
      <c r="C222" s="222">
        <v>258831566</v>
      </c>
    </row>
    <row r="223" spans="1:4">
      <c r="A223" s="215">
        <v>21101001</v>
      </c>
      <c r="B223" s="215" t="s">
        <v>1086</v>
      </c>
      <c r="C223" s="218">
        <v>258831566</v>
      </c>
    </row>
    <row r="224" spans="1:4">
      <c r="A224" s="221">
        <v>211015</v>
      </c>
      <c r="B224" s="221" t="s">
        <v>1087</v>
      </c>
      <c r="C224" s="222">
        <v>688000</v>
      </c>
    </row>
    <row r="225" spans="1:3">
      <c r="A225" s="215">
        <v>21101501</v>
      </c>
      <c r="B225" s="215" t="s">
        <v>1088</v>
      </c>
      <c r="C225" s="218">
        <v>688000</v>
      </c>
    </row>
    <row r="226" spans="1:3">
      <c r="A226" s="221">
        <v>211095</v>
      </c>
      <c r="B226" s="221" t="s">
        <v>1089</v>
      </c>
      <c r="C226" s="222">
        <v>32048030</v>
      </c>
    </row>
    <row r="227" spans="1:3">
      <c r="A227" s="215">
        <v>28051001</v>
      </c>
      <c r="B227" s="215" t="s">
        <v>1090</v>
      </c>
      <c r="C227" s="218">
        <v>32048030</v>
      </c>
    </row>
    <row r="228" spans="1:3">
      <c r="A228" s="221">
        <v>2125</v>
      </c>
      <c r="B228" s="221" t="s">
        <v>1091</v>
      </c>
      <c r="C228" s="222">
        <v>22691501</v>
      </c>
    </row>
    <row r="229" spans="1:3">
      <c r="A229" s="221">
        <v>212505</v>
      </c>
      <c r="B229" s="221" t="s">
        <v>1092</v>
      </c>
      <c r="C229" s="222">
        <v>14970810</v>
      </c>
    </row>
    <row r="230" spans="1:3">
      <c r="A230" s="215">
        <v>21250501</v>
      </c>
      <c r="B230" s="215" t="s">
        <v>1093</v>
      </c>
      <c r="C230" s="218">
        <v>14970810</v>
      </c>
    </row>
    <row r="231" spans="1:3">
      <c r="A231" s="221">
        <v>212515</v>
      </c>
      <c r="B231" s="221" t="s">
        <v>1094</v>
      </c>
      <c r="C231" s="222">
        <v>7500000</v>
      </c>
    </row>
    <row r="232" spans="1:3">
      <c r="A232" s="215">
        <v>21251501</v>
      </c>
      <c r="B232" s="215" t="s">
        <v>1095</v>
      </c>
      <c r="C232" s="218">
        <v>7500000</v>
      </c>
    </row>
    <row r="233" spans="1:3">
      <c r="A233" s="221">
        <v>212595</v>
      </c>
      <c r="B233" s="221" t="s">
        <v>1096</v>
      </c>
      <c r="C233" s="222">
        <v>220691</v>
      </c>
    </row>
    <row r="234" spans="1:3">
      <c r="A234" s="215">
        <v>28051501</v>
      </c>
      <c r="B234" s="215" t="s">
        <v>1097</v>
      </c>
      <c r="C234" s="218">
        <v>220691</v>
      </c>
    </row>
    <row r="235" spans="1:3">
      <c r="A235" s="221">
        <v>2130</v>
      </c>
      <c r="B235" s="221" t="s">
        <v>1098</v>
      </c>
      <c r="C235" s="222">
        <v>718673987</v>
      </c>
    </row>
    <row r="236" spans="1:3">
      <c r="A236" s="221">
        <v>213010</v>
      </c>
      <c r="B236" s="221" t="s">
        <v>1099</v>
      </c>
      <c r="C236" s="222">
        <v>715570664</v>
      </c>
    </row>
    <row r="237" spans="1:3">
      <c r="A237" s="215">
        <v>21301001</v>
      </c>
      <c r="B237" s="215" t="s">
        <v>1100</v>
      </c>
      <c r="C237" s="218">
        <v>715570664</v>
      </c>
    </row>
    <row r="238" spans="1:3">
      <c r="A238" s="221">
        <v>213095</v>
      </c>
      <c r="B238" s="221" t="s">
        <v>1101</v>
      </c>
      <c r="C238" s="222">
        <v>3103323</v>
      </c>
    </row>
    <row r="239" spans="1:3">
      <c r="A239" s="215">
        <v>24052501</v>
      </c>
      <c r="B239" s="215" t="s">
        <v>1102</v>
      </c>
      <c r="C239" s="218">
        <v>3103323</v>
      </c>
    </row>
    <row r="240" spans="1:3">
      <c r="A240" s="219">
        <v>23</v>
      </c>
      <c r="B240" s="219" t="s">
        <v>1103</v>
      </c>
      <c r="C240" s="220">
        <v>35212991265.269997</v>
      </c>
    </row>
    <row r="241" spans="1:5">
      <c r="A241" s="221">
        <v>2305</v>
      </c>
      <c r="B241" s="221" t="s">
        <v>892</v>
      </c>
      <c r="C241" s="222">
        <v>9970172960.2700005</v>
      </c>
    </row>
    <row r="242" spans="1:5">
      <c r="A242" s="221">
        <v>230505</v>
      </c>
      <c r="B242" s="221" t="s">
        <v>896</v>
      </c>
      <c r="C242" s="222">
        <v>6897465137</v>
      </c>
    </row>
    <row r="243" spans="1:5">
      <c r="A243" s="215">
        <v>23050501</v>
      </c>
      <c r="B243" s="215" t="s">
        <v>899</v>
      </c>
      <c r="C243" s="218">
        <v>6897465137</v>
      </c>
    </row>
    <row r="244" spans="1:5">
      <c r="A244" s="221">
        <v>230510</v>
      </c>
      <c r="B244" s="221" t="s">
        <v>894</v>
      </c>
      <c r="C244" s="222">
        <v>418359356</v>
      </c>
    </row>
    <row r="245" spans="1:5">
      <c r="A245" s="215">
        <v>23051001</v>
      </c>
      <c r="B245" s="215" t="s">
        <v>893</v>
      </c>
      <c r="C245" s="218">
        <v>418359356</v>
      </c>
    </row>
    <row r="246" spans="1:5">
      <c r="A246" s="221">
        <v>230530</v>
      </c>
      <c r="B246" s="221" t="s">
        <v>898</v>
      </c>
      <c r="C246" s="222">
        <v>2448120356</v>
      </c>
    </row>
    <row r="247" spans="1:5">
      <c r="A247" s="215">
        <v>23059501</v>
      </c>
      <c r="B247" s="215" t="s">
        <v>897</v>
      </c>
      <c r="C247" s="218">
        <v>2448120356</v>
      </c>
    </row>
    <row r="248" spans="1:5">
      <c r="A248" s="221">
        <v>230535</v>
      </c>
      <c r="B248" s="221" t="s">
        <v>891</v>
      </c>
      <c r="C248" s="222">
        <v>206228111.27000001</v>
      </c>
    </row>
    <row r="249" spans="1:5">
      <c r="A249" s="215">
        <v>24053501</v>
      </c>
      <c r="B249" s="215" t="s">
        <v>890</v>
      </c>
      <c r="C249" s="218">
        <v>206228111.27000001</v>
      </c>
    </row>
    <row r="250" spans="1:5">
      <c r="A250" s="221">
        <v>2308</v>
      </c>
      <c r="B250" s="221" t="s">
        <v>1104</v>
      </c>
      <c r="C250" s="223">
        <v>25242818305</v>
      </c>
    </row>
    <row r="251" spans="1:5">
      <c r="A251" s="221">
        <v>230805</v>
      </c>
      <c r="B251" s="221" t="s">
        <v>896</v>
      </c>
      <c r="C251" s="222">
        <v>17462797441</v>
      </c>
    </row>
    <row r="252" spans="1:5">
      <c r="A252" s="215">
        <v>23080501</v>
      </c>
      <c r="B252" s="215" t="s">
        <v>895</v>
      </c>
      <c r="C252" s="218">
        <v>17462797441</v>
      </c>
    </row>
    <row r="253" spans="1:5">
      <c r="A253" s="221">
        <v>230810</v>
      </c>
      <c r="B253" s="221" t="s">
        <v>894</v>
      </c>
      <c r="C253" s="222">
        <v>7780020864</v>
      </c>
    </row>
    <row r="254" spans="1:5">
      <c r="A254" s="215">
        <v>23081001</v>
      </c>
      <c r="B254" s="215" t="s">
        <v>893</v>
      </c>
      <c r="C254" s="218">
        <v>7780020864</v>
      </c>
    </row>
    <row r="255" spans="1:5">
      <c r="A255" s="219">
        <v>24</v>
      </c>
      <c r="B255" s="219" t="s">
        <v>1105</v>
      </c>
      <c r="C255" s="220">
        <v>1459740381.0899999</v>
      </c>
      <c r="D255" s="218"/>
      <c r="E255" s="218">
        <f>+C255-E270-E310</f>
        <v>1453530548.0899999</v>
      </c>
    </row>
    <row r="256" spans="1:5">
      <c r="A256" s="221">
        <v>2410</v>
      </c>
      <c r="B256" s="221" t="s">
        <v>889</v>
      </c>
      <c r="C256" s="222">
        <v>360786319.08999997</v>
      </c>
    </row>
    <row r="257" spans="1:5">
      <c r="A257" s="221">
        <v>241095</v>
      </c>
      <c r="B257" s="221" t="s">
        <v>582</v>
      </c>
      <c r="C257" s="222">
        <v>360786319.08999997</v>
      </c>
    </row>
    <row r="258" spans="1:5">
      <c r="A258" s="215">
        <v>24159501</v>
      </c>
      <c r="B258" s="215" t="s">
        <v>887</v>
      </c>
      <c r="C258" s="227">
        <v>134054981</v>
      </c>
    </row>
    <row r="259" spans="1:5">
      <c r="A259" s="215">
        <v>24159502</v>
      </c>
      <c r="B259" s="215" t="s">
        <v>1106</v>
      </c>
      <c r="C259" s="218">
        <v>0</v>
      </c>
    </row>
    <row r="260" spans="1:5">
      <c r="A260" s="215">
        <v>24159503</v>
      </c>
      <c r="B260" s="215" t="s">
        <v>886</v>
      </c>
      <c r="C260" s="218">
        <v>0</v>
      </c>
    </row>
    <row r="261" spans="1:5">
      <c r="A261" s="215">
        <v>24959501</v>
      </c>
      <c r="B261" s="215" t="s">
        <v>837</v>
      </c>
      <c r="C261" s="227">
        <v>2000000</v>
      </c>
    </row>
    <row r="262" spans="1:5">
      <c r="A262" s="215">
        <v>24959504</v>
      </c>
      <c r="B262" s="215" t="s">
        <v>836</v>
      </c>
      <c r="C262" s="218">
        <v>0</v>
      </c>
    </row>
    <row r="263" spans="1:5">
      <c r="A263" s="215">
        <v>24959506</v>
      </c>
      <c r="B263" s="215" t="s">
        <v>835</v>
      </c>
      <c r="C263" s="227">
        <v>12635553.09</v>
      </c>
    </row>
    <row r="264" spans="1:5">
      <c r="A264" s="215">
        <v>24959507</v>
      </c>
      <c r="B264" s="215" t="s">
        <v>834</v>
      </c>
      <c r="C264" s="218">
        <v>0</v>
      </c>
    </row>
    <row r="265" spans="1:5">
      <c r="A265" s="215">
        <v>24959509</v>
      </c>
      <c r="B265" s="215" t="s">
        <v>1107</v>
      </c>
      <c r="C265" s="218">
        <v>0</v>
      </c>
    </row>
    <row r="266" spans="1:5">
      <c r="A266" s="215">
        <v>24959511</v>
      </c>
      <c r="B266" s="215" t="s">
        <v>833</v>
      </c>
      <c r="C266" s="218">
        <v>0</v>
      </c>
    </row>
    <row r="267" spans="1:5">
      <c r="A267" s="215">
        <v>24959512</v>
      </c>
      <c r="B267" s="215" t="s">
        <v>1108</v>
      </c>
      <c r="C267" s="218">
        <v>0</v>
      </c>
    </row>
    <row r="268" spans="1:5">
      <c r="A268" s="215">
        <v>24959514</v>
      </c>
      <c r="B268" s="215" t="s">
        <v>832</v>
      </c>
      <c r="C268" s="227">
        <v>119436661</v>
      </c>
    </row>
    <row r="269" spans="1:5">
      <c r="A269" s="215">
        <v>24959515</v>
      </c>
      <c r="B269" s="215" t="s">
        <v>831</v>
      </c>
      <c r="C269" s="227">
        <v>92619124</v>
      </c>
    </row>
    <row r="270" spans="1:5">
      <c r="A270" s="215">
        <v>24959517</v>
      </c>
      <c r="B270" s="215" t="s">
        <v>1109</v>
      </c>
      <c r="C270" s="227">
        <v>40000</v>
      </c>
      <c r="E270" s="218"/>
    </row>
    <row r="271" spans="1:5">
      <c r="A271" s="221">
        <v>2420</v>
      </c>
      <c r="B271" s="221" t="s">
        <v>885</v>
      </c>
      <c r="C271" s="223">
        <v>619795343</v>
      </c>
    </row>
    <row r="272" spans="1:5">
      <c r="A272" s="221">
        <v>242005</v>
      </c>
      <c r="B272" s="221" t="s">
        <v>884</v>
      </c>
      <c r="C272" s="222">
        <v>619795343</v>
      </c>
    </row>
    <row r="273" spans="1:5">
      <c r="A273" s="215">
        <v>24350501</v>
      </c>
      <c r="B273" s="215" t="s">
        <v>883</v>
      </c>
      <c r="C273" s="218">
        <v>530157686</v>
      </c>
    </row>
    <row r="274" spans="1:5">
      <c r="A274" s="215">
        <v>24350503</v>
      </c>
      <c r="B274" s="215" t="s">
        <v>882</v>
      </c>
      <c r="C274" s="218">
        <v>89637657</v>
      </c>
    </row>
    <row r="275" spans="1:5">
      <c r="A275" s="221">
        <v>2435</v>
      </c>
      <c r="B275" s="221" t="s">
        <v>881</v>
      </c>
      <c r="C275" s="223">
        <v>23579241</v>
      </c>
      <c r="D275" s="218"/>
      <c r="E275" s="218"/>
    </row>
    <row r="276" spans="1:5">
      <c r="A276" s="221">
        <v>243505</v>
      </c>
      <c r="B276" s="221" t="s">
        <v>880</v>
      </c>
      <c r="C276" s="222">
        <v>3266000</v>
      </c>
    </row>
    <row r="277" spans="1:5">
      <c r="A277" s="215">
        <v>24450501</v>
      </c>
      <c r="B277" s="215" t="s">
        <v>879</v>
      </c>
      <c r="C277" s="218">
        <v>3266000</v>
      </c>
    </row>
    <row r="278" spans="1:5">
      <c r="A278" s="221">
        <v>243515</v>
      </c>
      <c r="B278" s="221" t="s">
        <v>722</v>
      </c>
      <c r="C278" s="222">
        <v>3526535</v>
      </c>
    </row>
    <row r="279" spans="1:5">
      <c r="A279" s="215">
        <v>24451501</v>
      </c>
      <c r="B279" s="215" t="s">
        <v>878</v>
      </c>
      <c r="C279" s="218">
        <v>430500</v>
      </c>
    </row>
    <row r="280" spans="1:5">
      <c r="A280" s="215">
        <v>24451502</v>
      </c>
      <c r="B280" s="215" t="s">
        <v>877</v>
      </c>
      <c r="C280" s="218">
        <v>3096035</v>
      </c>
    </row>
    <row r="281" spans="1:5">
      <c r="A281" s="221">
        <v>243520</v>
      </c>
      <c r="B281" s="221" t="s">
        <v>584</v>
      </c>
      <c r="C281" s="222">
        <v>0</v>
      </c>
    </row>
    <row r="282" spans="1:5">
      <c r="A282" s="215">
        <v>24452001</v>
      </c>
      <c r="B282" s="215" t="s">
        <v>1110</v>
      </c>
      <c r="C282" s="218">
        <v>0</v>
      </c>
    </row>
    <row r="283" spans="1:5">
      <c r="A283" s="221">
        <v>243525</v>
      </c>
      <c r="B283" s="221" t="s">
        <v>876</v>
      </c>
      <c r="C283" s="222">
        <v>11952051</v>
      </c>
    </row>
    <row r="284" spans="1:5">
      <c r="A284" s="215">
        <v>24452501</v>
      </c>
      <c r="B284" s="215" t="s">
        <v>875</v>
      </c>
      <c r="C284" s="218">
        <v>287400</v>
      </c>
    </row>
    <row r="285" spans="1:5">
      <c r="A285" s="215">
        <v>24452502</v>
      </c>
      <c r="B285" s="215" t="s">
        <v>874</v>
      </c>
      <c r="C285" s="218">
        <v>67277</v>
      </c>
    </row>
    <row r="286" spans="1:5">
      <c r="A286" s="215">
        <v>24452503</v>
      </c>
      <c r="B286" s="215" t="s">
        <v>873</v>
      </c>
      <c r="C286" s="218">
        <v>5389</v>
      </c>
    </row>
    <row r="287" spans="1:5">
      <c r="A287" s="215">
        <v>24452504</v>
      </c>
      <c r="B287" s="215" t="s">
        <v>872</v>
      </c>
      <c r="C287" s="218">
        <v>2192288</v>
      </c>
    </row>
    <row r="288" spans="1:5">
      <c r="A288" s="215">
        <v>24452505</v>
      </c>
      <c r="B288" s="215" t="s">
        <v>871</v>
      </c>
      <c r="C288" s="218">
        <v>5049065</v>
      </c>
    </row>
    <row r="289" spans="1:3">
      <c r="A289" s="215">
        <v>24452506</v>
      </c>
      <c r="B289" s="215" t="s">
        <v>870</v>
      </c>
      <c r="C289" s="218">
        <v>28598</v>
      </c>
    </row>
    <row r="290" spans="1:3">
      <c r="A290" s="215">
        <v>24452507</v>
      </c>
      <c r="B290" s="215" t="s">
        <v>869</v>
      </c>
      <c r="C290" s="218">
        <v>248943</v>
      </c>
    </row>
    <row r="291" spans="1:3">
      <c r="A291" s="215">
        <v>24452508</v>
      </c>
      <c r="B291" s="215" t="s">
        <v>868</v>
      </c>
      <c r="C291" s="218">
        <v>2530</v>
      </c>
    </row>
    <row r="292" spans="1:3">
      <c r="A292" s="215">
        <v>24452511</v>
      </c>
      <c r="B292" s="215" t="s">
        <v>867</v>
      </c>
      <c r="C292" s="218">
        <v>4070561</v>
      </c>
    </row>
    <row r="293" spans="1:3">
      <c r="A293" s="221">
        <v>243530</v>
      </c>
      <c r="B293" s="221" t="s">
        <v>866</v>
      </c>
      <c r="C293" s="222">
        <v>3960</v>
      </c>
    </row>
    <row r="294" spans="1:3">
      <c r="A294" s="215">
        <v>24453001</v>
      </c>
      <c r="B294" s="215" t="s">
        <v>865</v>
      </c>
      <c r="C294" s="218">
        <v>3960</v>
      </c>
    </row>
    <row r="295" spans="1:3">
      <c r="A295" s="215">
        <v>24453002</v>
      </c>
      <c r="B295" s="215" t="s">
        <v>1111</v>
      </c>
      <c r="C295" s="218">
        <v>0</v>
      </c>
    </row>
    <row r="296" spans="1:3">
      <c r="A296" s="221">
        <v>243535</v>
      </c>
      <c r="B296" s="221" t="s">
        <v>1112</v>
      </c>
      <c r="C296" s="222">
        <v>46757</v>
      </c>
    </row>
    <row r="297" spans="1:3">
      <c r="A297" s="215">
        <v>24453501</v>
      </c>
      <c r="B297" s="215" t="s">
        <v>1113</v>
      </c>
      <c r="C297" s="218">
        <v>46757</v>
      </c>
    </row>
    <row r="298" spans="1:3">
      <c r="A298" s="221">
        <v>243540</v>
      </c>
      <c r="B298" s="221" t="s">
        <v>236</v>
      </c>
      <c r="C298" s="222">
        <v>1173656</v>
      </c>
    </row>
    <row r="299" spans="1:3">
      <c r="A299" s="215">
        <v>24454001</v>
      </c>
      <c r="B299" s="215" t="s">
        <v>864</v>
      </c>
      <c r="C299" s="218">
        <v>433136</v>
      </c>
    </row>
    <row r="300" spans="1:3">
      <c r="A300" s="215">
        <v>24454002</v>
      </c>
      <c r="B300" s="215" t="s">
        <v>863</v>
      </c>
      <c r="C300" s="218">
        <v>740520</v>
      </c>
    </row>
    <row r="301" spans="1:3">
      <c r="A301" s="221">
        <v>243560</v>
      </c>
      <c r="B301" s="221" t="s">
        <v>862</v>
      </c>
      <c r="C301" s="222">
        <v>551083</v>
      </c>
    </row>
    <row r="302" spans="1:3">
      <c r="A302" s="215">
        <v>24470501</v>
      </c>
      <c r="B302" s="215" t="s">
        <v>861</v>
      </c>
      <c r="C302" s="218">
        <v>551083</v>
      </c>
    </row>
    <row r="303" spans="1:3">
      <c r="A303" s="221">
        <v>243575</v>
      </c>
      <c r="B303" s="221" t="s">
        <v>1114</v>
      </c>
      <c r="C303" s="222">
        <v>3059199</v>
      </c>
    </row>
    <row r="304" spans="1:3">
      <c r="A304" s="215">
        <v>24480501</v>
      </c>
      <c r="B304" s="215" t="s">
        <v>1115</v>
      </c>
      <c r="C304" s="218">
        <v>510999</v>
      </c>
    </row>
    <row r="305" spans="1:5">
      <c r="A305" s="215">
        <v>24480503</v>
      </c>
      <c r="B305" s="215" t="s">
        <v>1116</v>
      </c>
      <c r="C305" s="218">
        <v>410046</v>
      </c>
    </row>
    <row r="306" spans="1:5">
      <c r="A306" s="215">
        <v>24480504</v>
      </c>
      <c r="B306" s="215" t="s">
        <v>1117</v>
      </c>
      <c r="C306" s="218">
        <v>2115976</v>
      </c>
    </row>
    <row r="307" spans="1:5">
      <c r="A307" s="215">
        <v>24480505</v>
      </c>
      <c r="B307" s="215" t="s">
        <v>859</v>
      </c>
      <c r="C307" s="218">
        <v>11219</v>
      </c>
    </row>
    <row r="308" spans="1:5">
      <c r="A308" s="215">
        <v>24480507</v>
      </c>
      <c r="B308" s="215" t="s">
        <v>858</v>
      </c>
      <c r="C308" s="218">
        <v>7239</v>
      </c>
    </row>
    <row r="309" spans="1:5">
      <c r="A309" s="215">
        <v>24480510</v>
      </c>
      <c r="B309" s="215" t="s">
        <v>1118</v>
      </c>
      <c r="C309" s="218">
        <v>3720</v>
      </c>
    </row>
    <row r="310" spans="1:5">
      <c r="A310" s="221">
        <v>2440</v>
      </c>
      <c r="B310" s="221" t="s">
        <v>828</v>
      </c>
      <c r="C310" s="223">
        <v>6209833</v>
      </c>
      <c r="E310" s="218">
        <f>+C310</f>
        <v>6209833</v>
      </c>
    </row>
    <row r="311" spans="1:5">
      <c r="A311" s="221">
        <v>244010</v>
      </c>
      <c r="B311" s="221" t="s">
        <v>830</v>
      </c>
      <c r="C311" s="223">
        <v>205710</v>
      </c>
    </row>
    <row r="312" spans="1:5">
      <c r="A312" s="215">
        <v>25100101</v>
      </c>
      <c r="B312" s="215" t="s">
        <v>829</v>
      </c>
      <c r="C312" s="218">
        <v>205710</v>
      </c>
    </row>
    <row r="313" spans="1:5">
      <c r="A313" s="221">
        <v>244015</v>
      </c>
      <c r="B313" s="221" t="s">
        <v>827</v>
      </c>
      <c r="C313" s="223">
        <v>6004123</v>
      </c>
    </row>
    <row r="314" spans="1:5">
      <c r="A314" s="215">
        <v>25150501</v>
      </c>
      <c r="B314" s="215" t="s">
        <v>826</v>
      </c>
      <c r="C314" s="218">
        <v>1404101</v>
      </c>
    </row>
    <row r="315" spans="1:5">
      <c r="A315" s="215">
        <v>25150502</v>
      </c>
      <c r="B315" s="215" t="s">
        <v>825</v>
      </c>
      <c r="C315" s="218">
        <v>1781086</v>
      </c>
    </row>
    <row r="316" spans="1:5">
      <c r="A316" s="215">
        <v>25150503</v>
      </c>
      <c r="B316" s="215" t="s">
        <v>824</v>
      </c>
      <c r="C316" s="218">
        <v>1776816</v>
      </c>
    </row>
    <row r="317" spans="1:5">
      <c r="A317" s="215">
        <v>25150504</v>
      </c>
      <c r="B317" s="215" t="s">
        <v>823</v>
      </c>
      <c r="C317" s="218">
        <v>1042120</v>
      </c>
    </row>
    <row r="318" spans="1:5">
      <c r="A318" s="221">
        <v>244095</v>
      </c>
      <c r="B318" s="221" t="s">
        <v>582</v>
      </c>
      <c r="C318" s="222">
        <v>0</v>
      </c>
    </row>
    <row r="319" spans="1:5">
      <c r="A319" s="215">
        <v>24420501</v>
      </c>
      <c r="B319" s="215" t="s">
        <v>1119</v>
      </c>
      <c r="C319" s="218">
        <v>0</v>
      </c>
    </row>
    <row r="320" spans="1:5">
      <c r="A320" s="221">
        <v>2445</v>
      </c>
      <c r="B320" s="221" t="s">
        <v>806</v>
      </c>
      <c r="C320" s="223">
        <v>177812088</v>
      </c>
    </row>
    <row r="321" spans="1:3">
      <c r="A321" s="221">
        <v>244595</v>
      </c>
      <c r="B321" s="221" t="s">
        <v>582</v>
      </c>
      <c r="C321" s="222">
        <v>66062916</v>
      </c>
    </row>
    <row r="322" spans="1:3">
      <c r="A322" s="215">
        <v>27950501</v>
      </c>
      <c r="B322" s="215" t="s">
        <v>805</v>
      </c>
      <c r="C322" s="227">
        <v>43603641</v>
      </c>
    </row>
    <row r="323" spans="1:3">
      <c r="A323" s="215">
        <v>27950503</v>
      </c>
      <c r="B323" s="215" t="s">
        <v>804</v>
      </c>
      <c r="C323" s="227">
        <v>22459275</v>
      </c>
    </row>
    <row r="324" spans="1:3">
      <c r="A324" s="215">
        <v>27950504</v>
      </c>
      <c r="B324" s="215" t="s">
        <v>1120</v>
      </c>
      <c r="C324" s="218">
        <v>0</v>
      </c>
    </row>
    <row r="325" spans="1:3">
      <c r="A325" s="215">
        <v>27959501</v>
      </c>
      <c r="B325" s="215" t="s">
        <v>803</v>
      </c>
      <c r="C325" s="218">
        <v>0</v>
      </c>
    </row>
    <row r="326" spans="1:3">
      <c r="A326" s="215">
        <v>27959502</v>
      </c>
      <c r="B326" s="215" t="s">
        <v>1121</v>
      </c>
      <c r="C326" s="227">
        <v>111749172</v>
      </c>
    </row>
    <row r="327" spans="1:3">
      <c r="A327" s="221">
        <v>2450</v>
      </c>
      <c r="B327" s="221" t="s">
        <v>1122</v>
      </c>
      <c r="C327" s="223">
        <v>19283877</v>
      </c>
    </row>
    <row r="328" spans="1:3">
      <c r="A328" s="221">
        <v>245005</v>
      </c>
      <c r="B328" s="221" t="s">
        <v>857</v>
      </c>
      <c r="C328" s="222">
        <v>6476091</v>
      </c>
    </row>
    <row r="329" spans="1:3">
      <c r="A329" s="215">
        <v>24500501</v>
      </c>
      <c r="B329" s="215" t="s">
        <v>856</v>
      </c>
      <c r="C329" s="218">
        <v>6271191</v>
      </c>
    </row>
    <row r="330" spans="1:3">
      <c r="A330" s="215">
        <v>24500502</v>
      </c>
      <c r="B330" s="215" t="s">
        <v>855</v>
      </c>
      <c r="C330" s="218">
        <v>204900</v>
      </c>
    </row>
    <row r="331" spans="1:3">
      <c r="A331" s="221">
        <v>245010</v>
      </c>
      <c r="B331" s="221" t="s">
        <v>854</v>
      </c>
      <c r="C331" s="222">
        <v>8186997</v>
      </c>
    </row>
    <row r="332" spans="1:3">
      <c r="A332" s="215">
        <v>24501001</v>
      </c>
      <c r="B332" s="215" t="s">
        <v>853</v>
      </c>
      <c r="C332" s="218">
        <v>7983157</v>
      </c>
    </row>
    <row r="333" spans="1:3">
      <c r="A333" s="215">
        <v>24501002</v>
      </c>
      <c r="B333" s="215" t="s">
        <v>852</v>
      </c>
      <c r="C333" s="218">
        <v>203840</v>
      </c>
    </row>
    <row r="334" spans="1:3">
      <c r="A334" s="221">
        <v>245015</v>
      </c>
      <c r="B334" s="221" t="s">
        <v>1123</v>
      </c>
      <c r="C334" s="222">
        <v>229503</v>
      </c>
    </row>
    <row r="335" spans="1:3">
      <c r="A335" s="215">
        <v>24501501</v>
      </c>
      <c r="B335" s="215" t="s">
        <v>851</v>
      </c>
      <c r="C335" s="218">
        <v>229503</v>
      </c>
    </row>
    <row r="336" spans="1:3">
      <c r="A336" s="221">
        <v>245020</v>
      </c>
      <c r="B336" s="221" t="s">
        <v>1124</v>
      </c>
      <c r="C336" s="222">
        <v>4391286</v>
      </c>
    </row>
    <row r="337" spans="1:3">
      <c r="A337" s="215">
        <v>24502001</v>
      </c>
      <c r="B337" s="215" t="s">
        <v>850</v>
      </c>
      <c r="C337" s="218">
        <v>1463290</v>
      </c>
    </row>
    <row r="338" spans="1:3">
      <c r="A338" s="215">
        <v>24502002</v>
      </c>
      <c r="B338" s="215" t="s">
        <v>849</v>
      </c>
      <c r="C338" s="218">
        <v>976152</v>
      </c>
    </row>
    <row r="339" spans="1:3">
      <c r="A339" s="215">
        <v>24502003</v>
      </c>
      <c r="B339" s="215" t="s">
        <v>848</v>
      </c>
      <c r="C339" s="218">
        <v>1951844</v>
      </c>
    </row>
    <row r="340" spans="1:3">
      <c r="A340" s="221">
        <v>2460</v>
      </c>
      <c r="B340" s="221" t="s">
        <v>1125</v>
      </c>
      <c r="C340" s="223">
        <v>95849538</v>
      </c>
    </row>
    <row r="341" spans="1:3">
      <c r="A341" s="221">
        <v>246030</v>
      </c>
      <c r="B341" s="221" t="s">
        <v>846</v>
      </c>
      <c r="C341" s="222">
        <v>95849538</v>
      </c>
    </row>
    <row r="342" spans="1:3">
      <c r="A342" s="215">
        <v>24603001</v>
      </c>
      <c r="B342" s="215" t="s">
        <v>845</v>
      </c>
      <c r="C342" s="218">
        <v>48109690</v>
      </c>
    </row>
    <row r="343" spans="1:3">
      <c r="A343" s="215">
        <v>24603003</v>
      </c>
      <c r="B343" s="215" t="s">
        <v>844</v>
      </c>
      <c r="C343" s="218">
        <v>47739848</v>
      </c>
    </row>
    <row r="344" spans="1:3">
      <c r="A344" s="221">
        <v>2465</v>
      </c>
      <c r="B344" s="221" t="s">
        <v>843</v>
      </c>
      <c r="C344" s="223">
        <v>156424142</v>
      </c>
    </row>
    <row r="345" spans="1:3">
      <c r="A345" s="221">
        <v>246505</v>
      </c>
      <c r="B345" s="221" t="s">
        <v>842</v>
      </c>
      <c r="C345" s="222">
        <v>153702841</v>
      </c>
    </row>
    <row r="346" spans="1:3">
      <c r="A346" s="215">
        <v>24650501</v>
      </c>
      <c r="B346" s="215" t="s">
        <v>841</v>
      </c>
      <c r="C346" s="218">
        <v>153702841</v>
      </c>
    </row>
    <row r="347" spans="1:3">
      <c r="A347" s="221">
        <v>246510</v>
      </c>
      <c r="B347" s="221" t="s">
        <v>840</v>
      </c>
      <c r="C347" s="222">
        <v>2721301</v>
      </c>
    </row>
    <row r="348" spans="1:3">
      <c r="A348" s="215">
        <v>24651002</v>
      </c>
      <c r="B348" s="215" t="s">
        <v>839</v>
      </c>
      <c r="C348" s="218">
        <v>2721301</v>
      </c>
    </row>
    <row r="349" spans="1:3">
      <c r="A349" s="221">
        <v>2475</v>
      </c>
      <c r="B349" s="221" t="s">
        <v>866</v>
      </c>
      <c r="C349" s="223">
        <v>0</v>
      </c>
    </row>
    <row r="350" spans="1:3">
      <c r="A350" s="215">
        <v>24153501</v>
      </c>
      <c r="B350" s="215" t="s">
        <v>888</v>
      </c>
      <c r="C350" s="218">
        <v>0</v>
      </c>
    </row>
    <row r="351" spans="1:3">
      <c r="A351" s="219">
        <v>26</v>
      </c>
      <c r="B351" s="219" t="s">
        <v>822</v>
      </c>
      <c r="C351" s="220">
        <v>90007369.209999993</v>
      </c>
    </row>
    <row r="352" spans="1:3">
      <c r="A352" s="221">
        <v>2605</v>
      </c>
      <c r="B352" s="221" t="s">
        <v>821</v>
      </c>
      <c r="C352" s="223">
        <v>56184312.960000001</v>
      </c>
    </row>
    <row r="353" spans="1:3">
      <c r="A353" s="215">
        <v>26050501</v>
      </c>
      <c r="B353" s="215" t="s">
        <v>820</v>
      </c>
      <c r="C353" s="218">
        <v>56184312.960000001</v>
      </c>
    </row>
    <row r="354" spans="1:3">
      <c r="A354" s="221">
        <v>2648</v>
      </c>
      <c r="B354" s="221" t="s">
        <v>1126</v>
      </c>
      <c r="C354" s="223">
        <v>0</v>
      </c>
    </row>
    <row r="355" spans="1:3">
      <c r="A355" s="215">
        <v>26480502</v>
      </c>
      <c r="B355" s="215" t="s">
        <v>1127</v>
      </c>
      <c r="C355" s="218">
        <v>0</v>
      </c>
    </row>
    <row r="356" spans="1:3">
      <c r="A356" s="221">
        <v>2695</v>
      </c>
      <c r="B356" s="221" t="s">
        <v>819</v>
      </c>
      <c r="C356" s="223">
        <v>33823056.25</v>
      </c>
    </row>
    <row r="357" spans="1:3">
      <c r="A357" s="221">
        <v>269505</v>
      </c>
      <c r="B357" s="221" t="s">
        <v>1128</v>
      </c>
      <c r="C357" s="222">
        <v>33823056.25</v>
      </c>
    </row>
    <row r="358" spans="1:3">
      <c r="A358" s="215">
        <v>26950501</v>
      </c>
      <c r="B358" s="215" t="s">
        <v>818</v>
      </c>
      <c r="C358" s="218">
        <v>1430457</v>
      </c>
    </row>
    <row r="359" spans="1:3">
      <c r="A359" s="215">
        <v>26950502</v>
      </c>
      <c r="B359" s="215" t="s">
        <v>817</v>
      </c>
      <c r="C359" s="218">
        <v>32392599.25</v>
      </c>
    </row>
    <row r="360" spans="1:3">
      <c r="A360" s="219">
        <v>27</v>
      </c>
      <c r="B360" s="219" t="s">
        <v>356</v>
      </c>
      <c r="C360" s="220">
        <v>398814319.24000001</v>
      </c>
    </row>
    <row r="361" spans="1:3">
      <c r="A361" s="221">
        <v>2710</v>
      </c>
      <c r="B361" s="221" t="s">
        <v>1129</v>
      </c>
      <c r="C361" s="222">
        <v>78206394.799999997</v>
      </c>
    </row>
    <row r="362" spans="1:3">
      <c r="A362" s="221">
        <v>271005</v>
      </c>
      <c r="B362" s="221" t="s">
        <v>800</v>
      </c>
      <c r="C362" s="222">
        <v>78206394.799999997</v>
      </c>
    </row>
    <row r="363" spans="1:3">
      <c r="A363" s="215">
        <v>24951001</v>
      </c>
      <c r="B363" s="215" t="s">
        <v>838</v>
      </c>
      <c r="C363" s="218">
        <v>0</v>
      </c>
    </row>
    <row r="364" spans="1:3">
      <c r="A364" s="215">
        <v>27100502</v>
      </c>
      <c r="B364" s="215" t="s">
        <v>1130</v>
      </c>
      <c r="C364" s="218">
        <v>0</v>
      </c>
    </row>
    <row r="365" spans="1:3">
      <c r="A365" s="215">
        <v>27101001</v>
      </c>
      <c r="B365" s="215" t="s">
        <v>816</v>
      </c>
      <c r="C365" s="227">
        <v>42723903</v>
      </c>
    </row>
    <row r="366" spans="1:3">
      <c r="A366" s="215">
        <v>27101501</v>
      </c>
      <c r="B366" s="215" t="s">
        <v>802</v>
      </c>
      <c r="C366" s="227">
        <v>5688630</v>
      </c>
    </row>
    <row r="367" spans="1:3">
      <c r="A367" s="215">
        <v>27102501</v>
      </c>
      <c r="B367" s="215" t="s">
        <v>38</v>
      </c>
      <c r="C367" s="227">
        <v>15219958</v>
      </c>
    </row>
    <row r="368" spans="1:3">
      <c r="A368" s="215">
        <v>27109501</v>
      </c>
      <c r="B368" s="215" t="s">
        <v>815</v>
      </c>
      <c r="C368" s="227">
        <v>14573903.800000001</v>
      </c>
    </row>
    <row r="369" spans="1:3">
      <c r="A369" s="215">
        <v>28250501</v>
      </c>
      <c r="B369" s="215" t="s">
        <v>37</v>
      </c>
      <c r="C369" s="218">
        <v>0</v>
      </c>
    </row>
    <row r="370" spans="1:3">
      <c r="A370" s="215">
        <v>28251001</v>
      </c>
      <c r="B370" s="215" t="s">
        <v>802</v>
      </c>
      <c r="C370" s="218">
        <v>0</v>
      </c>
    </row>
    <row r="371" spans="1:3">
      <c r="A371" s="215">
        <v>28252001</v>
      </c>
      <c r="B371" s="215" t="s">
        <v>801</v>
      </c>
      <c r="C371" s="218">
        <v>0</v>
      </c>
    </row>
    <row r="372" spans="1:3">
      <c r="A372" s="215">
        <v>28252501</v>
      </c>
      <c r="B372" s="215" t="s">
        <v>799</v>
      </c>
      <c r="C372" s="218">
        <v>0</v>
      </c>
    </row>
    <row r="373" spans="1:3">
      <c r="A373" s="221">
        <v>2720</v>
      </c>
      <c r="B373" s="221" t="s">
        <v>1131</v>
      </c>
      <c r="C373" s="223">
        <v>10571826</v>
      </c>
    </row>
    <row r="374" spans="1:3">
      <c r="A374" s="221">
        <v>272005</v>
      </c>
      <c r="B374" s="221" t="s">
        <v>45</v>
      </c>
      <c r="C374" s="222">
        <v>10571826</v>
      </c>
    </row>
    <row r="375" spans="1:3">
      <c r="A375" s="215">
        <v>27250501</v>
      </c>
      <c r="B375" s="215" t="s">
        <v>814</v>
      </c>
      <c r="C375" s="218">
        <v>10571826</v>
      </c>
    </row>
    <row r="376" spans="1:3">
      <c r="A376" s="221">
        <v>2725</v>
      </c>
      <c r="B376" s="221" t="s">
        <v>813</v>
      </c>
      <c r="C376" s="223">
        <v>310036098.44</v>
      </c>
    </row>
    <row r="377" spans="1:3">
      <c r="A377" s="221">
        <v>272505</v>
      </c>
      <c r="B377" s="221" t="s">
        <v>812</v>
      </c>
      <c r="C377" s="222">
        <v>310036098.44</v>
      </c>
    </row>
    <row r="378" spans="1:3">
      <c r="A378" s="215">
        <v>27400501</v>
      </c>
      <c r="B378" s="215" t="s">
        <v>811</v>
      </c>
      <c r="C378" s="218">
        <v>36684</v>
      </c>
    </row>
    <row r="379" spans="1:3">
      <c r="A379" s="215">
        <v>27400502</v>
      </c>
      <c r="B379" s="215" t="s">
        <v>810</v>
      </c>
      <c r="C379" s="218">
        <v>84399385.439999998</v>
      </c>
    </row>
    <row r="380" spans="1:3">
      <c r="A380" s="215">
        <v>27400503</v>
      </c>
      <c r="B380" s="215" t="s">
        <v>1803</v>
      </c>
      <c r="C380" s="218">
        <v>136513160</v>
      </c>
    </row>
    <row r="381" spans="1:3">
      <c r="A381" s="215">
        <v>27400505</v>
      </c>
      <c r="B381" s="215" t="s">
        <v>809</v>
      </c>
      <c r="C381" s="218">
        <v>0</v>
      </c>
    </row>
    <row r="382" spans="1:3">
      <c r="A382" s="215">
        <v>27400507</v>
      </c>
      <c r="B382" s="215" t="s">
        <v>1132</v>
      </c>
      <c r="C382" s="218">
        <v>0</v>
      </c>
    </row>
    <row r="383" spans="1:3">
      <c r="A383" s="215">
        <v>27400510</v>
      </c>
      <c r="B383" s="215" t="s">
        <v>808</v>
      </c>
      <c r="C383" s="218">
        <v>85434607</v>
      </c>
    </row>
    <row r="384" spans="1:3">
      <c r="A384" s="215">
        <v>27400512</v>
      </c>
      <c r="B384" s="215" t="s">
        <v>807</v>
      </c>
      <c r="C384" s="218">
        <v>3652262</v>
      </c>
    </row>
    <row r="385" spans="1:5">
      <c r="A385" s="216">
        <v>3</v>
      </c>
      <c r="B385" s="216" t="s">
        <v>17</v>
      </c>
      <c r="C385" s="217">
        <v>24220008853.139999</v>
      </c>
      <c r="D385" s="218"/>
      <c r="E385" s="215" t="s">
        <v>1277</v>
      </c>
    </row>
    <row r="386" spans="1:5">
      <c r="A386" s="219">
        <v>31</v>
      </c>
      <c r="B386" s="219" t="s">
        <v>39</v>
      </c>
      <c r="C386" s="220">
        <v>20857759414</v>
      </c>
    </row>
    <row r="387" spans="1:5">
      <c r="A387" s="221">
        <v>3105</v>
      </c>
      <c r="B387" s="221" t="s">
        <v>1133</v>
      </c>
      <c r="C387" s="222">
        <v>5345044414</v>
      </c>
    </row>
    <row r="388" spans="1:5">
      <c r="A388" s="221">
        <v>310505</v>
      </c>
      <c r="B388" s="221" t="s">
        <v>798</v>
      </c>
      <c r="C388" s="222">
        <v>5345044414</v>
      </c>
    </row>
    <row r="389" spans="1:5">
      <c r="A389" s="215">
        <v>31050501</v>
      </c>
      <c r="B389" s="215" t="s">
        <v>335</v>
      </c>
      <c r="C389" s="218">
        <v>20857759414</v>
      </c>
    </row>
    <row r="390" spans="1:5">
      <c r="A390" s="215">
        <v>98050501</v>
      </c>
      <c r="B390" s="215" t="s">
        <v>538</v>
      </c>
      <c r="C390" s="218">
        <v>-15512715000</v>
      </c>
    </row>
    <row r="391" spans="1:5">
      <c r="A391" s="221">
        <v>3110</v>
      </c>
      <c r="B391" s="221" t="s">
        <v>1134</v>
      </c>
      <c r="C391" s="222">
        <v>15512715000</v>
      </c>
    </row>
    <row r="392" spans="1:5">
      <c r="A392" s="221">
        <v>311005</v>
      </c>
      <c r="B392" s="221" t="s">
        <v>798</v>
      </c>
      <c r="C392" s="222">
        <v>15512715000</v>
      </c>
    </row>
    <row r="393" spans="1:5">
      <c r="A393" s="215">
        <v>93120501</v>
      </c>
      <c r="B393" s="215" t="s">
        <v>194</v>
      </c>
      <c r="C393" s="218">
        <v>15512715000</v>
      </c>
      <c r="D393" s="218"/>
    </row>
    <row r="394" spans="1:5">
      <c r="A394" s="219">
        <v>32</v>
      </c>
      <c r="B394" s="219" t="s">
        <v>333</v>
      </c>
      <c r="C394" s="220">
        <v>1500229035.5999999</v>
      </c>
      <c r="D394" s="218"/>
    </row>
    <row r="395" spans="1:5">
      <c r="A395" s="221">
        <v>3205</v>
      </c>
      <c r="B395" s="221" t="s">
        <v>797</v>
      </c>
      <c r="C395" s="222">
        <v>1500229035.5999999</v>
      </c>
    </row>
    <row r="396" spans="1:5">
      <c r="A396" s="221">
        <v>320505</v>
      </c>
      <c r="B396" s="221" t="s">
        <v>797</v>
      </c>
      <c r="C396" s="222">
        <v>1500229035.5999999</v>
      </c>
    </row>
    <row r="397" spans="1:5">
      <c r="A397" s="215">
        <v>32050501</v>
      </c>
      <c r="B397" s="215" t="s">
        <v>796</v>
      </c>
      <c r="C397" s="218">
        <v>1500229035.5999999</v>
      </c>
    </row>
    <row r="398" spans="1:5">
      <c r="A398" s="219">
        <v>33</v>
      </c>
      <c r="B398" s="219" t="s">
        <v>795</v>
      </c>
      <c r="C398" s="220">
        <v>1862020403.54</v>
      </c>
    </row>
    <row r="399" spans="1:5">
      <c r="A399" s="221">
        <v>3305</v>
      </c>
      <c r="B399" s="221" t="s">
        <v>794</v>
      </c>
      <c r="C399" s="222">
        <v>1750248488.54</v>
      </c>
    </row>
    <row r="400" spans="1:5">
      <c r="A400" s="221">
        <v>330505</v>
      </c>
      <c r="B400" s="221" t="s">
        <v>793</v>
      </c>
      <c r="C400" s="222">
        <v>1750248488.54</v>
      </c>
    </row>
    <row r="401" spans="1:5">
      <c r="A401" s="215">
        <v>33050501</v>
      </c>
      <c r="B401" s="215" t="s">
        <v>792</v>
      </c>
      <c r="C401" s="218">
        <v>1750248488.54</v>
      </c>
    </row>
    <row r="402" spans="1:5">
      <c r="A402" s="221">
        <v>3325</v>
      </c>
      <c r="B402" s="221" t="s">
        <v>791</v>
      </c>
      <c r="C402" s="222">
        <v>111771915</v>
      </c>
    </row>
    <row r="403" spans="1:5">
      <c r="A403" s="221">
        <v>332505</v>
      </c>
      <c r="B403" s="221" t="s">
        <v>791</v>
      </c>
      <c r="C403" s="222">
        <v>111771915</v>
      </c>
    </row>
    <row r="404" spans="1:5">
      <c r="A404" s="215">
        <v>33250501</v>
      </c>
      <c r="B404" s="215" t="s">
        <v>319</v>
      </c>
      <c r="C404" s="218">
        <v>111771915</v>
      </c>
    </row>
    <row r="405" spans="1:5">
      <c r="A405" s="216">
        <v>4</v>
      </c>
      <c r="B405" s="216" t="s">
        <v>310</v>
      </c>
      <c r="C405" s="217">
        <v>9774728078.5400009</v>
      </c>
      <c r="D405" s="218"/>
      <c r="E405" s="215" t="s">
        <v>1200</v>
      </c>
    </row>
    <row r="406" spans="1:5">
      <c r="A406" s="219">
        <v>41</v>
      </c>
      <c r="B406" s="219" t="s">
        <v>788</v>
      </c>
      <c r="C406" s="220">
        <v>9470357676</v>
      </c>
      <c r="D406" s="218"/>
      <c r="E406" s="215" t="s">
        <v>1199</v>
      </c>
    </row>
    <row r="407" spans="1:5">
      <c r="A407" s="221">
        <v>4150</v>
      </c>
      <c r="B407" s="221" t="s">
        <v>781</v>
      </c>
      <c r="C407" s="222">
        <v>9470357676</v>
      </c>
    </row>
    <row r="408" spans="1:5">
      <c r="A408" s="221">
        <v>415005</v>
      </c>
      <c r="B408" s="221" t="s">
        <v>780</v>
      </c>
      <c r="C408" s="222">
        <v>45195522</v>
      </c>
      <c r="E408" s="218">
        <f>+C405-C445-C688</f>
        <v>598264538.0800004</v>
      </c>
    </row>
    <row r="409" spans="1:5">
      <c r="A409" s="215">
        <v>4150050101</v>
      </c>
      <c r="B409" s="215" t="s">
        <v>786</v>
      </c>
      <c r="C409" s="218">
        <v>44778234</v>
      </c>
    </row>
    <row r="410" spans="1:5">
      <c r="A410" s="215">
        <v>4150050201</v>
      </c>
      <c r="B410" s="215" t="s">
        <v>785</v>
      </c>
      <c r="C410" s="218">
        <v>417288</v>
      </c>
    </row>
    <row r="411" spans="1:5">
      <c r="A411" s="221">
        <v>415010</v>
      </c>
      <c r="B411" s="221" t="s">
        <v>779</v>
      </c>
      <c r="C411" s="222">
        <v>9425162154</v>
      </c>
    </row>
    <row r="412" spans="1:5">
      <c r="A412" s="215">
        <v>4150100101</v>
      </c>
      <c r="B412" s="215" t="s">
        <v>784</v>
      </c>
      <c r="C412" s="218">
        <v>9410164446</v>
      </c>
    </row>
    <row r="413" spans="1:5">
      <c r="A413" s="215">
        <v>4150100201</v>
      </c>
      <c r="B413" s="215" t="s">
        <v>783</v>
      </c>
      <c r="C413" s="218">
        <v>14997708</v>
      </c>
    </row>
    <row r="414" spans="1:5">
      <c r="A414" s="221">
        <v>415030</v>
      </c>
      <c r="B414" s="221" t="s">
        <v>1135</v>
      </c>
      <c r="C414" s="222">
        <v>6169186</v>
      </c>
    </row>
    <row r="415" spans="1:5">
      <c r="A415" s="215">
        <v>42100503</v>
      </c>
      <c r="B415" s="215" t="s">
        <v>771</v>
      </c>
      <c r="C415" s="218">
        <v>6169186</v>
      </c>
    </row>
    <row r="416" spans="1:5">
      <c r="A416" s="219">
        <v>42</v>
      </c>
      <c r="B416" s="219" t="s">
        <v>772</v>
      </c>
      <c r="C416" s="220">
        <v>304370402.54000002</v>
      </c>
      <c r="D416" s="218"/>
    </row>
    <row r="417" spans="1:4" s="225" customFormat="1">
      <c r="A417" s="225">
        <v>4205</v>
      </c>
      <c r="B417" s="225" t="s">
        <v>1274</v>
      </c>
      <c r="C417" s="226">
        <v>2941395.35</v>
      </c>
      <c r="D417" s="226"/>
    </row>
    <row r="418" spans="1:4" s="225" customFormat="1">
      <c r="A418" s="225">
        <v>420505</v>
      </c>
      <c r="B418" s="225" t="s">
        <v>1275</v>
      </c>
      <c r="C418" s="226">
        <v>2941395.35</v>
      </c>
      <c r="D418" s="226"/>
    </row>
    <row r="419" spans="1:4" s="225" customFormat="1">
      <c r="A419" s="225">
        <v>41509805</v>
      </c>
      <c r="B419" s="225" t="s">
        <v>1276</v>
      </c>
      <c r="C419" s="226">
        <v>2941395.35</v>
      </c>
      <c r="D419" s="226"/>
    </row>
    <row r="420" spans="1:4">
      <c r="A420" s="221">
        <v>4210</v>
      </c>
      <c r="B420" s="221" t="s">
        <v>1136</v>
      </c>
      <c r="C420" s="222">
        <v>102818218.25</v>
      </c>
    </row>
    <row r="421" spans="1:4">
      <c r="A421" s="221">
        <v>421005</v>
      </c>
      <c r="B421" s="221" t="s">
        <v>1137</v>
      </c>
      <c r="C421" s="222">
        <v>93785533.25</v>
      </c>
    </row>
    <row r="422" spans="1:4">
      <c r="A422" s="215">
        <v>41509801</v>
      </c>
      <c r="B422" s="215" t="s">
        <v>778</v>
      </c>
      <c r="C422" s="218">
        <v>23124944.710000001</v>
      </c>
    </row>
    <row r="423" spans="1:4">
      <c r="A423" s="215">
        <v>41509802</v>
      </c>
      <c r="B423" s="215" t="s">
        <v>775</v>
      </c>
      <c r="C423" s="218"/>
      <c r="D423" s="218"/>
    </row>
    <row r="424" spans="1:4">
      <c r="A424" s="215">
        <v>41509803</v>
      </c>
      <c r="B424" s="215" t="s">
        <v>774</v>
      </c>
      <c r="C424" s="218">
        <v>3998016.54</v>
      </c>
      <c r="D424" s="218"/>
    </row>
    <row r="425" spans="1:4">
      <c r="A425" s="215">
        <v>41509804</v>
      </c>
      <c r="B425" s="215" t="s">
        <v>773</v>
      </c>
      <c r="C425" s="218"/>
    </row>
    <row r="426" spans="1:4">
      <c r="A426" s="215">
        <v>42100503</v>
      </c>
      <c r="B426" s="215" t="s">
        <v>771</v>
      </c>
      <c r="C426" s="218">
        <v>0</v>
      </c>
      <c r="D426" s="218"/>
    </row>
    <row r="427" spans="1:4">
      <c r="A427" s="221">
        <v>421025</v>
      </c>
      <c r="B427" s="221" t="s">
        <v>777</v>
      </c>
      <c r="C427" s="222">
        <v>9032685</v>
      </c>
      <c r="D427" s="218"/>
    </row>
    <row r="428" spans="1:4">
      <c r="A428" s="215">
        <v>41508301</v>
      </c>
      <c r="B428" s="215" t="s">
        <v>776</v>
      </c>
      <c r="C428" s="218">
        <v>9032685</v>
      </c>
    </row>
    <row r="429" spans="1:4">
      <c r="A429" s="221">
        <v>421030</v>
      </c>
      <c r="B429" s="221" t="s">
        <v>1138</v>
      </c>
      <c r="C429" s="222">
        <v>0</v>
      </c>
    </row>
    <row r="430" spans="1:4">
      <c r="A430" s="215">
        <v>41508301</v>
      </c>
      <c r="B430" s="215" t="s">
        <v>776</v>
      </c>
      <c r="C430" s="218">
        <v>0</v>
      </c>
    </row>
    <row r="431" spans="1:4">
      <c r="A431" s="221">
        <v>4220</v>
      </c>
      <c r="B431" s="221" t="s">
        <v>772</v>
      </c>
      <c r="C431" s="222">
        <v>2634217</v>
      </c>
    </row>
    <row r="432" spans="1:4">
      <c r="A432" s="221">
        <v>422010</v>
      </c>
      <c r="B432" s="221" t="s">
        <v>770</v>
      </c>
      <c r="C432" s="222">
        <v>2634217</v>
      </c>
    </row>
    <row r="433" spans="1:5">
      <c r="A433" s="215">
        <v>41506001</v>
      </c>
      <c r="B433" s="215" t="s">
        <v>1139</v>
      </c>
      <c r="C433" s="218">
        <v>2634217</v>
      </c>
    </row>
    <row r="434" spans="1:5">
      <c r="A434" s="215">
        <v>41509802</v>
      </c>
      <c r="B434" s="215" t="s">
        <v>775</v>
      </c>
      <c r="C434" s="218">
        <v>30191310</v>
      </c>
    </row>
    <row r="435" spans="1:5">
      <c r="A435" s="221">
        <v>4225</v>
      </c>
      <c r="B435" s="221" t="s">
        <v>769</v>
      </c>
      <c r="C435" s="222">
        <v>189762406</v>
      </c>
    </row>
    <row r="436" spans="1:5">
      <c r="A436" s="221">
        <v>422512</v>
      </c>
      <c r="B436" s="221" t="s">
        <v>1140</v>
      </c>
      <c r="C436" s="222">
        <v>189762406</v>
      </c>
    </row>
    <row r="437" spans="1:5">
      <c r="A437" s="215">
        <v>41801601</v>
      </c>
      <c r="B437" s="215" t="s">
        <v>782</v>
      </c>
      <c r="C437" s="222">
        <v>189762406</v>
      </c>
    </row>
    <row r="438" spans="1:5">
      <c r="A438" s="221">
        <v>422524</v>
      </c>
      <c r="B438" s="221" t="s">
        <v>1141</v>
      </c>
      <c r="C438" s="222">
        <v>30302076</v>
      </c>
    </row>
    <row r="439" spans="1:5">
      <c r="A439" s="215">
        <v>41509804</v>
      </c>
      <c r="B439" s="215" t="s">
        <v>773</v>
      </c>
      <c r="C439" s="222">
        <v>30302076</v>
      </c>
      <c r="D439" s="218"/>
    </row>
    <row r="440" spans="1:5">
      <c r="A440" s="221">
        <v>4240</v>
      </c>
      <c r="B440" s="221" t="s">
        <v>767</v>
      </c>
      <c r="C440" s="222">
        <v>6214165.9400000004</v>
      </c>
    </row>
    <row r="441" spans="1:5">
      <c r="A441" s="221">
        <v>424090</v>
      </c>
      <c r="B441" s="221" t="s">
        <v>582</v>
      </c>
      <c r="C441" s="222">
        <v>6214165.9400000004</v>
      </c>
    </row>
    <row r="442" spans="1:5">
      <c r="A442" s="215">
        <v>42505001</v>
      </c>
      <c r="B442" s="215" t="s">
        <v>768</v>
      </c>
      <c r="C442" s="218">
        <v>5998729</v>
      </c>
    </row>
    <row r="443" spans="1:5">
      <c r="A443" s="215">
        <v>42950501</v>
      </c>
      <c r="B443" s="215" t="s">
        <v>766</v>
      </c>
      <c r="C443" s="218">
        <v>165377.94</v>
      </c>
    </row>
    <row r="444" spans="1:5">
      <c r="A444" s="215">
        <v>42955301</v>
      </c>
      <c r="B444" s="215" t="s">
        <v>1142</v>
      </c>
      <c r="C444" s="218">
        <v>50059</v>
      </c>
    </row>
    <row r="445" spans="1:5">
      <c r="A445" s="216">
        <v>5</v>
      </c>
      <c r="B445" s="216" t="s">
        <v>285</v>
      </c>
      <c r="C445" s="217">
        <v>5173748102.9300003</v>
      </c>
      <c r="D445" s="218"/>
      <c r="E445" s="218"/>
    </row>
    <row r="446" spans="1:5">
      <c r="A446" s="219">
        <v>51</v>
      </c>
      <c r="B446" s="219" t="s">
        <v>284</v>
      </c>
      <c r="C446" s="220">
        <v>4309367599.1700001</v>
      </c>
      <c r="D446" s="218"/>
    </row>
    <row r="447" spans="1:5">
      <c r="A447" s="221">
        <v>5105</v>
      </c>
      <c r="B447" s="221" t="s">
        <v>1143</v>
      </c>
      <c r="C447" s="222">
        <v>1247577263</v>
      </c>
      <c r="D447" s="218"/>
    </row>
    <row r="448" spans="1:5">
      <c r="A448" s="221">
        <v>510502</v>
      </c>
      <c r="B448" s="221" t="s">
        <v>624</v>
      </c>
      <c r="C448" s="222">
        <v>42888948</v>
      </c>
      <c r="D448" s="218"/>
      <c r="E448" s="218">
        <f>+C447-C448</f>
        <v>1204688315</v>
      </c>
    </row>
    <row r="449" spans="1:3" s="231" customFormat="1">
      <c r="A449" s="231">
        <v>51105001</v>
      </c>
      <c r="B449" s="231" t="s">
        <v>623</v>
      </c>
      <c r="C449" s="232">
        <v>42888948</v>
      </c>
    </row>
    <row r="450" spans="1:3">
      <c r="A450" s="221">
        <v>510503</v>
      </c>
      <c r="B450" s="221" t="s">
        <v>765</v>
      </c>
      <c r="C450" s="222">
        <v>544172021</v>
      </c>
    </row>
    <row r="451" spans="1:3">
      <c r="A451" s="215">
        <v>51050601</v>
      </c>
      <c r="B451" s="215" t="s">
        <v>764</v>
      </c>
      <c r="C451" s="218">
        <v>544172021</v>
      </c>
    </row>
    <row r="452" spans="1:3">
      <c r="A452" s="221">
        <v>510507</v>
      </c>
      <c r="B452" s="221" t="s">
        <v>763</v>
      </c>
      <c r="C452" s="222">
        <v>98453222</v>
      </c>
    </row>
    <row r="453" spans="1:3">
      <c r="A453" s="215">
        <v>51052101</v>
      </c>
      <c r="B453" s="215" t="s">
        <v>762</v>
      </c>
      <c r="C453" s="218">
        <v>87229676</v>
      </c>
    </row>
    <row r="454" spans="1:3">
      <c r="A454" s="215">
        <v>51052102</v>
      </c>
      <c r="B454" s="215" t="s">
        <v>761</v>
      </c>
      <c r="C454" s="218">
        <v>11223546</v>
      </c>
    </row>
    <row r="455" spans="1:3">
      <c r="A455" s="221">
        <v>510508</v>
      </c>
      <c r="B455" s="221" t="s">
        <v>1144</v>
      </c>
      <c r="C455" s="222">
        <v>1585758</v>
      </c>
    </row>
    <row r="456" spans="1:3">
      <c r="A456" s="215">
        <v>51052401</v>
      </c>
      <c r="B456" s="215" t="s">
        <v>1145</v>
      </c>
      <c r="C456" s="218">
        <v>1585758</v>
      </c>
    </row>
    <row r="457" spans="1:3">
      <c r="A457" s="221">
        <v>510509</v>
      </c>
      <c r="B457" s="221" t="s">
        <v>760</v>
      </c>
      <c r="C457" s="222">
        <v>12786830</v>
      </c>
    </row>
    <row r="458" spans="1:3">
      <c r="A458" s="215">
        <v>51052701</v>
      </c>
      <c r="B458" s="215" t="s">
        <v>759</v>
      </c>
      <c r="C458" s="218">
        <v>12786830</v>
      </c>
    </row>
    <row r="459" spans="1:3">
      <c r="A459" s="221">
        <v>510510</v>
      </c>
      <c r="B459" s="221" t="s">
        <v>758</v>
      </c>
      <c r="C459" s="222">
        <v>49670450</v>
      </c>
    </row>
    <row r="460" spans="1:3">
      <c r="A460" s="215">
        <v>51053001</v>
      </c>
      <c r="B460" s="215" t="s">
        <v>37</v>
      </c>
      <c r="C460" s="218">
        <v>49670450</v>
      </c>
    </row>
    <row r="461" spans="1:3">
      <c r="A461" s="221">
        <v>510511</v>
      </c>
      <c r="B461" s="221" t="s">
        <v>757</v>
      </c>
      <c r="C461" s="222">
        <v>5819315</v>
      </c>
    </row>
    <row r="462" spans="1:3">
      <c r="A462" s="215">
        <v>51053301</v>
      </c>
      <c r="B462" s="215" t="s">
        <v>756</v>
      </c>
      <c r="C462" s="218">
        <v>5819315</v>
      </c>
    </row>
    <row r="463" spans="1:3">
      <c r="A463" s="221">
        <v>510512</v>
      </c>
      <c r="B463" s="221" t="s">
        <v>755</v>
      </c>
      <c r="C463" s="222">
        <v>49670459</v>
      </c>
    </row>
    <row r="464" spans="1:3">
      <c r="A464" s="215">
        <v>51053601</v>
      </c>
      <c r="B464" s="215" t="s">
        <v>754</v>
      </c>
      <c r="C464" s="218">
        <v>49670459</v>
      </c>
    </row>
    <row r="465" spans="1:3">
      <c r="A465" s="221">
        <v>510513</v>
      </c>
      <c r="B465" s="221" t="s">
        <v>752</v>
      </c>
      <c r="C465" s="222">
        <v>60922177</v>
      </c>
    </row>
    <row r="466" spans="1:3">
      <c r="A466" s="215">
        <v>51054201</v>
      </c>
      <c r="B466" s="215" t="s">
        <v>751</v>
      </c>
      <c r="C466" s="218">
        <v>32325076</v>
      </c>
    </row>
    <row r="467" spans="1:3">
      <c r="A467" s="215">
        <v>51054202</v>
      </c>
      <c r="B467" s="215" t="s">
        <v>750</v>
      </c>
      <c r="C467" s="218">
        <v>28597101</v>
      </c>
    </row>
    <row r="468" spans="1:3">
      <c r="A468" s="221">
        <v>510516</v>
      </c>
      <c r="B468" s="221" t="s">
        <v>753</v>
      </c>
      <c r="C468" s="222">
        <v>29114963.710000001</v>
      </c>
    </row>
    <row r="469" spans="1:3">
      <c r="A469" s="215">
        <v>51053901</v>
      </c>
      <c r="B469" s="215" t="s">
        <v>38</v>
      </c>
      <c r="C469" s="218">
        <v>29114963.710000001</v>
      </c>
    </row>
    <row r="470" spans="1:3">
      <c r="A470" s="221">
        <v>510519</v>
      </c>
      <c r="B470" s="221" t="s">
        <v>744</v>
      </c>
      <c r="C470" s="222">
        <v>4197898</v>
      </c>
    </row>
    <row r="471" spans="1:3">
      <c r="A471" s="215">
        <v>51054801</v>
      </c>
      <c r="B471" s="215" t="s">
        <v>743</v>
      </c>
      <c r="C471" s="218">
        <v>4197898</v>
      </c>
    </row>
    <row r="472" spans="1:3">
      <c r="A472" s="221">
        <v>510521</v>
      </c>
      <c r="B472" s="221" t="s">
        <v>742</v>
      </c>
      <c r="C472" s="222">
        <v>12862653</v>
      </c>
    </row>
    <row r="473" spans="1:3">
      <c r="A473" s="215">
        <v>51055101</v>
      </c>
      <c r="B473" s="215" t="s">
        <v>741</v>
      </c>
      <c r="C473" s="218">
        <v>12862653</v>
      </c>
    </row>
    <row r="474" spans="1:3">
      <c r="A474" s="221">
        <v>510522</v>
      </c>
      <c r="B474" s="221" t="s">
        <v>749</v>
      </c>
      <c r="C474" s="222">
        <v>35800471</v>
      </c>
    </row>
    <row r="475" spans="1:3">
      <c r="A475" s="215">
        <v>51054501</v>
      </c>
      <c r="B475" s="215" t="s">
        <v>748</v>
      </c>
      <c r="C475" s="218">
        <v>3913933</v>
      </c>
    </row>
    <row r="476" spans="1:3">
      <c r="A476" s="215">
        <v>51054502</v>
      </c>
      <c r="B476" s="215" t="s">
        <v>747</v>
      </c>
      <c r="C476" s="218">
        <v>23061533</v>
      </c>
    </row>
    <row r="477" spans="1:3">
      <c r="A477" s="215">
        <v>51054503</v>
      </c>
      <c r="B477" s="215" t="s">
        <v>746</v>
      </c>
      <c r="C477" s="218">
        <v>2068356</v>
      </c>
    </row>
    <row r="478" spans="1:3">
      <c r="A478" s="215">
        <v>51054504</v>
      </c>
      <c r="B478" s="215" t="s">
        <v>745</v>
      </c>
      <c r="C478" s="218">
        <v>6756649</v>
      </c>
    </row>
    <row r="479" spans="1:3">
      <c r="A479" s="221">
        <v>510523</v>
      </c>
      <c r="B479" s="221" t="s">
        <v>739</v>
      </c>
      <c r="C479" s="222">
        <v>54545617</v>
      </c>
    </row>
    <row r="480" spans="1:3">
      <c r="A480" s="215">
        <v>51056901</v>
      </c>
      <c r="B480" s="215" t="s">
        <v>738</v>
      </c>
      <c r="C480" s="218">
        <v>54545617</v>
      </c>
    </row>
    <row r="481" spans="1:3">
      <c r="A481" s="221">
        <v>510524</v>
      </c>
      <c r="B481" s="221" t="s">
        <v>737</v>
      </c>
      <c r="C481" s="222">
        <v>69751464</v>
      </c>
    </row>
    <row r="482" spans="1:3">
      <c r="A482" s="215">
        <v>51057001</v>
      </c>
      <c r="B482" s="215" t="s">
        <v>736</v>
      </c>
      <c r="C482" s="218">
        <v>69751464</v>
      </c>
    </row>
    <row r="483" spans="1:3">
      <c r="A483" s="221">
        <v>510525</v>
      </c>
      <c r="B483" s="221" t="s">
        <v>735</v>
      </c>
      <c r="C483" s="222">
        <v>2861173</v>
      </c>
    </row>
    <row r="484" spans="1:3">
      <c r="A484" s="215">
        <v>51057101</v>
      </c>
      <c r="B484" s="215" t="s">
        <v>734</v>
      </c>
      <c r="C484" s="218">
        <v>2861173</v>
      </c>
    </row>
    <row r="485" spans="1:3">
      <c r="A485" s="221">
        <v>510526</v>
      </c>
      <c r="B485" s="221" t="s">
        <v>733</v>
      </c>
      <c r="C485" s="222">
        <v>22809900</v>
      </c>
    </row>
    <row r="486" spans="1:3">
      <c r="A486" s="215">
        <v>51057201</v>
      </c>
      <c r="B486" s="215" t="s">
        <v>732</v>
      </c>
      <c r="C486" s="218">
        <v>22809900</v>
      </c>
    </row>
    <row r="487" spans="1:3">
      <c r="A487" s="221">
        <v>510527</v>
      </c>
      <c r="B487" s="221" t="s">
        <v>1146</v>
      </c>
      <c r="C487" s="222">
        <v>17103170</v>
      </c>
    </row>
    <row r="488" spans="1:3">
      <c r="A488" s="215">
        <v>51057501</v>
      </c>
      <c r="B488" s="215" t="s">
        <v>731</v>
      </c>
      <c r="C488" s="218">
        <v>17103170</v>
      </c>
    </row>
    <row r="489" spans="1:3">
      <c r="A489" s="221">
        <v>510528</v>
      </c>
      <c r="B489" s="221" t="s">
        <v>730</v>
      </c>
      <c r="C489" s="222">
        <v>11458680</v>
      </c>
    </row>
    <row r="490" spans="1:3">
      <c r="A490" s="215">
        <v>51057801</v>
      </c>
      <c r="B490" s="215" t="s">
        <v>729</v>
      </c>
      <c r="C490" s="218">
        <v>11458680</v>
      </c>
    </row>
    <row r="491" spans="1:3">
      <c r="A491" s="221">
        <v>510595</v>
      </c>
      <c r="B491" s="221" t="s">
        <v>1147</v>
      </c>
      <c r="C491" s="222">
        <v>111184343</v>
      </c>
    </row>
    <row r="492" spans="1:3">
      <c r="A492" s="215">
        <v>51055401</v>
      </c>
      <c r="B492" s="215" t="s">
        <v>740</v>
      </c>
      <c r="C492" s="218">
        <v>11595104</v>
      </c>
    </row>
    <row r="493" spans="1:3">
      <c r="A493" s="215">
        <v>51059501</v>
      </c>
      <c r="B493" s="215" t="s">
        <v>728</v>
      </c>
      <c r="C493" s="218">
        <v>1175000</v>
      </c>
    </row>
    <row r="494" spans="1:3">
      <c r="A494" s="215">
        <v>51059502</v>
      </c>
      <c r="B494" s="215" t="s">
        <v>727</v>
      </c>
      <c r="C494" s="218">
        <v>23130854</v>
      </c>
    </row>
    <row r="495" spans="1:3">
      <c r="A495" s="215">
        <v>51059504</v>
      </c>
      <c r="B495" s="215" t="s">
        <v>725</v>
      </c>
      <c r="C495" s="218">
        <v>243293</v>
      </c>
    </row>
    <row r="496" spans="1:3">
      <c r="A496" s="215">
        <v>51059505</v>
      </c>
      <c r="B496" s="215" t="s">
        <v>724</v>
      </c>
      <c r="C496" s="218">
        <v>17417757</v>
      </c>
    </row>
    <row r="497" spans="1:3">
      <c r="A497" s="215">
        <v>51059506</v>
      </c>
      <c r="B497" s="215" t="s">
        <v>723</v>
      </c>
      <c r="C497" s="218">
        <v>10251000</v>
      </c>
    </row>
    <row r="498" spans="1:3">
      <c r="A498" s="215">
        <v>51059507</v>
      </c>
      <c r="B498" s="215" t="s">
        <v>1148</v>
      </c>
      <c r="C498" s="218">
        <v>4998556</v>
      </c>
    </row>
    <row r="499" spans="1:3">
      <c r="A499" s="215">
        <v>51059508</v>
      </c>
      <c r="B499" s="215" t="s">
        <v>1149</v>
      </c>
      <c r="C499" s="218">
        <v>23249935</v>
      </c>
    </row>
    <row r="500" spans="1:3">
      <c r="A500" s="215">
        <v>51059509</v>
      </c>
      <c r="B500" s="215" t="s">
        <v>1150</v>
      </c>
      <c r="C500" s="218">
        <v>3775000</v>
      </c>
    </row>
    <row r="501" spans="1:3">
      <c r="A501" s="215">
        <v>51059510</v>
      </c>
      <c r="B501" s="215" t="s">
        <v>1151</v>
      </c>
      <c r="C501" s="218">
        <v>15347844</v>
      </c>
    </row>
    <row r="502" spans="1:3">
      <c r="A502" s="221">
        <v>5110</v>
      </c>
      <c r="B502" s="221" t="s">
        <v>1152</v>
      </c>
      <c r="C502" s="222">
        <v>2455426807.21</v>
      </c>
    </row>
    <row r="503" spans="1:3">
      <c r="A503" s="221">
        <v>511001</v>
      </c>
      <c r="B503" s="221" t="s">
        <v>722</v>
      </c>
      <c r="C503" s="222">
        <v>100806917</v>
      </c>
    </row>
    <row r="504" spans="1:3">
      <c r="A504" s="215">
        <v>51100101</v>
      </c>
      <c r="B504" s="215" t="s">
        <v>721</v>
      </c>
      <c r="C504" s="218">
        <v>64278190</v>
      </c>
    </row>
    <row r="505" spans="1:3">
      <c r="A505" s="215">
        <v>51100102</v>
      </c>
      <c r="B505" s="215" t="s">
        <v>720</v>
      </c>
      <c r="C505" s="218">
        <v>36528727</v>
      </c>
    </row>
    <row r="506" spans="1:3">
      <c r="A506" s="221">
        <v>511002</v>
      </c>
      <c r="B506" s="221" t="s">
        <v>82</v>
      </c>
      <c r="C506" s="222">
        <v>227274508.21000001</v>
      </c>
    </row>
    <row r="507" spans="1:3">
      <c r="A507" s="215">
        <v>51100201</v>
      </c>
      <c r="B507" s="215" t="s">
        <v>83</v>
      </c>
      <c r="C507" s="218">
        <v>27788080.960000001</v>
      </c>
    </row>
    <row r="508" spans="1:3">
      <c r="A508" s="215">
        <v>51100202</v>
      </c>
      <c r="B508" s="215" t="s">
        <v>718</v>
      </c>
      <c r="C508" s="218">
        <v>6160988</v>
      </c>
    </row>
    <row r="509" spans="1:3">
      <c r="A509" s="215">
        <v>51100203</v>
      </c>
      <c r="B509" s="215" t="s">
        <v>717</v>
      </c>
      <c r="C509" s="218">
        <v>9552019</v>
      </c>
    </row>
    <row r="510" spans="1:3">
      <c r="A510" s="215">
        <v>51100204</v>
      </c>
      <c r="B510" s="215" t="s">
        <v>716</v>
      </c>
      <c r="C510" s="218">
        <v>4648598</v>
      </c>
    </row>
    <row r="511" spans="1:3">
      <c r="A511" s="215">
        <v>51100205</v>
      </c>
      <c r="B511" s="215" t="s">
        <v>715</v>
      </c>
      <c r="C511" s="218">
        <v>2425.19</v>
      </c>
    </row>
    <row r="512" spans="1:3">
      <c r="A512" s="215">
        <v>51100206</v>
      </c>
      <c r="B512" s="215" t="s">
        <v>714</v>
      </c>
      <c r="C512" s="218">
        <v>411148.36</v>
      </c>
    </row>
    <row r="513" spans="1:3">
      <c r="A513" s="215">
        <v>51100207</v>
      </c>
      <c r="B513" s="215" t="s">
        <v>713</v>
      </c>
      <c r="C513" s="218">
        <v>49667508.920000002</v>
      </c>
    </row>
    <row r="514" spans="1:3">
      <c r="A514" s="215">
        <v>51100208</v>
      </c>
      <c r="B514" s="215" t="s">
        <v>712</v>
      </c>
      <c r="C514" s="218">
        <v>4392198</v>
      </c>
    </row>
    <row r="515" spans="1:3">
      <c r="A515" s="215">
        <v>51100209</v>
      </c>
      <c r="B515" s="215" t="s">
        <v>711</v>
      </c>
      <c r="C515" s="218">
        <v>9170944.0800000001</v>
      </c>
    </row>
    <row r="516" spans="1:3">
      <c r="A516" s="215">
        <v>51100210</v>
      </c>
      <c r="B516" s="215" t="s">
        <v>710</v>
      </c>
      <c r="C516" s="218">
        <v>371967</v>
      </c>
    </row>
    <row r="517" spans="1:3">
      <c r="A517" s="215">
        <v>51100211</v>
      </c>
      <c r="B517" s="215" t="s">
        <v>709</v>
      </c>
      <c r="C517" s="218">
        <v>107507151.7</v>
      </c>
    </row>
    <row r="518" spans="1:3">
      <c r="A518" s="215">
        <v>51100212</v>
      </c>
      <c r="B518" s="215" t="s">
        <v>708</v>
      </c>
      <c r="C518" s="218">
        <v>7965</v>
      </c>
    </row>
    <row r="519" spans="1:3">
      <c r="A519" s="215">
        <v>51100213</v>
      </c>
      <c r="B519" s="215" t="s">
        <v>707</v>
      </c>
      <c r="C519" s="218">
        <v>703384</v>
      </c>
    </row>
    <row r="520" spans="1:3">
      <c r="A520" s="215">
        <v>51100217</v>
      </c>
      <c r="B520" s="215" t="s">
        <v>1153</v>
      </c>
      <c r="C520" s="218">
        <v>5760000</v>
      </c>
    </row>
    <row r="521" spans="1:3">
      <c r="A521" s="215">
        <v>51100218</v>
      </c>
      <c r="B521" s="215" t="s">
        <v>1154</v>
      </c>
      <c r="C521" s="218">
        <v>1130130</v>
      </c>
    </row>
    <row r="522" spans="1:3">
      <c r="A522" s="221">
        <v>511003</v>
      </c>
      <c r="B522" s="221" t="s">
        <v>866</v>
      </c>
      <c r="C522" s="222">
        <v>8020894.5599999996</v>
      </c>
    </row>
    <row r="523" spans="1:3">
      <c r="A523" s="215">
        <v>51100401</v>
      </c>
      <c r="B523" s="215" t="s">
        <v>275</v>
      </c>
      <c r="C523" s="218">
        <v>8020894.5599999996</v>
      </c>
    </row>
    <row r="524" spans="1:3">
      <c r="A524" s="221">
        <v>511005</v>
      </c>
      <c r="B524" s="221" t="s">
        <v>1155</v>
      </c>
      <c r="C524" s="222">
        <v>32530158</v>
      </c>
    </row>
    <row r="525" spans="1:3">
      <c r="A525" s="215">
        <v>51100802</v>
      </c>
      <c r="B525" s="215" t="s">
        <v>704</v>
      </c>
      <c r="C525" s="218">
        <v>21432372</v>
      </c>
    </row>
    <row r="526" spans="1:3">
      <c r="A526" s="215">
        <v>51100803</v>
      </c>
      <c r="B526" s="215" t="s">
        <v>1156</v>
      </c>
      <c r="C526" s="218">
        <v>11097786</v>
      </c>
    </row>
    <row r="527" spans="1:3">
      <c r="A527" s="221">
        <v>511006</v>
      </c>
      <c r="B527" s="221" t="s">
        <v>703</v>
      </c>
      <c r="C527" s="222">
        <v>175787398.59999999</v>
      </c>
    </row>
    <row r="528" spans="1:3">
      <c r="A528" s="215">
        <v>51101001</v>
      </c>
      <c r="B528" s="215" t="s">
        <v>702</v>
      </c>
      <c r="C528" s="218">
        <v>7653884</v>
      </c>
    </row>
    <row r="529" spans="1:3">
      <c r="A529" s="215">
        <v>51101002</v>
      </c>
      <c r="B529" s="215" t="s">
        <v>701</v>
      </c>
      <c r="C529" s="218">
        <v>4451655</v>
      </c>
    </row>
    <row r="530" spans="1:3">
      <c r="A530" s="215">
        <v>51101003</v>
      </c>
      <c r="B530" s="215" t="s">
        <v>700</v>
      </c>
      <c r="C530" s="218">
        <v>14033977</v>
      </c>
    </row>
    <row r="531" spans="1:3">
      <c r="A531" s="215">
        <v>51101004</v>
      </c>
      <c r="B531" s="215" t="s">
        <v>699</v>
      </c>
      <c r="C531" s="218">
        <v>11627072</v>
      </c>
    </row>
    <row r="532" spans="1:3">
      <c r="A532" s="215">
        <v>51101005</v>
      </c>
      <c r="B532" s="215" t="s">
        <v>81</v>
      </c>
      <c r="C532" s="218">
        <v>131122909.59999999</v>
      </c>
    </row>
    <row r="533" spans="1:3">
      <c r="A533" s="215">
        <v>51101006</v>
      </c>
      <c r="B533" s="215" t="s">
        <v>698</v>
      </c>
      <c r="C533" s="218">
        <v>6897901</v>
      </c>
    </row>
    <row r="534" spans="1:3">
      <c r="A534" s="221">
        <v>511008</v>
      </c>
      <c r="B534" s="221" t="s">
        <v>697</v>
      </c>
      <c r="C534" s="222">
        <v>17690326</v>
      </c>
    </row>
    <row r="535" spans="1:3">
      <c r="A535" s="215">
        <v>51101401</v>
      </c>
      <c r="B535" s="215" t="s">
        <v>696</v>
      </c>
      <c r="C535" s="218">
        <v>17690326</v>
      </c>
    </row>
    <row r="536" spans="1:3">
      <c r="A536" s="221">
        <v>511010</v>
      </c>
      <c r="B536" s="221" t="s">
        <v>1157</v>
      </c>
      <c r="C536" s="222">
        <v>12030810</v>
      </c>
    </row>
    <row r="537" spans="1:3">
      <c r="A537" s="215">
        <v>51101801</v>
      </c>
      <c r="B537" s="215" t="s">
        <v>694</v>
      </c>
      <c r="C537" s="218">
        <v>11991570</v>
      </c>
    </row>
    <row r="538" spans="1:3">
      <c r="A538" s="215">
        <v>51101802</v>
      </c>
      <c r="B538" s="215" t="s">
        <v>693</v>
      </c>
      <c r="C538" s="218">
        <v>39240</v>
      </c>
    </row>
    <row r="539" spans="1:3">
      <c r="A539" s="221">
        <v>511011</v>
      </c>
      <c r="B539" s="221" t="s">
        <v>692</v>
      </c>
      <c r="C539" s="222">
        <v>90923594</v>
      </c>
    </row>
    <row r="540" spans="1:3">
      <c r="A540" s="215">
        <v>51102001</v>
      </c>
      <c r="B540" s="215" t="s">
        <v>691</v>
      </c>
      <c r="C540" s="218">
        <v>12220382</v>
      </c>
    </row>
    <row r="541" spans="1:3">
      <c r="A541" s="215">
        <v>51102002</v>
      </c>
      <c r="B541" s="215" t="s">
        <v>690</v>
      </c>
      <c r="C541" s="218">
        <v>684624</v>
      </c>
    </row>
    <row r="542" spans="1:3">
      <c r="A542" s="215">
        <v>51102003</v>
      </c>
      <c r="B542" s="215" t="s">
        <v>689</v>
      </c>
      <c r="C542" s="218">
        <v>78018588</v>
      </c>
    </row>
    <row r="543" spans="1:3">
      <c r="A543" s="221">
        <v>511012</v>
      </c>
      <c r="B543" s="221" t="s">
        <v>1158</v>
      </c>
      <c r="C543" s="222">
        <v>178379504.38</v>
      </c>
    </row>
    <row r="544" spans="1:3">
      <c r="A544" s="215">
        <v>51102201</v>
      </c>
      <c r="B544" s="215" t="s">
        <v>687</v>
      </c>
      <c r="C544" s="218">
        <v>11013526.029999999</v>
      </c>
    </row>
    <row r="545" spans="1:3">
      <c r="A545" s="215">
        <v>51102202</v>
      </c>
      <c r="B545" s="215" t="s">
        <v>686</v>
      </c>
      <c r="C545" s="218">
        <v>29182750</v>
      </c>
    </row>
    <row r="546" spans="1:3">
      <c r="A546" s="215">
        <v>51102203</v>
      </c>
      <c r="B546" s="215" t="s">
        <v>685</v>
      </c>
      <c r="C546" s="218">
        <v>4358838</v>
      </c>
    </row>
    <row r="547" spans="1:3">
      <c r="A547" s="215">
        <v>51102204</v>
      </c>
      <c r="B547" s="215" t="s">
        <v>684</v>
      </c>
      <c r="C547" s="218">
        <v>62809597.25</v>
      </c>
    </row>
    <row r="548" spans="1:3">
      <c r="A548" s="215">
        <v>51102205</v>
      </c>
      <c r="B548" s="215" t="s">
        <v>683</v>
      </c>
      <c r="C548" s="218">
        <v>5617388</v>
      </c>
    </row>
    <row r="549" spans="1:3">
      <c r="A549" s="215">
        <v>51102206</v>
      </c>
      <c r="B549" s="215" t="s">
        <v>682</v>
      </c>
      <c r="C549" s="218">
        <v>65397405.100000001</v>
      </c>
    </row>
    <row r="550" spans="1:3">
      <c r="A550" s="221">
        <v>511013</v>
      </c>
      <c r="B550" s="221" t="s">
        <v>680</v>
      </c>
      <c r="C550" s="222">
        <v>50772996</v>
      </c>
    </row>
    <row r="551" spans="1:3">
      <c r="A551" s="215">
        <v>51102401</v>
      </c>
      <c r="B551" s="215" t="s">
        <v>679</v>
      </c>
      <c r="C551" s="218">
        <v>50772996</v>
      </c>
    </row>
    <row r="552" spans="1:3">
      <c r="A552" s="221">
        <v>511014</v>
      </c>
      <c r="B552" s="221" t="s">
        <v>1159</v>
      </c>
      <c r="C552" s="222">
        <v>14366787</v>
      </c>
    </row>
    <row r="553" spans="1:3">
      <c r="A553" s="215">
        <v>51102601</v>
      </c>
      <c r="B553" s="215" t="s">
        <v>677</v>
      </c>
      <c r="C553" s="218">
        <v>14366787</v>
      </c>
    </row>
    <row r="554" spans="1:3">
      <c r="A554" s="221">
        <v>511015</v>
      </c>
      <c r="B554" s="221" t="s">
        <v>676</v>
      </c>
      <c r="C554" s="222">
        <v>27174638</v>
      </c>
    </row>
    <row r="555" spans="1:3">
      <c r="A555" s="215">
        <v>51102801</v>
      </c>
      <c r="B555" s="215" t="s">
        <v>675</v>
      </c>
      <c r="C555" s="218">
        <v>27174638</v>
      </c>
    </row>
    <row r="556" spans="1:3">
      <c r="A556" s="221">
        <v>511016</v>
      </c>
      <c r="B556" s="221" t="s">
        <v>674</v>
      </c>
      <c r="C556" s="222">
        <v>275400</v>
      </c>
    </row>
    <row r="557" spans="1:3">
      <c r="A557" s="215">
        <v>51103001</v>
      </c>
      <c r="B557" s="215" t="s">
        <v>673</v>
      </c>
      <c r="C557" s="218">
        <v>275400</v>
      </c>
    </row>
    <row r="558" spans="1:3">
      <c r="A558" s="221">
        <v>511018</v>
      </c>
      <c r="B558" s="221" t="s">
        <v>672</v>
      </c>
      <c r="C558" s="222">
        <v>146223822</v>
      </c>
    </row>
    <row r="559" spans="1:3">
      <c r="A559" s="215">
        <v>51103401</v>
      </c>
      <c r="B559" s="215" t="s">
        <v>671</v>
      </c>
      <c r="C559" s="218">
        <v>6276296</v>
      </c>
    </row>
    <row r="560" spans="1:3">
      <c r="A560" s="215">
        <v>51103402</v>
      </c>
      <c r="B560" s="215" t="s">
        <v>670</v>
      </c>
      <c r="C560" s="218">
        <v>24929200</v>
      </c>
    </row>
    <row r="561" spans="1:3">
      <c r="A561" s="215">
        <v>51103403</v>
      </c>
      <c r="B561" s="215" t="s">
        <v>669</v>
      </c>
      <c r="C561" s="218">
        <v>22722400</v>
      </c>
    </row>
    <row r="562" spans="1:3">
      <c r="A562" s="215">
        <v>51103404</v>
      </c>
      <c r="B562" s="215" t="s">
        <v>668</v>
      </c>
      <c r="C562" s="218">
        <v>6615000</v>
      </c>
    </row>
    <row r="563" spans="1:3">
      <c r="A563" s="215">
        <v>51103405</v>
      </c>
      <c r="B563" s="215" t="s">
        <v>667</v>
      </c>
      <c r="C563" s="218">
        <v>16182068</v>
      </c>
    </row>
    <row r="564" spans="1:3">
      <c r="A564" s="215">
        <v>51103406</v>
      </c>
      <c r="B564" s="215" t="s">
        <v>666</v>
      </c>
      <c r="C564" s="218">
        <v>22999569</v>
      </c>
    </row>
    <row r="565" spans="1:3">
      <c r="A565" s="215">
        <v>51103407</v>
      </c>
      <c r="B565" s="215" t="s">
        <v>1160</v>
      </c>
      <c r="C565" s="218">
        <v>350000</v>
      </c>
    </row>
    <row r="566" spans="1:3">
      <c r="A566" s="215">
        <v>51103410</v>
      </c>
      <c r="B566" s="215" t="s">
        <v>665</v>
      </c>
      <c r="C566" s="218">
        <v>5425000</v>
      </c>
    </row>
    <row r="567" spans="1:3">
      <c r="A567" s="215">
        <v>51103411</v>
      </c>
      <c r="B567" s="215" t="s">
        <v>1161</v>
      </c>
      <c r="C567" s="218">
        <v>498260</v>
      </c>
    </row>
    <row r="568" spans="1:3">
      <c r="A568" s="215">
        <v>51103412</v>
      </c>
      <c r="B568" s="215" t="s">
        <v>664</v>
      </c>
      <c r="C568" s="218">
        <v>16968441</v>
      </c>
    </row>
    <row r="569" spans="1:3">
      <c r="A569" s="215">
        <v>51103413</v>
      </c>
      <c r="B569" s="215" t="s">
        <v>1804</v>
      </c>
      <c r="C569" s="218">
        <v>23257588</v>
      </c>
    </row>
    <row r="570" spans="1:3">
      <c r="A570" s="221">
        <v>511019</v>
      </c>
      <c r="B570" s="221" t="s">
        <v>1162</v>
      </c>
      <c r="C570" s="222">
        <v>109048820</v>
      </c>
    </row>
    <row r="571" spans="1:3">
      <c r="A571" s="215">
        <v>51103601</v>
      </c>
      <c r="B571" s="215" t="s">
        <v>662</v>
      </c>
      <c r="C571" s="218">
        <v>60599000</v>
      </c>
    </row>
    <row r="572" spans="1:3">
      <c r="A572" s="215">
        <v>51103602</v>
      </c>
      <c r="B572" s="215" t="s">
        <v>1163</v>
      </c>
      <c r="C572" s="218">
        <v>4288000</v>
      </c>
    </row>
    <row r="573" spans="1:3">
      <c r="A573" s="215">
        <v>51103603</v>
      </c>
      <c r="B573" s="215" t="s">
        <v>1164</v>
      </c>
      <c r="C573" s="218">
        <v>2482020</v>
      </c>
    </row>
    <row r="574" spans="1:3">
      <c r="A574" s="215">
        <v>51103604</v>
      </c>
      <c r="B574" s="215" t="s">
        <v>1165</v>
      </c>
      <c r="C574" s="218">
        <v>41679800</v>
      </c>
    </row>
    <row r="575" spans="1:3">
      <c r="A575" s="221">
        <v>511020</v>
      </c>
      <c r="B575" s="221" t="s">
        <v>1166</v>
      </c>
      <c r="C575" s="222">
        <v>163504451</v>
      </c>
    </row>
    <row r="576" spans="1:3">
      <c r="A576" s="215">
        <v>51103801</v>
      </c>
      <c r="B576" s="215" t="s">
        <v>660</v>
      </c>
      <c r="C576" s="218">
        <v>5565000</v>
      </c>
    </row>
    <row r="577" spans="1:3">
      <c r="A577" s="215">
        <v>51103802</v>
      </c>
      <c r="B577" s="215" t="s">
        <v>659</v>
      </c>
      <c r="C577" s="218">
        <v>1147713</v>
      </c>
    </row>
    <row r="578" spans="1:3">
      <c r="A578" s="215">
        <v>51103804</v>
      </c>
      <c r="B578" s="215" t="s">
        <v>658</v>
      </c>
      <c r="C578" s="218">
        <v>19880770</v>
      </c>
    </row>
    <row r="579" spans="1:3">
      <c r="A579" s="215">
        <v>51103805</v>
      </c>
      <c r="B579" s="215" t="s">
        <v>657</v>
      </c>
      <c r="C579" s="218">
        <v>16970640</v>
      </c>
    </row>
    <row r="580" spans="1:3">
      <c r="A580" s="215">
        <v>51103807</v>
      </c>
      <c r="B580" s="215" t="s">
        <v>656</v>
      </c>
      <c r="C580" s="218">
        <v>20254217</v>
      </c>
    </row>
    <row r="581" spans="1:3">
      <c r="A581" s="215">
        <v>51103808</v>
      </c>
      <c r="B581" s="215" t="s">
        <v>655</v>
      </c>
      <c r="C581" s="218">
        <v>3380000</v>
      </c>
    </row>
    <row r="582" spans="1:3">
      <c r="A582" s="215">
        <v>51103809</v>
      </c>
      <c r="B582" s="215" t="s">
        <v>1167</v>
      </c>
      <c r="C582" s="218">
        <v>96306111</v>
      </c>
    </row>
    <row r="583" spans="1:3">
      <c r="A583" s="221">
        <v>511021</v>
      </c>
      <c r="B583" s="221" t="s">
        <v>654</v>
      </c>
      <c r="C583" s="222">
        <v>252389744</v>
      </c>
    </row>
    <row r="584" spans="1:3">
      <c r="A584" s="215">
        <v>51104001</v>
      </c>
      <c r="B584" s="215" t="s">
        <v>653</v>
      </c>
      <c r="C584" s="218">
        <v>126378622</v>
      </c>
    </row>
    <row r="585" spans="1:3">
      <c r="A585" s="215">
        <v>51104002</v>
      </c>
      <c r="B585" s="215" t="s">
        <v>652</v>
      </c>
      <c r="C585" s="218">
        <v>56832005</v>
      </c>
    </row>
    <row r="586" spans="1:3">
      <c r="A586" s="215">
        <v>51104003</v>
      </c>
      <c r="B586" s="215" t="s">
        <v>651</v>
      </c>
      <c r="C586" s="218">
        <v>11414118</v>
      </c>
    </row>
    <row r="587" spans="1:3">
      <c r="A587" s="215">
        <v>51104004</v>
      </c>
      <c r="B587" s="215" t="s">
        <v>650</v>
      </c>
      <c r="C587" s="218">
        <v>6296922</v>
      </c>
    </row>
    <row r="588" spans="1:3">
      <c r="A588" s="215">
        <v>51104005</v>
      </c>
      <c r="B588" s="215" t="s">
        <v>649</v>
      </c>
      <c r="C588" s="218">
        <v>15699940</v>
      </c>
    </row>
    <row r="589" spans="1:3">
      <c r="A589" s="215">
        <v>51104006</v>
      </c>
      <c r="B589" s="215" t="s">
        <v>648</v>
      </c>
      <c r="C589" s="218">
        <v>9739718</v>
      </c>
    </row>
    <row r="590" spans="1:3">
      <c r="A590" s="215">
        <v>51104007</v>
      </c>
      <c r="B590" s="215" t="s">
        <v>647</v>
      </c>
      <c r="C590" s="218">
        <v>10020233</v>
      </c>
    </row>
    <row r="591" spans="1:3">
      <c r="A591" s="215">
        <v>51104008</v>
      </c>
      <c r="B591" s="215" t="s">
        <v>646</v>
      </c>
      <c r="C591" s="218">
        <v>6750286</v>
      </c>
    </row>
    <row r="592" spans="1:3">
      <c r="A592" s="215">
        <v>51104009</v>
      </c>
      <c r="B592" s="215" t="s">
        <v>645</v>
      </c>
      <c r="C592" s="218">
        <v>8957900</v>
      </c>
    </row>
    <row r="593" spans="1:3">
      <c r="A593" s="215">
        <v>51104010</v>
      </c>
      <c r="B593" s="215" t="s">
        <v>645</v>
      </c>
      <c r="C593" s="218">
        <v>300000</v>
      </c>
    </row>
    <row r="594" spans="1:3">
      <c r="A594" s="221">
        <v>511022</v>
      </c>
      <c r="B594" s="221" t="s">
        <v>644</v>
      </c>
      <c r="C594" s="222">
        <v>222511437</v>
      </c>
    </row>
    <row r="595" spans="1:3">
      <c r="A595" s="215">
        <v>51104201</v>
      </c>
      <c r="B595" s="215" t="s">
        <v>643</v>
      </c>
      <c r="C595" s="218">
        <v>91802260</v>
      </c>
    </row>
    <row r="596" spans="1:3">
      <c r="A596" s="215">
        <v>51104202</v>
      </c>
      <c r="B596" s="215" t="s">
        <v>642</v>
      </c>
      <c r="C596" s="218">
        <v>47030246</v>
      </c>
    </row>
    <row r="597" spans="1:3">
      <c r="A597" s="215">
        <v>51104203</v>
      </c>
      <c r="B597" s="215" t="s">
        <v>641</v>
      </c>
      <c r="C597" s="218">
        <v>3514138</v>
      </c>
    </row>
    <row r="598" spans="1:3">
      <c r="A598" s="215">
        <v>51104204</v>
      </c>
      <c r="B598" s="215" t="s">
        <v>640</v>
      </c>
      <c r="C598" s="218">
        <v>11720958</v>
      </c>
    </row>
    <row r="599" spans="1:3">
      <c r="A599" s="215">
        <v>51104205</v>
      </c>
      <c r="B599" s="215" t="s">
        <v>639</v>
      </c>
      <c r="C599" s="218">
        <v>8688067</v>
      </c>
    </row>
    <row r="600" spans="1:3">
      <c r="A600" s="215">
        <v>51104206</v>
      </c>
      <c r="B600" s="215" t="s">
        <v>638</v>
      </c>
      <c r="C600" s="218">
        <v>6007911</v>
      </c>
    </row>
    <row r="601" spans="1:3">
      <c r="A601" s="215">
        <v>51104207</v>
      </c>
      <c r="B601" s="215" t="s">
        <v>637</v>
      </c>
      <c r="C601" s="218">
        <v>22576463</v>
      </c>
    </row>
    <row r="602" spans="1:3">
      <c r="A602" s="215">
        <v>51104208</v>
      </c>
      <c r="B602" s="215" t="s">
        <v>636</v>
      </c>
      <c r="C602" s="218">
        <v>15689568</v>
      </c>
    </row>
    <row r="603" spans="1:3">
      <c r="A603" s="215">
        <v>51104209</v>
      </c>
      <c r="B603" s="215" t="s">
        <v>635</v>
      </c>
      <c r="C603" s="218">
        <v>4371283</v>
      </c>
    </row>
    <row r="604" spans="1:3">
      <c r="A604" s="215">
        <v>51104210</v>
      </c>
      <c r="B604" s="215" t="s">
        <v>634</v>
      </c>
      <c r="C604" s="218">
        <v>5469543</v>
      </c>
    </row>
    <row r="605" spans="1:3">
      <c r="A605" s="215">
        <v>51104211</v>
      </c>
      <c r="B605" s="215" t="s">
        <v>633</v>
      </c>
      <c r="C605" s="218">
        <v>1359199</v>
      </c>
    </row>
    <row r="606" spans="1:3">
      <c r="A606" s="215">
        <v>51104212</v>
      </c>
      <c r="B606" s="215" t="s">
        <v>632</v>
      </c>
      <c r="C606" s="218">
        <v>2331801</v>
      </c>
    </row>
    <row r="607" spans="1:3">
      <c r="A607" s="215">
        <v>51104213</v>
      </c>
      <c r="B607" s="215" t="s">
        <v>631</v>
      </c>
      <c r="C607" s="218">
        <v>1950000</v>
      </c>
    </row>
    <row r="608" spans="1:3">
      <c r="A608" s="221">
        <v>511024</v>
      </c>
      <c r="B608" s="221" t="s">
        <v>630</v>
      </c>
      <c r="C608" s="222">
        <v>13780744</v>
      </c>
    </row>
    <row r="609" spans="1:3">
      <c r="A609" s="215">
        <v>51104601</v>
      </c>
      <c r="B609" s="215" t="s">
        <v>629</v>
      </c>
      <c r="C609" s="218">
        <v>1041100</v>
      </c>
    </row>
    <row r="610" spans="1:3">
      <c r="A610" s="215">
        <v>51104602</v>
      </c>
      <c r="B610" s="215" t="s">
        <v>628</v>
      </c>
      <c r="C610" s="218">
        <v>2881000</v>
      </c>
    </row>
    <row r="611" spans="1:3">
      <c r="A611" s="215">
        <v>51104603</v>
      </c>
      <c r="B611" s="215" t="s">
        <v>627</v>
      </c>
      <c r="C611" s="218">
        <v>9843844</v>
      </c>
    </row>
    <row r="612" spans="1:3">
      <c r="A612" s="215">
        <v>51104604</v>
      </c>
      <c r="B612" s="215" t="s">
        <v>626</v>
      </c>
      <c r="C612" s="218">
        <v>14800</v>
      </c>
    </row>
    <row r="613" spans="1:3">
      <c r="A613" s="221">
        <v>511028</v>
      </c>
      <c r="B613" s="221" t="s">
        <v>1168</v>
      </c>
      <c r="C613" s="222">
        <v>76959469</v>
      </c>
    </row>
    <row r="614" spans="1:3">
      <c r="A614" s="215">
        <v>51105401</v>
      </c>
      <c r="B614" s="215" t="s">
        <v>621</v>
      </c>
      <c r="C614" s="218">
        <v>76959469</v>
      </c>
    </row>
    <row r="615" spans="1:3">
      <c r="A615" s="221">
        <v>511032</v>
      </c>
      <c r="B615" s="221" t="s">
        <v>619</v>
      </c>
      <c r="C615" s="222">
        <v>19450000</v>
      </c>
    </row>
    <row r="616" spans="1:3">
      <c r="A616" s="215">
        <v>51106201</v>
      </c>
      <c r="B616" s="215" t="s">
        <v>618</v>
      </c>
      <c r="C616" s="218">
        <v>19450000</v>
      </c>
    </row>
    <row r="617" spans="1:3">
      <c r="A617" s="221">
        <v>511033</v>
      </c>
      <c r="B617" s="221" t="s">
        <v>616</v>
      </c>
      <c r="C617" s="222">
        <v>673000</v>
      </c>
    </row>
    <row r="618" spans="1:3">
      <c r="A618" s="215">
        <v>51106601</v>
      </c>
      <c r="B618" s="215" t="s">
        <v>615</v>
      </c>
      <c r="C618" s="218">
        <v>673000</v>
      </c>
    </row>
    <row r="619" spans="1:3">
      <c r="A619" s="221">
        <v>511034</v>
      </c>
      <c r="B619" s="221" t="s">
        <v>614</v>
      </c>
      <c r="C619" s="222">
        <v>38544478</v>
      </c>
    </row>
    <row r="620" spans="1:3">
      <c r="A620" s="215">
        <v>51106801</v>
      </c>
      <c r="B620" s="215" t="s">
        <v>613</v>
      </c>
      <c r="C620" s="218">
        <v>38544478</v>
      </c>
    </row>
    <row r="621" spans="1:3">
      <c r="A621" s="221">
        <v>511095</v>
      </c>
      <c r="B621" s="221" t="s">
        <v>582</v>
      </c>
      <c r="C621" s="222">
        <v>476306910.45999998</v>
      </c>
    </row>
    <row r="622" spans="1:3">
      <c r="A622" s="215">
        <v>51106401</v>
      </c>
      <c r="B622" s="215" t="s">
        <v>617</v>
      </c>
      <c r="C622" s="218"/>
    </row>
    <row r="623" spans="1:3">
      <c r="A623" s="215">
        <v>51106402</v>
      </c>
      <c r="B623" s="215" t="s">
        <v>617</v>
      </c>
      <c r="C623" s="218"/>
    </row>
    <row r="624" spans="1:3">
      <c r="A624" s="215">
        <v>51107201</v>
      </c>
      <c r="B624" s="215" t="s">
        <v>612</v>
      </c>
      <c r="C624" s="218"/>
    </row>
    <row r="625" spans="1:3">
      <c r="A625" s="215">
        <v>51109502</v>
      </c>
      <c r="B625" s="215" t="s">
        <v>609</v>
      </c>
      <c r="C625" s="218"/>
    </row>
    <row r="626" spans="1:3">
      <c r="A626" s="215">
        <v>51109504</v>
      </c>
      <c r="B626" s="215" t="s">
        <v>608</v>
      </c>
      <c r="C626" s="218"/>
    </row>
    <row r="627" spans="1:3">
      <c r="A627" s="215">
        <v>51109505</v>
      </c>
      <c r="B627" s="215" t="s">
        <v>1169</v>
      </c>
      <c r="C627" s="218"/>
    </row>
    <row r="628" spans="1:3">
      <c r="A628" s="215">
        <v>51109511</v>
      </c>
      <c r="B628" s="215" t="s">
        <v>605</v>
      </c>
      <c r="C628" s="218">
        <v>13419398</v>
      </c>
    </row>
    <row r="629" spans="1:3">
      <c r="A629" s="215">
        <v>51109515</v>
      </c>
      <c r="B629" s="215" t="s">
        <v>1170</v>
      </c>
      <c r="C629" s="218">
        <v>91230.86</v>
      </c>
    </row>
    <row r="630" spans="1:3">
      <c r="A630" s="215">
        <v>51109516</v>
      </c>
      <c r="B630" s="215" t="s">
        <v>603</v>
      </c>
      <c r="C630" s="218">
        <v>342418</v>
      </c>
    </row>
    <row r="631" spans="1:3">
      <c r="A631" s="215">
        <v>51109517</v>
      </c>
      <c r="B631" s="215" t="s">
        <v>602</v>
      </c>
      <c r="C631" s="218">
        <v>0</v>
      </c>
    </row>
    <row r="632" spans="1:3">
      <c r="A632" s="215">
        <v>51109523</v>
      </c>
      <c r="B632" s="215" t="s">
        <v>601</v>
      </c>
      <c r="C632" s="218">
        <v>4435476</v>
      </c>
    </row>
    <row r="633" spans="1:3">
      <c r="A633" s="215">
        <v>51109524</v>
      </c>
      <c r="B633" s="215" t="s">
        <v>600</v>
      </c>
      <c r="C633" s="218"/>
    </row>
    <row r="634" spans="1:3">
      <c r="A634" s="215">
        <v>51109526</v>
      </c>
      <c r="B634" s="215" t="s">
        <v>598</v>
      </c>
      <c r="C634" s="218"/>
    </row>
    <row r="635" spans="1:3">
      <c r="A635" s="215">
        <v>51109529</v>
      </c>
      <c r="B635" s="215" t="s">
        <v>1171</v>
      </c>
      <c r="C635" s="218"/>
    </row>
    <row r="636" spans="1:3">
      <c r="A636" s="215">
        <v>51109539</v>
      </c>
      <c r="B636" s="215" t="s">
        <v>1172</v>
      </c>
      <c r="C636" s="218">
        <v>5025459</v>
      </c>
    </row>
    <row r="637" spans="1:3">
      <c r="A637" s="221">
        <v>5115</v>
      </c>
      <c r="B637" s="221" t="s">
        <v>597</v>
      </c>
      <c r="C637" s="222">
        <v>529442924</v>
      </c>
    </row>
    <row r="638" spans="1:3">
      <c r="A638" s="221">
        <v>511517</v>
      </c>
      <c r="B638" s="221" t="s">
        <v>1173</v>
      </c>
      <c r="C638" s="222">
        <v>430290176</v>
      </c>
    </row>
    <row r="639" spans="1:3">
      <c r="A639" s="215">
        <v>51151501</v>
      </c>
      <c r="B639" s="215" t="s">
        <v>596</v>
      </c>
      <c r="C639" s="222">
        <v>430290176</v>
      </c>
    </row>
    <row r="640" spans="1:3">
      <c r="A640" s="221">
        <v>511518</v>
      </c>
      <c r="B640" s="221" t="s">
        <v>1050</v>
      </c>
      <c r="C640" s="222">
        <v>13297691</v>
      </c>
    </row>
    <row r="641" spans="1:4">
      <c r="A641" s="215">
        <v>51153001</v>
      </c>
      <c r="B641" s="215" t="s">
        <v>593</v>
      </c>
      <c r="C641" s="218">
        <v>13297691</v>
      </c>
    </row>
    <row r="642" spans="1:4">
      <c r="A642" s="221">
        <v>511526</v>
      </c>
      <c r="B642" s="221" t="s">
        <v>1174</v>
      </c>
      <c r="C642" s="222">
        <v>0</v>
      </c>
      <c r="D642" s="218"/>
    </row>
    <row r="643" spans="1:4">
      <c r="A643" s="215">
        <v>51151001</v>
      </c>
      <c r="B643" s="215" t="s">
        <v>1175</v>
      </c>
      <c r="C643" s="218">
        <v>0</v>
      </c>
    </row>
    <row r="644" spans="1:4">
      <c r="A644" s="221">
        <v>511529</v>
      </c>
      <c r="B644" s="221" t="s">
        <v>595</v>
      </c>
      <c r="C644" s="222">
        <v>85855057</v>
      </c>
    </row>
    <row r="645" spans="1:4">
      <c r="A645" s="215">
        <v>51152401</v>
      </c>
      <c r="B645" s="215" t="s">
        <v>594</v>
      </c>
      <c r="C645" s="222">
        <v>85855057</v>
      </c>
    </row>
    <row r="646" spans="1:4">
      <c r="A646" s="221">
        <v>511532</v>
      </c>
      <c r="B646" s="221" t="s">
        <v>956</v>
      </c>
      <c r="C646" s="222">
        <v>0</v>
      </c>
    </row>
    <row r="647" spans="1:4">
      <c r="A647" s="215">
        <v>51153001</v>
      </c>
      <c r="B647" s="215" t="s">
        <v>593</v>
      </c>
      <c r="C647" s="218"/>
    </row>
    <row r="648" spans="1:4">
      <c r="A648" s="221">
        <v>5125</v>
      </c>
      <c r="B648" s="221" t="s">
        <v>1176</v>
      </c>
      <c r="C648" s="222">
        <v>76920605</v>
      </c>
    </row>
    <row r="649" spans="1:4">
      <c r="A649" s="221">
        <v>512505</v>
      </c>
      <c r="B649" s="221" t="s">
        <v>592</v>
      </c>
      <c r="C649" s="222">
        <v>10439253.939999999</v>
      </c>
    </row>
    <row r="650" spans="1:4">
      <c r="A650" s="215">
        <v>51251501</v>
      </c>
      <c r="B650" s="215" t="s">
        <v>444</v>
      </c>
      <c r="C650" s="218">
        <v>10439253.939999999</v>
      </c>
    </row>
    <row r="651" spans="1:4">
      <c r="A651" s="221">
        <v>512510</v>
      </c>
      <c r="B651" s="221" t="s">
        <v>560</v>
      </c>
      <c r="C651" s="222">
        <v>27866914.329999998</v>
      </c>
    </row>
    <row r="652" spans="1:4">
      <c r="A652" s="215">
        <v>51252001</v>
      </c>
      <c r="B652" s="215" t="s">
        <v>591</v>
      </c>
      <c r="C652" s="218">
        <v>16580893.09</v>
      </c>
    </row>
    <row r="653" spans="1:4">
      <c r="A653" s="215">
        <v>51252002</v>
      </c>
      <c r="B653" s="215" t="s">
        <v>590</v>
      </c>
      <c r="C653" s="218">
        <v>11286021.24</v>
      </c>
    </row>
    <row r="654" spans="1:4">
      <c r="A654" s="221">
        <v>512515</v>
      </c>
      <c r="B654" s="221" t="s">
        <v>589</v>
      </c>
      <c r="C654" s="222">
        <v>38614436.979999997</v>
      </c>
    </row>
    <row r="655" spans="1:4">
      <c r="A655" s="215">
        <v>51252501</v>
      </c>
      <c r="B655" s="215" t="s">
        <v>588</v>
      </c>
      <c r="C655" s="218">
        <v>38108994.229999997</v>
      </c>
    </row>
    <row r="656" spans="1:4">
      <c r="A656" s="215">
        <v>51252502</v>
      </c>
      <c r="B656" s="215" t="s">
        <v>587</v>
      </c>
      <c r="C656" s="218">
        <v>505442.75</v>
      </c>
    </row>
    <row r="657" spans="1:6">
      <c r="A657" s="219">
        <v>52</v>
      </c>
      <c r="B657" s="219" t="s">
        <v>1177</v>
      </c>
      <c r="C657" s="220">
        <v>864380503.75999999</v>
      </c>
      <c r="D657" s="218"/>
      <c r="E657" s="218">
        <f>D657-C657</f>
        <v>-864380503.75999999</v>
      </c>
      <c r="F657" s="233" t="s">
        <v>1201</v>
      </c>
    </row>
    <row r="658" spans="1:6">
      <c r="A658" s="221">
        <v>5210</v>
      </c>
      <c r="B658" s="221" t="s">
        <v>1022</v>
      </c>
      <c r="C658" s="222">
        <v>207599544.02000001</v>
      </c>
      <c r="D658" s="218"/>
    </row>
    <row r="659" spans="1:6">
      <c r="A659" s="221">
        <v>521005</v>
      </c>
      <c r="B659" s="221" t="s">
        <v>586</v>
      </c>
      <c r="C659" s="222">
        <v>12733911.25</v>
      </c>
    </row>
    <row r="660" spans="1:6">
      <c r="A660" s="215">
        <v>51400501</v>
      </c>
      <c r="B660" s="215" t="s">
        <v>585</v>
      </c>
      <c r="C660" s="234">
        <v>12733911</v>
      </c>
    </row>
    <row r="661" spans="1:6">
      <c r="A661" s="221">
        <v>521020</v>
      </c>
      <c r="B661" s="221" t="s">
        <v>584</v>
      </c>
      <c r="C661" s="222">
        <v>137423272.77000001</v>
      </c>
    </row>
    <row r="662" spans="1:6">
      <c r="A662" s="215">
        <v>51401501</v>
      </c>
      <c r="B662" s="215" t="s">
        <v>295</v>
      </c>
      <c r="C662" s="218">
        <v>75413920.269999996</v>
      </c>
      <c r="D662" s="218"/>
    </row>
    <row r="663" spans="1:6">
      <c r="A663" s="215">
        <v>51401502</v>
      </c>
      <c r="B663" s="215" t="s">
        <v>583</v>
      </c>
      <c r="C663" s="218">
        <v>62009352.5</v>
      </c>
      <c r="D663" s="218"/>
    </row>
    <row r="664" spans="1:6">
      <c r="A664" s="221">
        <v>521040</v>
      </c>
      <c r="B664" s="221" t="s">
        <v>1178</v>
      </c>
      <c r="C664" s="222">
        <v>57442360</v>
      </c>
      <c r="D664" s="218"/>
    </row>
    <row r="665" spans="1:6">
      <c r="A665" s="215">
        <v>51411001</v>
      </c>
      <c r="B665" s="215" t="s">
        <v>1179</v>
      </c>
      <c r="C665" s="218">
        <v>57442360</v>
      </c>
      <c r="D665" s="218"/>
    </row>
    <row r="666" spans="1:6">
      <c r="A666" s="221">
        <v>5230</v>
      </c>
      <c r="B666" s="221" t="s">
        <v>611</v>
      </c>
      <c r="C666" s="222">
        <v>1109398888</v>
      </c>
      <c r="D666" s="218"/>
      <c r="E666" s="218"/>
    </row>
    <row r="667" spans="1:6">
      <c r="A667" s="221">
        <v>523095</v>
      </c>
      <c r="B667" s="221" t="s">
        <v>582</v>
      </c>
      <c r="C667" s="222">
        <v>1109398888</v>
      </c>
    </row>
    <row r="668" spans="1:6">
      <c r="A668" s="215">
        <v>51109501</v>
      </c>
      <c r="B668" s="215" t="s">
        <v>610</v>
      </c>
      <c r="C668" s="218">
        <v>84803978.180000007</v>
      </c>
    </row>
    <row r="669" spans="1:6">
      <c r="A669" s="215">
        <v>51109503</v>
      </c>
      <c r="B669" s="215" t="s">
        <v>1180</v>
      </c>
      <c r="C669" s="218">
        <v>36133075</v>
      </c>
    </row>
    <row r="670" spans="1:6">
      <c r="A670" s="215">
        <v>51109507</v>
      </c>
      <c r="B670" s="215" t="s">
        <v>607</v>
      </c>
      <c r="C670" s="218">
        <v>118383864.56</v>
      </c>
    </row>
    <row r="671" spans="1:6">
      <c r="A671" s="215">
        <v>51109508</v>
      </c>
      <c r="B671" s="215" t="s">
        <v>1181</v>
      </c>
      <c r="C671" s="218">
        <v>4894376</v>
      </c>
    </row>
    <row r="672" spans="1:6">
      <c r="A672" s="215">
        <v>51109509</v>
      </c>
      <c r="B672" s="215" t="s">
        <v>1182</v>
      </c>
      <c r="C672" s="218">
        <v>17487636</v>
      </c>
    </row>
    <row r="673" spans="1:3">
      <c r="A673" s="215">
        <v>51109510</v>
      </c>
      <c r="B673" s="215" t="s">
        <v>606</v>
      </c>
      <c r="C673" s="218">
        <v>354400000</v>
      </c>
    </row>
    <row r="674" spans="1:3">
      <c r="A674" s="215">
        <v>51109512</v>
      </c>
      <c r="B674" s="215" t="s">
        <v>604</v>
      </c>
      <c r="C674" s="218">
        <v>1231452</v>
      </c>
    </row>
    <row r="675" spans="1:3">
      <c r="A675" s="215">
        <v>51109522</v>
      </c>
      <c r="B675" s="215" t="s">
        <v>1183</v>
      </c>
      <c r="C675" s="218">
        <v>173858</v>
      </c>
    </row>
    <row r="676" spans="1:3">
      <c r="A676" s="215">
        <v>51109525</v>
      </c>
      <c r="B676" s="215" t="s">
        <v>599</v>
      </c>
      <c r="C676" s="218">
        <v>20042820</v>
      </c>
    </row>
    <row r="677" spans="1:3">
      <c r="A677" s="215">
        <v>51109541</v>
      </c>
      <c r="B677" s="215" t="s">
        <v>607</v>
      </c>
      <c r="C677" s="218">
        <v>19229900</v>
      </c>
    </row>
    <row r="678" spans="1:3">
      <c r="A678" s="215">
        <v>51106401</v>
      </c>
      <c r="B678" s="215" t="s">
        <v>617</v>
      </c>
      <c r="C678" s="218">
        <v>15850860</v>
      </c>
    </row>
    <row r="679" spans="1:3">
      <c r="A679" s="215">
        <v>51106402</v>
      </c>
      <c r="B679" s="215" t="s">
        <v>617</v>
      </c>
      <c r="C679" s="218">
        <v>600000</v>
      </c>
    </row>
    <row r="680" spans="1:3">
      <c r="A680" s="215">
        <v>51107201</v>
      </c>
      <c r="B680" s="215" t="s">
        <v>612</v>
      </c>
      <c r="C680" s="218">
        <v>135768478.59999999</v>
      </c>
    </row>
    <row r="681" spans="1:3">
      <c r="A681" s="215">
        <v>51109502</v>
      </c>
      <c r="B681" s="215" t="s">
        <v>609</v>
      </c>
      <c r="C681" s="218">
        <v>259350000</v>
      </c>
    </row>
    <row r="682" spans="1:3">
      <c r="A682" s="215">
        <v>51109504</v>
      </c>
      <c r="B682" s="215" t="s">
        <v>608</v>
      </c>
      <c r="C682" s="218">
        <v>362500</v>
      </c>
    </row>
    <row r="683" spans="1:3">
      <c r="A683" s="215">
        <v>51109505</v>
      </c>
      <c r="B683" s="215" t="s">
        <v>1169</v>
      </c>
      <c r="C683" s="218">
        <v>101500</v>
      </c>
    </row>
    <row r="684" spans="1:3">
      <c r="A684" s="215">
        <v>51109517</v>
      </c>
      <c r="B684" s="215" t="s">
        <v>602</v>
      </c>
      <c r="C684" s="218">
        <v>1010000</v>
      </c>
    </row>
    <row r="685" spans="1:3">
      <c r="A685" s="215">
        <v>51109524</v>
      </c>
      <c r="B685" s="215" t="s">
        <v>600</v>
      </c>
      <c r="C685" s="218">
        <v>39261452</v>
      </c>
    </row>
    <row r="686" spans="1:3">
      <c r="A686" s="215">
        <v>51109526</v>
      </c>
      <c r="B686" s="215" t="s">
        <v>598</v>
      </c>
      <c r="C686" s="218">
        <v>388138</v>
      </c>
    </row>
    <row r="687" spans="1:3">
      <c r="A687" s="215">
        <v>51109529</v>
      </c>
      <c r="B687" s="215" t="s">
        <v>1171</v>
      </c>
      <c r="C687" s="218">
        <v>300000</v>
      </c>
    </row>
    <row r="688" spans="1:3">
      <c r="A688" s="216">
        <v>6</v>
      </c>
      <c r="B688" s="216" t="s">
        <v>580</v>
      </c>
      <c r="C688" s="217">
        <v>4002715437.5300002</v>
      </c>
    </row>
    <row r="689" spans="1:3">
      <c r="A689" s="219">
        <v>61</v>
      </c>
      <c r="B689" s="219" t="s">
        <v>252</v>
      </c>
      <c r="C689" s="220">
        <v>4002715437.5300002</v>
      </c>
    </row>
    <row r="690" spans="1:3">
      <c r="A690" s="221">
        <v>6150</v>
      </c>
      <c r="B690" s="221" t="s">
        <v>1184</v>
      </c>
      <c r="C690" s="222">
        <v>4002715437.5300002</v>
      </c>
    </row>
    <row r="691" spans="1:3">
      <c r="A691" s="221">
        <v>615005</v>
      </c>
      <c r="B691" s="221" t="s">
        <v>1185</v>
      </c>
      <c r="C691" s="222">
        <v>8668425</v>
      </c>
    </row>
    <row r="692" spans="1:3">
      <c r="A692" s="215">
        <v>61500501</v>
      </c>
      <c r="B692" s="215" t="s">
        <v>1186</v>
      </c>
      <c r="C692" s="218">
        <v>8668425</v>
      </c>
    </row>
    <row r="693" spans="1:3">
      <c r="A693" s="221">
        <v>615010</v>
      </c>
      <c r="B693" s="221" t="s">
        <v>1187</v>
      </c>
      <c r="C693" s="222">
        <v>47697614</v>
      </c>
    </row>
    <row r="694" spans="1:3">
      <c r="A694" s="215">
        <v>61501001</v>
      </c>
      <c r="B694" s="215" t="s">
        <v>1188</v>
      </c>
      <c r="C694" s="218">
        <v>47697614</v>
      </c>
    </row>
    <row r="695" spans="1:3">
      <c r="A695" s="221">
        <v>615015</v>
      </c>
      <c r="B695" s="221" t="s">
        <v>1189</v>
      </c>
      <c r="C695" s="222">
        <v>364133</v>
      </c>
    </row>
    <row r="696" spans="1:3">
      <c r="A696" s="215">
        <v>61501501</v>
      </c>
      <c r="B696" s="215" t="s">
        <v>1190</v>
      </c>
      <c r="C696" s="218">
        <v>364133</v>
      </c>
    </row>
    <row r="697" spans="1:3">
      <c r="A697" s="221">
        <v>615020</v>
      </c>
      <c r="B697" s="221" t="s">
        <v>1191</v>
      </c>
      <c r="C697" s="222">
        <v>3208367</v>
      </c>
    </row>
    <row r="698" spans="1:3">
      <c r="A698" s="215">
        <v>61502001</v>
      </c>
      <c r="B698" s="215" t="s">
        <v>1192</v>
      </c>
      <c r="C698" s="218">
        <v>3208367</v>
      </c>
    </row>
    <row r="699" spans="1:3">
      <c r="A699" s="221">
        <v>615025</v>
      </c>
      <c r="B699" s="221" t="s">
        <v>1193</v>
      </c>
      <c r="C699" s="222">
        <v>364813112.32999998</v>
      </c>
    </row>
    <row r="700" spans="1:3">
      <c r="A700" s="215">
        <v>61753501</v>
      </c>
      <c r="B700" s="215" t="s">
        <v>579</v>
      </c>
      <c r="C700" s="218">
        <v>294211814.81999999</v>
      </c>
    </row>
    <row r="701" spans="1:3">
      <c r="A701" s="215">
        <v>61753502</v>
      </c>
      <c r="B701" s="215" t="s">
        <v>1194</v>
      </c>
      <c r="C701" s="218">
        <v>70601297.510000005</v>
      </c>
    </row>
    <row r="702" spans="1:3">
      <c r="A702" s="221">
        <v>615035</v>
      </c>
      <c r="B702" s="221" t="s">
        <v>578</v>
      </c>
      <c r="C702" s="222">
        <v>3561125299.1999998</v>
      </c>
    </row>
    <row r="703" spans="1:3">
      <c r="A703" s="215">
        <v>61755001</v>
      </c>
      <c r="B703" s="215" t="s">
        <v>577</v>
      </c>
      <c r="C703" s="218">
        <v>3544831382</v>
      </c>
    </row>
    <row r="704" spans="1:3">
      <c r="A704" s="215">
        <v>61755002</v>
      </c>
      <c r="B704" s="215" t="s">
        <v>576</v>
      </c>
      <c r="C704" s="218">
        <v>221341</v>
      </c>
    </row>
    <row r="705" spans="1:3">
      <c r="A705" s="215">
        <v>61755003</v>
      </c>
      <c r="B705" s="215" t="s">
        <v>575</v>
      </c>
      <c r="C705" s="218">
        <v>16072576.199999999</v>
      </c>
    </row>
    <row r="706" spans="1:3">
      <c r="A706" s="221">
        <v>615095</v>
      </c>
      <c r="B706" s="221" t="s">
        <v>582</v>
      </c>
      <c r="C706" s="222">
        <v>16838487</v>
      </c>
    </row>
    <row r="707" spans="1:3">
      <c r="A707" s="215">
        <v>51409501</v>
      </c>
      <c r="B707" s="215" t="s">
        <v>581</v>
      </c>
      <c r="C707" s="218">
        <v>16838487</v>
      </c>
    </row>
    <row r="708" spans="1:3">
      <c r="A708" s="216">
        <v>8</v>
      </c>
      <c r="B708" s="216" t="s">
        <v>1195</v>
      </c>
      <c r="C708" s="217">
        <v>0</v>
      </c>
    </row>
    <row r="709" spans="1:3">
      <c r="A709" s="219">
        <v>81</v>
      </c>
      <c r="B709" s="219" t="s">
        <v>225</v>
      </c>
      <c r="C709" s="220">
        <v>212524936</v>
      </c>
    </row>
    <row r="710" spans="1:3">
      <c r="A710" s="221">
        <v>8115</v>
      </c>
      <c r="B710" s="221" t="s">
        <v>574</v>
      </c>
      <c r="C710" s="222">
        <v>212524936</v>
      </c>
    </row>
    <row r="711" spans="1:3">
      <c r="A711" s="221">
        <v>811540</v>
      </c>
      <c r="B711" s="221" t="s">
        <v>573</v>
      </c>
      <c r="C711" s="222">
        <v>2968225</v>
      </c>
    </row>
    <row r="712" spans="1:3">
      <c r="A712" s="215">
        <v>81202601</v>
      </c>
      <c r="B712" s="215" t="s">
        <v>572</v>
      </c>
      <c r="C712" s="218">
        <v>2960387</v>
      </c>
    </row>
    <row r="713" spans="1:3">
      <c r="A713" s="215">
        <v>81202602</v>
      </c>
      <c r="B713" s="215" t="s">
        <v>571</v>
      </c>
      <c r="C713" s="218">
        <v>7838</v>
      </c>
    </row>
    <row r="714" spans="1:3">
      <c r="A714" s="221">
        <v>811545</v>
      </c>
      <c r="B714" s="221" t="s">
        <v>570</v>
      </c>
      <c r="C714" s="222">
        <v>5932153</v>
      </c>
    </row>
    <row r="715" spans="1:3">
      <c r="A715" s="215">
        <v>81202801</v>
      </c>
      <c r="B715" s="215" t="s">
        <v>569</v>
      </c>
      <c r="C715" s="218">
        <v>5821534</v>
      </c>
    </row>
    <row r="716" spans="1:3">
      <c r="A716" s="215">
        <v>81202802</v>
      </c>
      <c r="B716" s="215" t="s">
        <v>568</v>
      </c>
      <c r="C716" s="218">
        <v>110619</v>
      </c>
    </row>
    <row r="717" spans="1:3">
      <c r="A717" s="221">
        <v>811550</v>
      </c>
      <c r="B717" s="221" t="s">
        <v>567</v>
      </c>
      <c r="C717" s="222">
        <v>203624558</v>
      </c>
    </row>
    <row r="718" spans="1:3">
      <c r="A718" s="215">
        <v>81203001</v>
      </c>
      <c r="B718" s="215" t="s">
        <v>566</v>
      </c>
      <c r="C718" s="218">
        <v>162665926</v>
      </c>
    </row>
    <row r="719" spans="1:3">
      <c r="A719" s="215">
        <v>81203002</v>
      </c>
      <c r="B719" s="215" t="s">
        <v>565</v>
      </c>
      <c r="C719" s="218">
        <v>40958632</v>
      </c>
    </row>
    <row r="720" spans="1:3">
      <c r="A720" s="219">
        <v>83</v>
      </c>
      <c r="B720" s="219" t="s">
        <v>218</v>
      </c>
      <c r="C720" s="220">
        <v>72696414.959999993</v>
      </c>
    </row>
    <row r="721" spans="1:3">
      <c r="A721" s="221">
        <v>8310</v>
      </c>
      <c r="B721" s="221" t="s">
        <v>564</v>
      </c>
      <c r="C721" s="222">
        <v>48457898.960000001</v>
      </c>
    </row>
    <row r="722" spans="1:3">
      <c r="A722" s="221">
        <v>831005</v>
      </c>
      <c r="B722" s="221" t="s">
        <v>524</v>
      </c>
      <c r="C722" s="222">
        <v>45684166.960000001</v>
      </c>
    </row>
    <row r="723" spans="1:3">
      <c r="A723" s="215">
        <v>83100502</v>
      </c>
      <c r="B723" s="215" t="s">
        <v>563</v>
      </c>
      <c r="C723" s="218">
        <v>45684166.960000001</v>
      </c>
    </row>
    <row r="724" spans="1:3">
      <c r="A724" s="221">
        <v>831015</v>
      </c>
      <c r="B724" s="221" t="s">
        <v>562</v>
      </c>
      <c r="C724" s="222">
        <v>2773732</v>
      </c>
    </row>
    <row r="725" spans="1:3">
      <c r="A725" s="215">
        <v>83101502</v>
      </c>
      <c r="B725" s="215" t="s">
        <v>561</v>
      </c>
      <c r="C725" s="218">
        <v>2773732</v>
      </c>
    </row>
    <row r="726" spans="1:3">
      <c r="A726" s="221">
        <v>8320</v>
      </c>
      <c r="B726" s="221" t="s">
        <v>1196</v>
      </c>
      <c r="C726" s="222">
        <v>24238516</v>
      </c>
    </row>
    <row r="727" spans="1:3">
      <c r="A727" s="221">
        <v>832015</v>
      </c>
      <c r="B727" s="221" t="s">
        <v>560</v>
      </c>
      <c r="C727" s="222">
        <v>8116796</v>
      </c>
    </row>
    <row r="728" spans="1:3">
      <c r="A728" s="215">
        <v>83201503</v>
      </c>
      <c r="B728" s="215" t="s">
        <v>4</v>
      </c>
      <c r="C728" s="218">
        <v>8116796</v>
      </c>
    </row>
    <row r="729" spans="1:3">
      <c r="A729" s="221">
        <v>832020</v>
      </c>
      <c r="B729" s="221" t="s">
        <v>589</v>
      </c>
      <c r="C729" s="222">
        <v>16121720</v>
      </c>
    </row>
    <row r="730" spans="1:3">
      <c r="A730" s="215">
        <v>83202003</v>
      </c>
      <c r="B730" s="215" t="s">
        <v>559</v>
      </c>
      <c r="C730" s="218">
        <v>16121720</v>
      </c>
    </row>
    <row r="731" spans="1:3">
      <c r="A731" s="219">
        <v>86</v>
      </c>
      <c r="B731" s="219" t="s">
        <v>558</v>
      </c>
      <c r="C731" s="220">
        <v>-212524936</v>
      </c>
    </row>
    <row r="732" spans="1:3">
      <c r="A732" s="221">
        <v>8605</v>
      </c>
      <c r="B732" s="221" t="s">
        <v>557</v>
      </c>
      <c r="C732" s="222">
        <v>-212524936</v>
      </c>
    </row>
    <row r="733" spans="1:3">
      <c r="A733" s="221">
        <v>860501</v>
      </c>
      <c r="B733" s="221" t="s">
        <v>556</v>
      </c>
      <c r="C733" s="222">
        <v>-212524936</v>
      </c>
    </row>
    <row r="734" spans="1:3">
      <c r="A734" s="215">
        <v>86050101</v>
      </c>
      <c r="B734" s="215" t="s">
        <v>555</v>
      </c>
      <c r="C734" s="218">
        <v>-212524936</v>
      </c>
    </row>
    <row r="735" spans="1:3">
      <c r="A735" s="219">
        <v>88</v>
      </c>
      <c r="B735" s="219" t="s">
        <v>554</v>
      </c>
      <c r="C735" s="220">
        <v>-72696414.959999993</v>
      </c>
    </row>
    <row r="736" spans="1:3">
      <c r="A736" s="221">
        <v>8805</v>
      </c>
      <c r="B736" s="221" t="s">
        <v>209</v>
      </c>
      <c r="C736" s="222">
        <v>-72696414.959999993</v>
      </c>
    </row>
    <row r="737" spans="1:3">
      <c r="A737" s="215">
        <v>88050101</v>
      </c>
      <c r="B737" s="215" t="s">
        <v>553</v>
      </c>
      <c r="C737" s="218">
        <v>-72696414.959999993</v>
      </c>
    </row>
    <row r="738" spans="1:3">
      <c r="A738" s="216">
        <v>9</v>
      </c>
      <c r="B738" s="216" t="s">
        <v>1195</v>
      </c>
      <c r="C738" s="217">
        <v>0</v>
      </c>
    </row>
    <row r="739" spans="1:3">
      <c r="A739" s="219">
        <v>91</v>
      </c>
      <c r="B739" s="219" t="s">
        <v>206</v>
      </c>
      <c r="C739" s="220">
        <v>61680921053</v>
      </c>
    </row>
    <row r="740" spans="1:3">
      <c r="A740" s="221">
        <v>9110</v>
      </c>
      <c r="B740" s="221" t="s">
        <v>550</v>
      </c>
      <c r="C740" s="220">
        <v>61680921053</v>
      </c>
    </row>
    <row r="741" spans="1:3">
      <c r="A741" s="221">
        <v>911010</v>
      </c>
      <c r="B741" s="221" t="s">
        <v>549</v>
      </c>
      <c r="C741" s="222">
        <v>59568556443</v>
      </c>
    </row>
    <row r="742" spans="1:3">
      <c r="A742" s="215">
        <v>91101001</v>
      </c>
      <c r="B742" s="215" t="s">
        <v>548</v>
      </c>
      <c r="C742" s="218">
        <v>359667081</v>
      </c>
    </row>
    <row r="743" spans="1:3">
      <c r="A743" s="215">
        <v>91151001</v>
      </c>
      <c r="B743" s="215" t="s">
        <v>548</v>
      </c>
      <c r="C743" s="218">
        <v>59208889362</v>
      </c>
    </row>
    <row r="744" spans="1:3">
      <c r="A744" s="221">
        <v>911015</v>
      </c>
      <c r="B744" s="221" t="s">
        <v>552</v>
      </c>
      <c r="C744" s="222">
        <v>2112364610</v>
      </c>
    </row>
    <row r="745" spans="1:3">
      <c r="A745" s="215">
        <v>91101501</v>
      </c>
      <c r="B745" s="215" t="s">
        <v>551</v>
      </c>
      <c r="C745" s="218">
        <v>2112364610</v>
      </c>
    </row>
    <row r="746" spans="1:3">
      <c r="A746" s="221">
        <v>9115</v>
      </c>
      <c r="B746" s="221" t="s">
        <v>547</v>
      </c>
      <c r="C746" s="222">
        <v>0</v>
      </c>
    </row>
    <row r="747" spans="1:3">
      <c r="A747" s="221">
        <v>911505</v>
      </c>
      <c r="B747" s="221" t="s">
        <v>546</v>
      </c>
      <c r="C747" s="222">
        <v>0</v>
      </c>
    </row>
    <row r="748" spans="1:3">
      <c r="A748" s="215">
        <v>91250501</v>
      </c>
      <c r="B748" s="215" t="s">
        <v>545</v>
      </c>
      <c r="C748" s="218">
        <v>0</v>
      </c>
    </row>
    <row r="749" spans="1:3">
      <c r="A749" s="219">
        <v>93</v>
      </c>
      <c r="B749" s="219" t="s">
        <v>196</v>
      </c>
      <c r="C749" s="220">
        <v>88493940</v>
      </c>
    </row>
    <row r="750" spans="1:3">
      <c r="A750" s="221">
        <v>9310</v>
      </c>
      <c r="B750" s="221" t="s">
        <v>544</v>
      </c>
      <c r="C750" s="222">
        <v>88493940</v>
      </c>
    </row>
    <row r="751" spans="1:3">
      <c r="A751" s="221">
        <v>931010</v>
      </c>
      <c r="B751" s="221" t="s">
        <v>544</v>
      </c>
      <c r="C751" s="222">
        <v>88493940</v>
      </c>
    </row>
    <row r="752" spans="1:3">
      <c r="A752" s="215">
        <v>9140109502</v>
      </c>
      <c r="B752" s="215" t="s">
        <v>543</v>
      </c>
      <c r="C752" s="218">
        <v>88493940</v>
      </c>
    </row>
    <row r="753" spans="1:3">
      <c r="A753" s="219">
        <v>96</v>
      </c>
      <c r="B753" s="219" t="s">
        <v>542</v>
      </c>
      <c r="C753" s="220">
        <v>-61769414993</v>
      </c>
    </row>
    <row r="754" spans="1:3">
      <c r="A754" s="221">
        <v>9605</v>
      </c>
      <c r="B754" s="221" t="s">
        <v>1197</v>
      </c>
      <c r="C754" s="220">
        <v>-61769414993</v>
      </c>
    </row>
    <row r="755" spans="1:3">
      <c r="A755" s="221">
        <v>960501</v>
      </c>
      <c r="B755" s="221" t="s">
        <v>191</v>
      </c>
      <c r="C755" s="220">
        <v>-61769414993</v>
      </c>
    </row>
    <row r="756" spans="1:3">
      <c r="A756" s="215">
        <v>96050101</v>
      </c>
      <c r="B756" s="215" t="s">
        <v>541</v>
      </c>
      <c r="C756" s="218">
        <v>0</v>
      </c>
    </row>
    <row r="757" spans="1:3">
      <c r="A757" s="215">
        <v>96050102</v>
      </c>
      <c r="B757" s="215" t="s">
        <v>540</v>
      </c>
      <c r="C757" s="218">
        <v>-57233472839</v>
      </c>
    </row>
    <row r="758" spans="1:3">
      <c r="A758" s="215">
        <v>96051001</v>
      </c>
      <c r="B758" s="215" t="s">
        <v>539</v>
      </c>
      <c r="C758" s="218">
        <v>-4535942154</v>
      </c>
    </row>
    <row r="759" spans="1:3" hidden="1"/>
    <row r="760" spans="1:3" hidden="1">
      <c r="C760" s="86"/>
    </row>
    <row r="764" spans="1:3">
      <c r="C764" s="86">
        <f>SUBTOTAL(9,C59:C98)</f>
        <v>177913918087</v>
      </c>
    </row>
  </sheetData>
  <autoFilter ref="A1:C758" xr:uid="{00000000-0009-0000-0000-000007000000}"/>
  <pageMargins left="0.7" right="0.7" top="0.75" bottom="0.75" header="0.3" footer="0.3"/>
  <pageSetup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67"/>
  <sheetViews>
    <sheetView zoomScale="130" zoomScaleNormal="130" workbookViewId="0">
      <pane xSplit="1" ySplit="1" topLeftCell="B48" activePane="bottomRight" state="frozen"/>
      <selection activeCell="B24" sqref="B24"/>
      <selection pane="topRight" activeCell="B24" sqref="B24"/>
      <selection pane="bottomLeft" activeCell="B24" sqref="B24"/>
      <selection pane="bottomRight" activeCell="E37" sqref="E37"/>
    </sheetView>
  </sheetViews>
  <sheetFormatPr baseColWidth="10" defaultColWidth="11.42578125" defaultRowHeight="12.75"/>
  <cols>
    <col min="1" max="1" width="12.85546875" style="195" bestFit="1" customWidth="1"/>
    <col min="2" max="2" width="51.5703125" style="195" bestFit="1" customWidth="1"/>
    <col min="3" max="5" width="13.7109375" style="212" bestFit="1" customWidth="1"/>
    <col min="6" max="6" width="12.85546875" style="212" bestFit="1" customWidth="1"/>
    <col min="7" max="7" width="8.28515625" style="213" bestFit="1" customWidth="1"/>
    <col min="8" max="16384" width="11.42578125" style="195"/>
  </cols>
  <sheetData>
    <row r="1" spans="1:7">
      <c r="A1" s="193" t="s">
        <v>1028</v>
      </c>
      <c r="B1" s="193" t="s">
        <v>1021</v>
      </c>
      <c r="C1" s="193" t="s">
        <v>1828</v>
      </c>
      <c r="D1" s="193" t="s">
        <v>1829</v>
      </c>
      <c r="E1" s="193" t="s">
        <v>1831</v>
      </c>
      <c r="F1" s="193" t="s">
        <v>1830</v>
      </c>
      <c r="G1" s="194" t="s">
        <v>2</v>
      </c>
    </row>
    <row r="2" spans="1:7">
      <c r="A2" s="182">
        <v>1411</v>
      </c>
      <c r="B2" s="182" t="s">
        <v>1211</v>
      </c>
      <c r="C2" s="196">
        <f>VLOOKUP(A2,'Año 2022'!$A$2:$C$694,3,FALSE)</f>
        <v>211376903</v>
      </c>
      <c r="D2" s="196">
        <v>299062183</v>
      </c>
      <c r="E2" s="196">
        <v>294658784</v>
      </c>
      <c r="F2" s="196">
        <f>+C2-D2</f>
        <v>-87685280</v>
      </c>
      <c r="G2" s="197">
        <f>IFERROR(+(F2/D2),0)</f>
        <v>-0.29320082907306272</v>
      </c>
    </row>
    <row r="3" spans="1:7">
      <c r="A3" s="198">
        <v>141105</v>
      </c>
      <c r="B3" s="199" t="s">
        <v>1212</v>
      </c>
      <c r="C3" s="200">
        <f>VLOOKUP(A3,'Año 2022'!$A$2:$C$694,3,FALSE)</f>
        <v>211376903</v>
      </c>
      <c r="D3" s="200">
        <v>299062183</v>
      </c>
      <c r="E3" s="200">
        <v>262541487</v>
      </c>
      <c r="F3" s="200">
        <f t="shared" ref="F3:F57" si="0">D3-E3</f>
        <v>36520696</v>
      </c>
      <c r="G3" s="201">
        <f t="shared" ref="G3:G58" si="1">IFERROR(+(F3/D3),0)</f>
        <v>0.12211739924335402</v>
      </c>
    </row>
    <row r="4" spans="1:7">
      <c r="A4" s="198">
        <v>141115</v>
      </c>
      <c r="B4" s="199" t="s">
        <v>1213</v>
      </c>
      <c r="C4" s="200">
        <v>0</v>
      </c>
      <c r="D4" s="200">
        <v>0</v>
      </c>
      <c r="E4" s="200">
        <v>32117297</v>
      </c>
      <c r="F4" s="200">
        <f t="shared" si="0"/>
        <v>-32117297</v>
      </c>
      <c r="G4" s="201">
        <f t="shared" si="1"/>
        <v>0</v>
      </c>
    </row>
    <row r="5" spans="1:7">
      <c r="A5" s="182">
        <v>1412</v>
      </c>
      <c r="B5" s="182" t="s">
        <v>1214</v>
      </c>
      <c r="C5" s="196">
        <f>VLOOKUP(A5,'Año 2022'!$A$2:$C$694,3,FALSE)</f>
        <v>499302723</v>
      </c>
      <c r="D5" s="196">
        <f>SUM(D6:D9)</f>
        <v>451274737</v>
      </c>
      <c r="E5" s="196">
        <v>639004817</v>
      </c>
      <c r="F5" s="196">
        <f t="shared" si="0"/>
        <v>-187730080</v>
      </c>
      <c r="G5" s="197">
        <f t="shared" si="1"/>
        <v>-0.41599953333970918</v>
      </c>
    </row>
    <row r="6" spans="1:7">
      <c r="A6" s="198">
        <v>141205</v>
      </c>
      <c r="B6" s="199" t="s">
        <v>1212</v>
      </c>
      <c r="C6" s="200">
        <f>VLOOKUP(A6,'Año 2022'!$A$2:$C$694,3,FALSE)</f>
        <v>331582294</v>
      </c>
      <c r="D6" s="200">
        <v>401589347</v>
      </c>
      <c r="E6" s="200">
        <v>424309460</v>
      </c>
      <c r="F6" s="200">
        <f t="shared" si="0"/>
        <v>-22720113</v>
      </c>
      <c r="G6" s="201">
        <f t="shared" si="1"/>
        <v>-5.6575487297475545E-2</v>
      </c>
    </row>
    <row r="7" spans="1:7">
      <c r="A7" s="198">
        <v>141215</v>
      </c>
      <c r="B7" s="199" t="s">
        <v>1213</v>
      </c>
      <c r="C7" s="200">
        <f>VLOOKUP(A7,'Año 2022'!$A$2:$C$694,3,FALSE)</f>
        <v>71324354</v>
      </c>
      <c r="D7" s="200"/>
      <c r="E7" s="200">
        <v>112682973</v>
      </c>
      <c r="F7" s="200">
        <f t="shared" si="0"/>
        <v>-112682973</v>
      </c>
      <c r="G7" s="201">
        <f t="shared" si="1"/>
        <v>0</v>
      </c>
    </row>
    <row r="8" spans="1:7">
      <c r="A8" s="198">
        <v>141220</v>
      </c>
      <c r="B8" s="199" t="s">
        <v>1215</v>
      </c>
      <c r="C8" s="200">
        <f>VLOOKUP(A8,'Año 2022'!$A$2:$C$694,3,FALSE)</f>
        <v>70717933</v>
      </c>
      <c r="D8" s="200"/>
      <c r="E8" s="200">
        <v>52326994</v>
      </c>
      <c r="F8" s="200">
        <f t="shared" si="0"/>
        <v>-52326994</v>
      </c>
      <c r="G8" s="201">
        <f t="shared" si="1"/>
        <v>0</v>
      </c>
    </row>
    <row r="9" spans="1:7">
      <c r="A9" s="198">
        <v>141225</v>
      </c>
      <c r="B9" s="199" t="s">
        <v>1216</v>
      </c>
      <c r="C9" s="200">
        <f>VLOOKUP(A9,'Año 2022'!$A$2:$C$694,3,FALSE)</f>
        <v>25678142</v>
      </c>
      <c r="D9" s="200">
        <v>49685390</v>
      </c>
      <c r="E9" s="200">
        <v>49685390</v>
      </c>
      <c r="F9" s="200">
        <f t="shared" si="0"/>
        <v>0</v>
      </c>
      <c r="G9" s="201">
        <f t="shared" si="1"/>
        <v>0</v>
      </c>
    </row>
    <row r="10" spans="1:7">
      <c r="A10" s="182">
        <v>1441</v>
      </c>
      <c r="B10" s="182" t="s">
        <v>1217</v>
      </c>
      <c r="C10" s="196">
        <f>VLOOKUP(A10,'Año 2022'!$A$2:$C$694,3,FALSE)</f>
        <v>57460370468</v>
      </c>
      <c r="D10" s="196">
        <f>SUM(D11:D15)</f>
        <v>55753105463</v>
      </c>
      <c r="E10" s="196">
        <v>50869829771</v>
      </c>
      <c r="F10" s="196">
        <f t="shared" si="0"/>
        <v>4883275692</v>
      </c>
      <c r="G10" s="197">
        <f t="shared" si="1"/>
        <v>8.7587510174491318E-2</v>
      </c>
    </row>
    <row r="11" spans="1:7">
      <c r="A11" s="198">
        <v>144105</v>
      </c>
      <c r="B11" s="199" t="s">
        <v>1212</v>
      </c>
      <c r="C11" s="200">
        <f>VLOOKUP(A11,'Año 2022'!$A$2:$C$694,3,FALSE)</f>
        <v>56736006361</v>
      </c>
      <c r="D11" s="200">
        <v>54932259372</v>
      </c>
      <c r="E11" s="200">
        <v>49603964320</v>
      </c>
      <c r="F11" s="200">
        <f t="shared" si="0"/>
        <v>5328295052</v>
      </c>
      <c r="G11" s="201">
        <f t="shared" si="1"/>
        <v>9.6997558682538579E-2</v>
      </c>
    </row>
    <row r="12" spans="1:7">
      <c r="A12" s="198">
        <v>144110</v>
      </c>
      <c r="B12" s="199" t="s">
        <v>1218</v>
      </c>
      <c r="C12" s="200">
        <f>VLOOKUP(A12,'Año 2022'!$A$2:$C$694,3,FALSE)</f>
        <v>160743609</v>
      </c>
      <c r="D12" s="200">
        <v>58449107</v>
      </c>
      <c r="E12" s="200">
        <v>130005337</v>
      </c>
      <c r="F12" s="200">
        <f t="shared" si="0"/>
        <v>-71556230</v>
      </c>
      <c r="G12" s="201">
        <f t="shared" si="1"/>
        <v>-1.2242484731203849</v>
      </c>
    </row>
    <row r="13" spans="1:7">
      <c r="A13" s="198">
        <v>144115</v>
      </c>
      <c r="B13" s="199" t="s">
        <v>1213</v>
      </c>
      <c r="C13" s="200">
        <f>VLOOKUP(A13,'Año 2022'!$A$2:$C$694,3,FALSE)</f>
        <v>160263765</v>
      </c>
      <c r="D13" s="200">
        <v>239768918</v>
      </c>
      <c r="E13" s="200">
        <v>377608185</v>
      </c>
      <c r="F13" s="200">
        <f t="shared" si="0"/>
        <v>-137839267</v>
      </c>
      <c r="G13" s="201">
        <f t="shared" si="1"/>
        <v>-0.57488380124399607</v>
      </c>
    </row>
    <row r="14" spans="1:7">
      <c r="A14" s="198">
        <v>144120</v>
      </c>
      <c r="B14" s="199" t="s">
        <v>1215</v>
      </c>
      <c r="C14" s="200">
        <f>VLOOKUP(A14,'Año 2022'!$A$2:$C$694,3,FALSE)</f>
        <v>31165158</v>
      </c>
      <c r="D14" s="200">
        <v>81017556</v>
      </c>
      <c r="E14" s="200">
        <v>258698876</v>
      </c>
      <c r="F14" s="200">
        <f t="shared" si="0"/>
        <v>-177681320</v>
      </c>
      <c r="G14" s="201">
        <f t="shared" si="1"/>
        <v>-2.1931212044954798</v>
      </c>
    </row>
    <row r="15" spans="1:7">
      <c r="A15" s="198">
        <v>144125</v>
      </c>
      <c r="B15" s="199" t="s">
        <v>1216</v>
      </c>
      <c r="C15" s="200">
        <f>VLOOKUP(A15,'Año 2022'!$A$2:$C$694,3,FALSE)</f>
        <v>372191575</v>
      </c>
      <c r="D15" s="200">
        <v>441610510</v>
      </c>
      <c r="E15" s="200">
        <v>499553053</v>
      </c>
      <c r="F15" s="200">
        <f t="shared" si="0"/>
        <v>-57942543</v>
      </c>
      <c r="G15" s="201">
        <f t="shared" si="1"/>
        <v>-0.13120734603893372</v>
      </c>
    </row>
    <row r="16" spans="1:7">
      <c r="A16" s="182">
        <v>1442</v>
      </c>
      <c r="B16" s="182" t="s">
        <v>1219</v>
      </c>
      <c r="C16" s="196">
        <f>VLOOKUP(A16,'Año 2022'!$A$2:$C$694,3,FALSE)</f>
        <v>4427014105</v>
      </c>
      <c r="D16" s="196">
        <f>SUM(D17:D21)</f>
        <v>3334963879</v>
      </c>
      <c r="E16" s="196">
        <v>2421382908</v>
      </c>
      <c r="F16" s="196">
        <f t="shared" si="0"/>
        <v>913580971</v>
      </c>
      <c r="G16" s="197">
        <f t="shared" si="1"/>
        <v>0.27394028965433359</v>
      </c>
    </row>
    <row r="17" spans="1:7">
      <c r="A17" s="198">
        <v>144205</v>
      </c>
      <c r="B17" s="199" t="s">
        <v>1212</v>
      </c>
      <c r="C17" s="200">
        <f>VLOOKUP(A17,'Año 2022'!$A$2:$C$694,3,FALSE)</f>
        <v>3545029922</v>
      </c>
      <c r="D17" s="200">
        <v>2510106408</v>
      </c>
      <c r="E17" s="200">
        <v>1885460672</v>
      </c>
      <c r="F17" s="200">
        <f t="shared" si="0"/>
        <v>624645736</v>
      </c>
      <c r="G17" s="201">
        <f t="shared" si="1"/>
        <v>0.24885229327696295</v>
      </c>
    </row>
    <row r="18" spans="1:7">
      <c r="A18" s="198">
        <v>144210</v>
      </c>
      <c r="B18" s="199" t="s">
        <v>1218</v>
      </c>
      <c r="C18" s="200">
        <f>VLOOKUP(A18,'Año 2022'!$A$2:$C$694,3,FALSE)</f>
        <v>198529209</v>
      </c>
      <c r="D18" s="200">
        <v>201675605</v>
      </c>
      <c r="E18" s="200">
        <v>160917501</v>
      </c>
      <c r="F18" s="200">
        <f t="shared" si="0"/>
        <v>40758104</v>
      </c>
      <c r="G18" s="201">
        <f t="shared" si="1"/>
        <v>0.20209734340452332</v>
      </c>
    </row>
    <row r="19" spans="1:7">
      <c r="A19" s="198">
        <v>144215</v>
      </c>
      <c r="B19" s="199" t="s">
        <v>1213</v>
      </c>
      <c r="C19" s="200">
        <f>VLOOKUP(A19,'Año 2022'!$A$2:$C$694,3,FALSE)</f>
        <v>106484659</v>
      </c>
      <c r="D19" s="200">
        <v>18644324</v>
      </c>
      <c r="E19" s="200">
        <v>120002850</v>
      </c>
      <c r="F19" s="200">
        <f t="shared" si="0"/>
        <v>-101358526</v>
      </c>
      <c r="G19" s="201">
        <f t="shared" si="1"/>
        <v>-5.4364280517759722</v>
      </c>
    </row>
    <row r="20" spans="1:7">
      <c r="A20" s="198">
        <v>144220</v>
      </c>
      <c r="B20" s="199" t="s">
        <v>1215</v>
      </c>
      <c r="C20" s="200">
        <f>VLOOKUP(A20,'Año 2022'!$A$2:$C$694,3,FALSE)</f>
        <v>121829666</v>
      </c>
      <c r="D20" s="200">
        <v>127719157</v>
      </c>
      <c r="E20" s="200">
        <v>38877672</v>
      </c>
      <c r="F20" s="200">
        <f t="shared" si="0"/>
        <v>88841485</v>
      </c>
      <c r="G20" s="201">
        <f t="shared" si="1"/>
        <v>0.69560030841731912</v>
      </c>
    </row>
    <row r="21" spans="1:7">
      <c r="A21" s="198">
        <v>144225</v>
      </c>
      <c r="B21" s="199" t="s">
        <v>1216</v>
      </c>
      <c r="C21" s="200">
        <f>VLOOKUP(A21,'Año 2022'!$A$2:$C$694,3,FALSE)</f>
        <v>455140649</v>
      </c>
      <c r="D21" s="200">
        <v>476818385</v>
      </c>
      <c r="E21" s="200">
        <v>216124213</v>
      </c>
      <c r="F21" s="200">
        <f t="shared" si="0"/>
        <v>260694172</v>
      </c>
      <c r="G21" s="201">
        <f t="shared" si="1"/>
        <v>0.54673682936953028</v>
      </c>
    </row>
    <row r="22" spans="1:7">
      <c r="A22" s="182">
        <f>+'Año 2022'!A101</f>
        <v>1445</v>
      </c>
      <c r="B22" s="182" t="s">
        <v>475</v>
      </c>
      <c r="C22" s="196">
        <f>VLOOKUP(A22,'Año 2022'!$A$2:$C$694,3,FALSE)</f>
        <v>-702958376</v>
      </c>
      <c r="D22" s="196">
        <f>SUM(D23:D29)</f>
        <v>-820283195</v>
      </c>
      <c r="E22" s="196">
        <v>-558427368</v>
      </c>
      <c r="F22" s="196">
        <f t="shared" si="0"/>
        <v>-261855827</v>
      </c>
      <c r="G22" s="197">
        <f t="shared" si="1"/>
        <v>0.3192261265330445</v>
      </c>
    </row>
    <row r="23" spans="1:7">
      <c r="A23" s="198">
        <f>+'Año 2022'!A102</f>
        <v>144520</v>
      </c>
      <c r="B23" s="199" t="s">
        <v>1223</v>
      </c>
      <c r="C23" s="200">
        <f>VLOOKUP(A23,'Año 2022'!$A$2:$C$694,3,FALSE)</f>
        <v>-3302644</v>
      </c>
      <c r="D23" s="200">
        <v>-2413973</v>
      </c>
      <c r="E23" s="200">
        <v>-2337974</v>
      </c>
      <c r="F23" s="200">
        <f t="shared" si="0"/>
        <v>-75999</v>
      </c>
      <c r="G23" s="201">
        <f t="shared" si="1"/>
        <v>3.1482953620442317E-2</v>
      </c>
    </row>
    <row r="24" spans="1:7">
      <c r="A24" s="198">
        <v>144525</v>
      </c>
      <c r="B24" s="199" t="s">
        <v>1224</v>
      </c>
      <c r="C24" s="200"/>
      <c r="D24" s="200"/>
      <c r="E24" s="200">
        <v>-13041720</v>
      </c>
      <c r="F24" s="200">
        <f t="shared" si="0"/>
        <v>13041720</v>
      </c>
      <c r="G24" s="201">
        <f t="shared" si="1"/>
        <v>0</v>
      </c>
    </row>
    <row r="25" spans="1:7">
      <c r="A25" s="198">
        <f>+'Año 2022'!A104</f>
        <v>144530</v>
      </c>
      <c r="B25" s="199" t="s">
        <v>1225</v>
      </c>
      <c r="C25" s="200">
        <f>VLOOKUP(A25,'Año 2022'!$A$2:$C$694,3,FALSE)</f>
        <v>-25639461</v>
      </c>
      <c r="D25" s="200">
        <v>-22806598</v>
      </c>
      <c r="E25" s="200">
        <v>-40817219</v>
      </c>
      <c r="F25" s="200">
        <f t="shared" si="0"/>
        <v>18010621</v>
      </c>
      <c r="G25" s="201">
        <f t="shared" si="1"/>
        <v>-0.78971098626809666</v>
      </c>
    </row>
    <row r="26" spans="1:7">
      <c r="A26" s="198">
        <f>+'Año 2022'!A106</f>
        <v>144535</v>
      </c>
      <c r="B26" s="199" t="s">
        <v>1226</v>
      </c>
      <c r="C26" s="200">
        <f>VLOOKUP(A26,'Año 2022'!$A$2:$C$694,3,FALSE)</f>
        <v>-13811129</v>
      </c>
      <c r="D26" s="200"/>
      <c r="E26" s="200">
        <v>-9277277</v>
      </c>
      <c r="F26" s="200">
        <f t="shared" si="0"/>
        <v>9277277</v>
      </c>
      <c r="G26" s="201">
        <f t="shared" si="1"/>
        <v>0</v>
      </c>
    </row>
    <row r="27" spans="1:7">
      <c r="A27" s="198">
        <f>+'Año 2022'!A108</f>
        <v>144540</v>
      </c>
      <c r="B27" s="199" t="s">
        <v>1227</v>
      </c>
      <c r="C27" s="200">
        <f>VLOOKUP(A27,'Año 2022'!$A$2:$C$694,3,FALSE)</f>
        <v>-29124480</v>
      </c>
      <c r="D27" s="200">
        <v>-35875507</v>
      </c>
      <c r="E27" s="200">
        <v>-49333543</v>
      </c>
      <c r="F27" s="200">
        <f t="shared" si="0"/>
        <v>13458036</v>
      </c>
      <c r="G27" s="201">
        <f t="shared" si="1"/>
        <v>-0.37513159047480499</v>
      </c>
    </row>
    <row r="28" spans="1:7">
      <c r="A28" s="198">
        <f>+'Año 2022'!A110</f>
        <v>144545</v>
      </c>
      <c r="B28" s="199" t="s">
        <v>1228</v>
      </c>
      <c r="C28" s="200">
        <f>VLOOKUP(A28,'Año 2022'!$A$2:$C$694,3,FALSE)</f>
        <v>-24375374</v>
      </c>
      <c r="D28" s="200">
        <v>-46507735</v>
      </c>
      <c r="E28" s="200">
        <v>-31979712</v>
      </c>
      <c r="F28" s="200">
        <f t="shared" si="0"/>
        <v>-14528023</v>
      </c>
      <c r="G28" s="201">
        <f t="shared" si="1"/>
        <v>0.31237863981120562</v>
      </c>
    </row>
    <row r="29" spans="1:7">
      <c r="A29" s="198">
        <f>+'Año 2022'!A112</f>
        <v>144550</v>
      </c>
      <c r="B29" s="199" t="s">
        <v>1229</v>
      </c>
      <c r="C29" s="200">
        <f>VLOOKUP(A29,'Año 2022'!$A$2:$C$694,3,FALSE)</f>
        <v>-606705288</v>
      </c>
      <c r="D29" s="200">
        <v>-712679382</v>
      </c>
      <c r="E29" s="200">
        <v>-411639923</v>
      </c>
      <c r="F29" s="200">
        <f t="shared" si="0"/>
        <v>-301039459</v>
      </c>
      <c r="G29" s="201">
        <f t="shared" si="1"/>
        <v>0.42240517489812829</v>
      </c>
    </row>
    <row r="30" spans="1:7">
      <c r="A30" s="182">
        <v>1461</v>
      </c>
      <c r="B30" s="182" t="s">
        <v>1220</v>
      </c>
      <c r="C30" s="196">
        <f>VLOOKUP(A30,'Año 2022'!$A$2:$C$694,3,FALSE)</f>
        <v>91939954</v>
      </c>
      <c r="D30" s="196">
        <v>0</v>
      </c>
      <c r="E30" s="196">
        <v>0</v>
      </c>
      <c r="F30" s="196">
        <f>D30-E30</f>
        <v>0</v>
      </c>
      <c r="G30" s="197">
        <f t="shared" si="1"/>
        <v>0</v>
      </c>
    </row>
    <row r="31" spans="1:7">
      <c r="A31" s="198">
        <v>146105</v>
      </c>
      <c r="B31" s="199" t="s">
        <v>1212</v>
      </c>
      <c r="C31" s="200">
        <f>VLOOKUP(A31,'Año 2022'!$A$2:$C$694,3,FALSE)</f>
        <v>91939954</v>
      </c>
      <c r="D31" s="200">
        <v>0</v>
      </c>
      <c r="E31" s="200">
        <v>0</v>
      </c>
      <c r="F31" s="200">
        <f>D31-E31</f>
        <v>0</v>
      </c>
      <c r="G31" s="201">
        <f t="shared" si="1"/>
        <v>0</v>
      </c>
    </row>
    <row r="32" spans="1:7">
      <c r="A32" s="182">
        <v>1462</v>
      </c>
      <c r="B32" s="182" t="s">
        <v>1220</v>
      </c>
      <c r="C32" s="196">
        <f>VLOOKUP(A32,'Año 2022'!$A$2:$C$694,3,FALSE)</f>
        <v>324831998</v>
      </c>
      <c r="D32" s="196">
        <v>121629211</v>
      </c>
      <c r="E32" s="196">
        <v>146198199</v>
      </c>
      <c r="F32" s="196">
        <f t="shared" si="0"/>
        <v>-24568988</v>
      </c>
      <c r="G32" s="197">
        <f t="shared" si="1"/>
        <v>-0.20199907405466933</v>
      </c>
    </row>
    <row r="33" spans="1:7">
      <c r="A33" s="198">
        <v>146205</v>
      </c>
      <c r="B33" s="199" t="s">
        <v>1212</v>
      </c>
      <c r="C33" s="200">
        <f>VLOOKUP(A33,'Año 2022'!$A$2:$C$694,3,FALSE)</f>
        <v>324831998</v>
      </c>
      <c r="D33" s="200">
        <v>121629211</v>
      </c>
      <c r="E33" s="200">
        <v>146198199</v>
      </c>
      <c r="F33" s="200">
        <f t="shared" si="0"/>
        <v>-24568988</v>
      </c>
      <c r="G33" s="201">
        <f t="shared" si="1"/>
        <v>-0.20199907405466933</v>
      </c>
    </row>
    <row r="34" spans="1:7">
      <c r="A34" s="182">
        <v>1463</v>
      </c>
      <c r="B34" s="182" t="s">
        <v>1221</v>
      </c>
      <c r="C34" s="196">
        <f>VLOOKUP(A34,'Año 2022'!$A$2:$C$694,3,FALSE)</f>
        <v>3136492</v>
      </c>
      <c r="D34" s="196">
        <v>1231894</v>
      </c>
      <c r="E34" s="196"/>
      <c r="F34" s="196">
        <f t="shared" si="0"/>
        <v>1231894</v>
      </c>
      <c r="G34" s="197">
        <f t="shared" si="1"/>
        <v>1</v>
      </c>
    </row>
    <row r="35" spans="1:7">
      <c r="A35" s="198">
        <v>146305</v>
      </c>
      <c r="B35" s="199" t="s">
        <v>1212</v>
      </c>
      <c r="C35" s="200">
        <f>VLOOKUP(A35,'Año 2022'!$A$2:$C$694,3,FALSE)</f>
        <v>3136492</v>
      </c>
      <c r="D35" s="200">
        <v>1231894</v>
      </c>
      <c r="E35" s="200"/>
      <c r="F35" s="200">
        <f t="shared" si="0"/>
        <v>1231894</v>
      </c>
      <c r="G35" s="201">
        <f t="shared" si="1"/>
        <v>1</v>
      </c>
    </row>
    <row r="36" spans="1:7">
      <c r="A36" s="182">
        <v>1465</v>
      </c>
      <c r="B36" s="182" t="s">
        <v>1222</v>
      </c>
      <c r="C36" s="196">
        <v>0</v>
      </c>
      <c r="D36" s="196">
        <v>117202431</v>
      </c>
      <c r="E36" s="196">
        <v>152097210</v>
      </c>
      <c r="F36" s="196">
        <f t="shared" si="0"/>
        <v>-34894779</v>
      </c>
      <c r="G36" s="197">
        <f t="shared" si="1"/>
        <v>-0.29773084655556337</v>
      </c>
    </row>
    <row r="37" spans="1:7">
      <c r="A37" s="198">
        <v>146505</v>
      </c>
      <c r="B37" s="199" t="s">
        <v>1212</v>
      </c>
      <c r="C37" s="200">
        <v>0</v>
      </c>
      <c r="D37" s="200">
        <v>117202431</v>
      </c>
      <c r="E37" s="200">
        <v>152097210</v>
      </c>
      <c r="F37" s="200">
        <f t="shared" si="0"/>
        <v>-34894779</v>
      </c>
      <c r="G37" s="201">
        <f t="shared" si="1"/>
        <v>-0.29773084655556337</v>
      </c>
    </row>
    <row r="38" spans="1:7">
      <c r="A38" s="182">
        <v>1469</v>
      </c>
      <c r="B38" s="182" t="s">
        <v>462</v>
      </c>
      <c r="C38" s="196">
        <f>VLOOKUP(A38,'Año 2022'!$A$2:$C$694,3,FALSE)</f>
        <v>282817633</v>
      </c>
      <c r="D38" s="196">
        <f>SUM(D39:D41)</f>
        <v>273363689</v>
      </c>
      <c r="E38" s="196">
        <f>SUM(E39:E41)</f>
        <v>246142276</v>
      </c>
      <c r="F38" s="196">
        <f t="shared" si="0"/>
        <v>27221413</v>
      </c>
      <c r="G38" s="197">
        <f t="shared" si="1"/>
        <v>9.9579476336376191E-2</v>
      </c>
    </row>
    <row r="39" spans="1:7">
      <c r="A39" s="198">
        <f>+'Año 2022'!A140</f>
        <v>146905</v>
      </c>
      <c r="B39" s="199" t="s">
        <v>1232</v>
      </c>
      <c r="C39" s="200">
        <f>VLOOKUP(A39,'Año 2022'!$A$2:$C$694,3,FALSE)</f>
        <v>160474387</v>
      </c>
      <c r="D39" s="200">
        <v>184815361</v>
      </c>
      <c r="E39" s="200">
        <v>153688233</v>
      </c>
      <c r="F39" s="200">
        <f t="shared" si="0"/>
        <v>31127128</v>
      </c>
      <c r="G39" s="201">
        <f t="shared" si="1"/>
        <v>0.16842284013394321</v>
      </c>
    </row>
    <row r="40" spans="1:7">
      <c r="A40" s="198">
        <f>+'Año 2022'!A142</f>
        <v>146930</v>
      </c>
      <c r="B40" s="199" t="s">
        <v>1233</v>
      </c>
      <c r="C40" s="200">
        <f>VLOOKUP(A40,'Año 2022'!$A$2:$C$694,3,FALSE)</f>
        <v>122343246</v>
      </c>
      <c r="D40" s="200">
        <v>88493940</v>
      </c>
      <c r="E40" s="200">
        <v>92392931</v>
      </c>
      <c r="F40" s="200">
        <f t="shared" si="0"/>
        <v>-3898991</v>
      </c>
      <c r="G40" s="201">
        <f t="shared" si="1"/>
        <v>-4.4059412429822878E-2</v>
      </c>
    </row>
    <row r="41" spans="1:7">
      <c r="A41" s="198">
        <v>16409503</v>
      </c>
      <c r="B41" s="199" t="s">
        <v>47</v>
      </c>
      <c r="C41" s="200">
        <f>VLOOKUP(A41,'Año 2022'!$A$2:$C$694,3,FALSE)</f>
        <v>46654</v>
      </c>
      <c r="D41" s="200">
        <v>54388</v>
      </c>
      <c r="E41" s="200">
        <v>61112</v>
      </c>
      <c r="F41" s="200">
        <f t="shared" si="0"/>
        <v>-6724</v>
      </c>
      <c r="G41" s="201">
        <f t="shared" si="1"/>
        <v>-0.12363021254688535</v>
      </c>
    </row>
    <row r="42" spans="1:7">
      <c r="A42" s="182">
        <v>1471</v>
      </c>
      <c r="B42" s="182" t="s">
        <v>447</v>
      </c>
      <c r="C42" s="196">
        <f>VLOOKUP(A42,'Año 2022'!$A$2:$C$694,3,FALSE)</f>
        <v>-15454767.74</v>
      </c>
      <c r="D42" s="196">
        <v>-15347844</v>
      </c>
      <c r="E42" s="196"/>
      <c r="F42" s="196">
        <f t="shared" si="0"/>
        <v>-15347844</v>
      </c>
      <c r="G42" s="197">
        <f t="shared" si="1"/>
        <v>1</v>
      </c>
    </row>
    <row r="43" spans="1:7" ht="12" customHeight="1">
      <c r="A43" s="198">
        <v>147110</v>
      </c>
      <c r="B43" s="199" t="s">
        <v>462</v>
      </c>
      <c r="C43" s="200">
        <f>VLOOKUP(A43,'Año 2022'!$A$2:$C$694,3,FALSE)</f>
        <v>-15454767.74</v>
      </c>
      <c r="D43" s="200">
        <v>-15347844</v>
      </c>
      <c r="E43" s="200"/>
      <c r="F43" s="200">
        <f t="shared" si="0"/>
        <v>-15347844</v>
      </c>
      <c r="G43" s="201">
        <f t="shared" si="1"/>
        <v>1</v>
      </c>
    </row>
    <row r="44" spans="1:7">
      <c r="A44" s="182">
        <f>+'Año 2022'!A85</f>
        <v>1443</v>
      </c>
      <c r="B44" s="182" t="s">
        <v>346</v>
      </c>
      <c r="C44" s="196">
        <f>VLOOKUP(A44,'Año 2022'!$A$2:$C$694,3,FALSE)</f>
        <v>227781509</v>
      </c>
      <c r="D44" s="196">
        <f>SUM(D45:D50)</f>
        <v>200112348</v>
      </c>
      <c r="E44" s="196">
        <v>197107621</v>
      </c>
      <c r="F44" s="196">
        <f t="shared" si="0"/>
        <v>3004727</v>
      </c>
      <c r="G44" s="197">
        <f t="shared" si="1"/>
        <v>1.5015200361349016E-2</v>
      </c>
    </row>
    <row r="45" spans="1:7">
      <c r="A45" s="198">
        <f>+'Año 2022'!A86</f>
        <v>144305</v>
      </c>
      <c r="B45" s="199" t="s">
        <v>1233</v>
      </c>
      <c r="C45" s="200">
        <f>VLOOKUP(A45,'Año 2022'!$A$2:$C$694,3,FALSE)</f>
        <v>159925142</v>
      </c>
      <c r="D45" s="200">
        <v>144921584</v>
      </c>
      <c r="E45" s="200">
        <v>137176458</v>
      </c>
      <c r="F45" s="200">
        <f t="shared" si="0"/>
        <v>7745126</v>
      </c>
      <c r="G45" s="201">
        <f t="shared" si="1"/>
        <v>5.3443564348565224E-2</v>
      </c>
    </row>
    <row r="46" spans="1:7">
      <c r="A46" s="198">
        <f>+'Año 2022'!A89</f>
        <v>144310</v>
      </c>
      <c r="B46" s="199" t="s">
        <v>1234</v>
      </c>
      <c r="C46" s="200">
        <f>VLOOKUP(A46,'Año 2022'!$A$2:$C$694,3,FALSE)</f>
        <v>11854643</v>
      </c>
      <c r="D46" s="200">
        <v>6882896</v>
      </c>
      <c r="E46" s="200">
        <v>6134332</v>
      </c>
      <c r="F46" s="200">
        <f t="shared" si="0"/>
        <v>748564</v>
      </c>
      <c r="G46" s="201">
        <f t="shared" si="1"/>
        <v>0.10875712781364123</v>
      </c>
    </row>
    <row r="47" spans="1:7">
      <c r="A47" s="198">
        <f>+'Año 2022'!A92</f>
        <v>144315</v>
      </c>
      <c r="B47" s="199" t="s">
        <v>1235</v>
      </c>
      <c r="C47" s="200">
        <f>VLOOKUP(A47,'Año 2022'!$A$2:$C$694,3,FALSE)</f>
        <v>13988540</v>
      </c>
      <c r="D47" s="200">
        <v>2115663</v>
      </c>
      <c r="E47" s="200">
        <v>11021324</v>
      </c>
      <c r="F47" s="200">
        <f t="shared" si="0"/>
        <v>-8905661</v>
      </c>
      <c r="G47" s="201">
        <f t="shared" si="1"/>
        <v>-4.2093948799974283</v>
      </c>
    </row>
    <row r="48" spans="1:7">
      <c r="A48" s="198">
        <f>+'Año 2022'!A95</f>
        <v>144320</v>
      </c>
      <c r="B48" s="199" t="s">
        <v>1236</v>
      </c>
      <c r="C48" s="200">
        <f>VLOOKUP(A48,'Año 2022'!$A$2:$C$694,3,FALSE)</f>
        <v>7241887</v>
      </c>
      <c r="D48" s="200">
        <v>3921358</v>
      </c>
      <c r="E48" s="200">
        <v>5163854</v>
      </c>
      <c r="F48" s="200">
        <f t="shared" si="0"/>
        <v>-1242496</v>
      </c>
      <c r="G48" s="201">
        <f t="shared" si="1"/>
        <v>-0.31685349820138842</v>
      </c>
    </row>
    <row r="49" spans="1:7">
      <c r="A49" s="198">
        <f>+'Año 2022'!A98</f>
        <v>144325</v>
      </c>
      <c r="B49" s="199" t="s">
        <v>1237</v>
      </c>
      <c r="C49" s="200">
        <f>VLOOKUP(A49,'Año 2022'!$A$2:$C$694,3,FALSE)</f>
        <v>34771297</v>
      </c>
      <c r="D49" s="200">
        <v>38407389</v>
      </c>
      <c r="E49" s="200">
        <v>36278506</v>
      </c>
      <c r="F49" s="200">
        <f t="shared" si="0"/>
        <v>2128883</v>
      </c>
      <c r="G49" s="201">
        <f t="shared" si="1"/>
        <v>5.5428995707050017E-2</v>
      </c>
    </row>
    <row r="50" spans="1:7">
      <c r="A50" s="198">
        <f>+'Año 2022'!A129</f>
        <v>146305</v>
      </c>
      <c r="B50" s="199" t="s">
        <v>1238</v>
      </c>
      <c r="C50" s="200">
        <v>0</v>
      </c>
      <c r="D50" s="200">
        <v>3863458</v>
      </c>
      <c r="E50" s="200">
        <v>1333147</v>
      </c>
      <c r="F50" s="200">
        <f t="shared" si="0"/>
        <v>2530311</v>
      </c>
      <c r="G50" s="201">
        <f t="shared" si="1"/>
        <v>0.65493425837682195</v>
      </c>
    </row>
    <row r="51" spans="1:7">
      <c r="A51" s="182">
        <f>+'Año 2022'!A114</f>
        <v>1446</v>
      </c>
      <c r="B51" s="182" t="s">
        <v>449</v>
      </c>
      <c r="C51" s="196">
        <f>VLOOKUP(A51,'Año 2022'!$A$2:$C$694,3,FALSE)</f>
        <v>-56001724</v>
      </c>
      <c r="D51" s="196">
        <f>SUM(D52:D54)</f>
        <v>-44444410</v>
      </c>
      <c r="E51" s="196">
        <v>-52474776</v>
      </c>
      <c r="F51" s="196">
        <f t="shared" si="0"/>
        <v>8030366</v>
      </c>
      <c r="G51" s="197">
        <f t="shared" si="1"/>
        <v>-0.18068337502961565</v>
      </c>
    </row>
    <row r="52" spans="1:7">
      <c r="A52" s="198">
        <f>+'Año 2022'!A115</f>
        <v>144615</v>
      </c>
      <c r="B52" s="199" t="s">
        <v>1239</v>
      </c>
      <c r="C52" s="200">
        <f>VLOOKUP(A52,'Año 2022'!$A$2:$C$694,3,FALSE)</f>
        <v>-13988540</v>
      </c>
      <c r="D52" s="200">
        <v>-2115663</v>
      </c>
      <c r="E52" s="200">
        <v>-11023068</v>
      </c>
      <c r="F52" s="200">
        <f t="shared" si="0"/>
        <v>8907405</v>
      </c>
      <c r="G52" s="201">
        <f t="shared" si="1"/>
        <v>-4.2102192078795158</v>
      </c>
    </row>
    <row r="53" spans="1:7">
      <c r="A53" s="198">
        <f>+'Año 2022'!A117</f>
        <v>144620</v>
      </c>
      <c r="B53" s="199" t="s">
        <v>1240</v>
      </c>
      <c r="C53" s="200">
        <f>VLOOKUP(A53,'Año 2022'!$A$2:$C$694,3,FALSE)</f>
        <v>-7241887</v>
      </c>
      <c r="D53" s="200">
        <v>-3921358</v>
      </c>
      <c r="E53" s="200">
        <v>-5173202</v>
      </c>
      <c r="F53" s="200">
        <f t="shared" si="0"/>
        <v>1251844</v>
      </c>
      <c r="G53" s="201">
        <f t="shared" si="1"/>
        <v>-0.31923736623894067</v>
      </c>
    </row>
    <row r="54" spans="1:7">
      <c r="A54" s="198">
        <f>+'Año 2022'!A119</f>
        <v>144625</v>
      </c>
      <c r="B54" s="199" t="s">
        <v>1241</v>
      </c>
      <c r="C54" s="200">
        <f>VLOOKUP(A54,'Año 2022'!$A$2:$C$694,3,FALSE)</f>
        <v>-34771297</v>
      </c>
      <c r="D54" s="200">
        <v>-38407389</v>
      </c>
      <c r="E54" s="200">
        <v>-36278506</v>
      </c>
      <c r="F54" s="200">
        <f t="shared" si="0"/>
        <v>-2128883</v>
      </c>
      <c r="G54" s="201">
        <f t="shared" si="1"/>
        <v>5.5428995707050017E-2</v>
      </c>
    </row>
    <row r="55" spans="1:7">
      <c r="A55" s="182">
        <f>+'Año 2022'!A132</f>
        <v>1468</v>
      </c>
      <c r="B55" s="182" t="s">
        <v>471</v>
      </c>
      <c r="C55" s="196">
        <f>VLOOKUP(A55,'Año 2022'!$A$2:$C$694,3,FALSE)</f>
        <v>-793986936</v>
      </c>
      <c r="D55" s="196">
        <f>SUM(D56:D57)</f>
        <v>-600784698</v>
      </c>
      <c r="E55" s="196">
        <v>-932014985.21000004</v>
      </c>
      <c r="F55" s="196">
        <f t="shared" si="0"/>
        <v>331230287.21000004</v>
      </c>
      <c r="G55" s="197">
        <f t="shared" si="1"/>
        <v>-0.55132943351030561</v>
      </c>
    </row>
    <row r="56" spans="1:7">
      <c r="A56" s="198">
        <f>+'Año 2022'!A133</f>
        <v>146805</v>
      </c>
      <c r="B56" s="199" t="s">
        <v>1230</v>
      </c>
      <c r="C56" s="200">
        <f>VLOOKUP(A56,'Año 2022'!$A$2:$C$694,3,FALSE)</f>
        <v>-727890139</v>
      </c>
      <c r="D56" s="200">
        <v>-560533996</v>
      </c>
      <c r="E56" s="200">
        <v>-898428154.21000004</v>
      </c>
      <c r="F56" s="200">
        <f t="shared" si="0"/>
        <v>337894158.21000004</v>
      </c>
      <c r="G56" s="201">
        <f t="shared" si="1"/>
        <v>-0.60280760956735979</v>
      </c>
    </row>
    <row r="57" spans="1:7">
      <c r="A57" s="198">
        <f>+'Año 2022'!A136</f>
        <v>146810</v>
      </c>
      <c r="B57" s="199" t="s">
        <v>1231</v>
      </c>
      <c r="C57" s="200">
        <f>VLOOKUP(A57,'Año 2022'!$A$2:$C$694,3,FALSE)</f>
        <v>-66096797</v>
      </c>
      <c r="D57" s="200">
        <v>-40250702</v>
      </c>
      <c r="E57" s="200">
        <v>-33586831</v>
      </c>
      <c r="F57" s="200">
        <f t="shared" si="0"/>
        <v>-6663871</v>
      </c>
      <c r="G57" s="201">
        <f t="shared" si="1"/>
        <v>0.16555912490669106</v>
      </c>
    </row>
    <row r="58" spans="1:7">
      <c r="A58" s="202"/>
      <c r="B58" s="203" t="s">
        <v>1210</v>
      </c>
      <c r="C58" s="204">
        <f>C55+C51+C44+C42+C38+C36+C34+C32+C22+C16+C10+C5+C2+C30</f>
        <v>61960169981.260002</v>
      </c>
      <c r="D58" s="204">
        <f>D55+D51+D44+D42+D38+D36+D34+D32+D22+D16+D10+D5+D2+D30</f>
        <v>59071085688</v>
      </c>
      <c r="E58" s="204">
        <f>E55+E51+E44+E42+E38+E36+E34+E32+E22+E16+E10+E5+E2+E30</f>
        <v>53423504456.790001</v>
      </c>
      <c r="F58" s="204">
        <f>F55+F51+F44+F42+F38+F36+F34+F32+F22+F16+F10+F5+F2</f>
        <v>5555492552.21</v>
      </c>
      <c r="G58" s="201">
        <f t="shared" si="1"/>
        <v>9.4047578227237E-2</v>
      </c>
    </row>
    <row r="59" spans="1:7">
      <c r="A59" s="202"/>
      <c r="B59" s="203"/>
      <c r="C59" s="204"/>
      <c r="D59" s="204"/>
      <c r="E59" s="204"/>
      <c r="F59" s="204"/>
      <c r="G59" s="205"/>
    </row>
    <row r="60" spans="1:7">
      <c r="A60" s="202"/>
      <c r="B60" s="193" t="s">
        <v>1021</v>
      </c>
      <c r="C60" s="193" t="str">
        <f>+C1</f>
        <v>AÑO 2022</v>
      </c>
      <c r="D60" s="193" t="str">
        <f t="shared" ref="D60:F60" si="2">+D1</f>
        <v>AÑO 2021</v>
      </c>
      <c r="E60" s="193" t="str">
        <f t="shared" si="2"/>
        <v>AÑO 2020</v>
      </c>
      <c r="F60" s="193" t="str">
        <f t="shared" si="2"/>
        <v>VAR 22-21</v>
      </c>
      <c r="G60" s="205"/>
    </row>
    <row r="61" spans="1:7">
      <c r="B61" s="206" t="s">
        <v>1491</v>
      </c>
      <c r="C61" s="207">
        <f>+C58-C55-C51-C42-C22</f>
        <v>63528571785</v>
      </c>
      <c r="D61" s="207">
        <f>+D58-D55-D51-D42-D22</f>
        <v>60551945835</v>
      </c>
      <c r="E61" s="207">
        <f>+E58-E55-E51-E42-E22</f>
        <v>54966421586</v>
      </c>
      <c r="F61" s="207">
        <f>+C61-D61</f>
        <v>2976625950</v>
      </c>
      <c r="G61" s="201">
        <f>+F61/D61</f>
        <v>4.9158221242156387E-2</v>
      </c>
    </row>
    <row r="62" spans="1:7">
      <c r="B62" s="206" t="s">
        <v>1495</v>
      </c>
      <c r="C62" s="207">
        <f>+C3+C6+C11+C17+C31+C33+C35+C37+C39+C40+C41+C45</f>
        <v>61686693353</v>
      </c>
      <c r="D62" s="207">
        <f>+D3+D6+D11+D17+D31+D33+D35+D37+D39+D40+D41+D45</f>
        <v>58801366119</v>
      </c>
      <c r="E62" s="207">
        <f>+E3+E6+E11+E17+E31+E33+E35+E37+E39+E40+E41+E45</f>
        <v>52857890082</v>
      </c>
      <c r="F62" s="207">
        <f>+C62-D62</f>
        <v>2885327234</v>
      </c>
      <c r="G62" s="208">
        <f>+F62/D62</f>
        <v>4.906905101763763E-2</v>
      </c>
    </row>
    <row r="63" spans="1:7">
      <c r="B63" s="206" t="s">
        <v>1492</v>
      </c>
      <c r="C63" s="207">
        <f>+C61-C62</f>
        <v>1841878432</v>
      </c>
      <c r="D63" s="207">
        <f>+D61-D62</f>
        <v>1750579716</v>
      </c>
      <c r="E63" s="207">
        <f>+E61-E62</f>
        <v>2108531504</v>
      </c>
      <c r="F63" s="207">
        <f>+C63-D63</f>
        <v>91298716</v>
      </c>
      <c r="G63" s="208">
        <f>+F63/D63</f>
        <v>5.2153418188012411E-2</v>
      </c>
    </row>
    <row r="64" spans="1:7">
      <c r="B64" s="206" t="s">
        <v>1493</v>
      </c>
      <c r="C64" s="207">
        <f>+C63-C12-C18-C46</f>
        <v>1470750971</v>
      </c>
      <c r="D64" s="207">
        <f>+D63-D12-D18-D46</f>
        <v>1483572108</v>
      </c>
      <c r="E64" s="207">
        <f>+E63-E12-E18-E46</f>
        <v>1811474334</v>
      </c>
      <c r="F64" s="207">
        <f>+C64-D64</f>
        <v>-12821137</v>
      </c>
      <c r="G64" s="208">
        <f>+F64/D64</f>
        <v>-8.6420720171695217E-3</v>
      </c>
    </row>
    <row r="65" spans="2:7">
      <c r="B65" s="206" t="s">
        <v>1494</v>
      </c>
      <c r="C65" s="209">
        <f>+C63/C61</f>
        <v>2.8992914215567076E-2</v>
      </c>
      <c r="D65" s="209">
        <f>+D63/D61</f>
        <v>2.8910379210111803E-2</v>
      </c>
      <c r="E65" s="209">
        <f>+E63/E61</f>
        <v>3.836035607122449E-2</v>
      </c>
      <c r="F65" s="207"/>
      <c r="G65" s="208"/>
    </row>
    <row r="66" spans="2:7">
      <c r="B66" s="206" t="s">
        <v>1496</v>
      </c>
      <c r="C66" s="210">
        <f>+(C25+C24+C26+C27+C28+C29+C51)/C64</f>
        <v>-0.51379021391106738</v>
      </c>
      <c r="D66" s="210">
        <f>+(D25+D24+D26+D27+D28+D29+D51)/D64</f>
        <v>-0.58124146939004062</v>
      </c>
      <c r="E66" s="210">
        <f>+(E25+E24+E26+E27+E28+E29+E51)/E64</f>
        <v>-0.33594965083286682</v>
      </c>
      <c r="F66" s="207"/>
      <c r="G66" s="211"/>
    </row>
    <row r="67" spans="2:7">
      <c r="B67" s="206" t="s">
        <v>1497</v>
      </c>
      <c r="C67" s="209">
        <f>+(C22+C51+C55)/C63</f>
        <v>-0.8431322116703085</v>
      </c>
      <c r="D67" s="209">
        <f>+(D22+D51+D55)/D63</f>
        <v>-0.83715827940051379</v>
      </c>
      <c r="E67" s="209">
        <f>+(E22+E51+E55)/E63</f>
        <v>-0.7317496211382194</v>
      </c>
      <c r="F67" s="207"/>
      <c r="G67" s="211"/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17"/>
  <sheetViews>
    <sheetView zoomScale="203" zoomScaleNormal="203" workbookViewId="0">
      <selection activeCell="A13" sqref="A13"/>
    </sheetView>
  </sheetViews>
  <sheetFormatPr baseColWidth="10" defaultColWidth="11.42578125" defaultRowHeight="12.75"/>
  <cols>
    <col min="1" max="1" width="14.140625" style="85" bestFit="1" customWidth="1"/>
    <col min="2" max="2" width="11.5703125" style="85" bestFit="1" customWidth="1"/>
    <col min="3" max="3" width="12.85546875" style="85" bestFit="1" customWidth="1"/>
    <col min="4" max="4" width="11.5703125" style="85" bestFit="1" customWidth="1"/>
    <col min="5" max="5" width="12.28515625" style="85" bestFit="1" customWidth="1"/>
    <col min="6" max="6" width="12.85546875" style="85" bestFit="1" customWidth="1"/>
    <col min="7" max="16384" width="11.42578125" style="85"/>
  </cols>
  <sheetData>
    <row r="1" spans="1:7" s="351" customFormat="1" ht="38.25">
      <c r="A1" s="361" t="s">
        <v>1258</v>
      </c>
      <c r="B1" s="362" t="s">
        <v>84</v>
      </c>
      <c r="C1" s="362" t="s">
        <v>85</v>
      </c>
      <c r="D1" s="362" t="s">
        <v>4</v>
      </c>
      <c r="E1" s="362" t="s">
        <v>5</v>
      </c>
      <c r="F1" s="361" t="s">
        <v>1260</v>
      </c>
    </row>
    <row r="2" spans="1:7">
      <c r="A2" s="358" t="s">
        <v>1832</v>
      </c>
      <c r="B2" s="359">
        <f>+ESF!H38</f>
        <v>179682458</v>
      </c>
      <c r="C2" s="359">
        <f>+ESF!H39</f>
        <v>968895289</v>
      </c>
      <c r="D2" s="359">
        <f>+ESF!H40</f>
        <v>412105156</v>
      </c>
      <c r="E2" s="359">
        <f>+ESF!H41</f>
        <v>301376841.00999999</v>
      </c>
      <c r="F2" s="360">
        <f>+SUM(B2:E2)</f>
        <v>1862059744.01</v>
      </c>
    </row>
    <row r="3" spans="1:7">
      <c r="A3" s="89" t="s">
        <v>1255</v>
      </c>
      <c r="B3" s="92">
        <v>0</v>
      </c>
      <c r="C3" s="92">
        <f>+ESF!J39</f>
        <v>432951190</v>
      </c>
      <c r="D3" s="92">
        <f>+ESF!J40</f>
        <v>171595692.73000002</v>
      </c>
      <c r="E3" s="92">
        <f>+ESF!J41+3620000</f>
        <v>69839894</v>
      </c>
      <c r="F3" s="92">
        <f>+SUM(B3:E3)</f>
        <v>674386776.73000002</v>
      </c>
    </row>
    <row r="4" spans="1:7">
      <c r="A4" s="89" t="s">
        <v>1256</v>
      </c>
      <c r="B4" s="90">
        <v>0</v>
      </c>
      <c r="C4" s="90">
        <v>0</v>
      </c>
      <c r="D4" s="90">
        <v>0</v>
      </c>
      <c r="E4" s="90">
        <f>1900000+1720000</f>
        <v>3620000</v>
      </c>
      <c r="F4" s="92">
        <f>+SUM(B4:E4)</f>
        <v>3620000</v>
      </c>
    </row>
    <row r="5" spans="1:7">
      <c r="A5" s="89" t="s">
        <v>1257</v>
      </c>
      <c r="B5" s="90">
        <v>0</v>
      </c>
      <c r="C5" s="90">
        <v>0</v>
      </c>
      <c r="D5" s="90">
        <v>0</v>
      </c>
      <c r="E5" s="90">
        <v>0</v>
      </c>
      <c r="F5" s="92">
        <f>+SUM(B5:E5)</f>
        <v>0</v>
      </c>
    </row>
    <row r="6" spans="1:7">
      <c r="A6" s="358" t="s">
        <v>1833</v>
      </c>
      <c r="B6" s="359">
        <f>+B2+B3-B4-B5</f>
        <v>179682458</v>
      </c>
      <c r="C6" s="359">
        <f>+C2+C3-C4-C5</f>
        <v>1401846479</v>
      </c>
      <c r="D6" s="359">
        <f>+D2+D3-D4-D5</f>
        <v>583700848.73000002</v>
      </c>
      <c r="E6" s="359">
        <f>+E2+E3-E4-E5</f>
        <v>367596735.00999999</v>
      </c>
      <c r="F6" s="360">
        <f>+F2+F3-F4-F5</f>
        <v>2532826520.7399998</v>
      </c>
      <c r="G6" s="93">
        <f>F6+F12</f>
        <v>2153006384.0499997</v>
      </c>
    </row>
    <row r="7" spans="1:7">
      <c r="A7" s="89" t="s">
        <v>1259</v>
      </c>
      <c r="B7" s="89"/>
      <c r="C7" s="89"/>
      <c r="D7" s="89"/>
      <c r="E7" s="89"/>
      <c r="F7" s="89"/>
    </row>
    <row r="8" spans="1:7">
      <c r="A8" s="358" t="s">
        <v>1834</v>
      </c>
      <c r="B8" s="359">
        <v>0</v>
      </c>
      <c r="C8" s="359">
        <f>+'Año 2021'!$C$203</f>
        <v>-10439253.939999999</v>
      </c>
      <c r="D8" s="359">
        <f>+'Año 2021'!$C$204</f>
        <v>-145385660.41</v>
      </c>
      <c r="E8" s="359">
        <f>+'Año 2021'!$C$205</f>
        <v>-97244635.230000004</v>
      </c>
      <c r="F8" s="360">
        <f>+SUM(B8:E8)</f>
        <v>-253069549.57999998</v>
      </c>
      <c r="G8" s="93"/>
    </row>
    <row r="9" spans="1:7">
      <c r="A9" s="89" t="s">
        <v>1261</v>
      </c>
      <c r="B9" s="90"/>
      <c r="C9" s="90">
        <f>+'Año 2022'!C601</f>
        <v>13145743.43</v>
      </c>
      <c r="D9" s="90">
        <f>+'Año 2022'!C602</f>
        <v>48918433.020000003</v>
      </c>
      <c r="E9" s="90">
        <f>+'Año 2022'!C605</f>
        <v>68306410.659999996</v>
      </c>
      <c r="F9" s="90">
        <f>+SUM(B9:E9)</f>
        <v>130370587.11</v>
      </c>
    </row>
    <row r="10" spans="1:7">
      <c r="A10" s="89" t="s">
        <v>1256</v>
      </c>
      <c r="B10" s="90"/>
      <c r="C10" s="90"/>
      <c r="D10" s="90"/>
      <c r="E10" s="90">
        <v>3620000</v>
      </c>
      <c r="F10" s="90">
        <f>+SUM(B10:E10)</f>
        <v>3620000</v>
      </c>
    </row>
    <row r="11" spans="1:7">
      <c r="A11" s="89" t="s">
        <v>1257</v>
      </c>
      <c r="B11" s="90"/>
      <c r="C11" s="90"/>
      <c r="D11" s="90"/>
      <c r="E11" s="90"/>
      <c r="F11" s="90"/>
    </row>
    <row r="12" spans="1:7">
      <c r="A12" s="358" t="s">
        <v>1833</v>
      </c>
      <c r="B12" s="359">
        <f>+B8-B9+B10+B11</f>
        <v>0</v>
      </c>
      <c r="C12" s="359">
        <f>+C8-C9+C10+C11</f>
        <v>-23584997.369999997</v>
      </c>
      <c r="D12" s="359">
        <f>+D8-D9+D10+D11</f>
        <v>-194304093.43000001</v>
      </c>
      <c r="E12" s="359">
        <f>+E8-E9+E10+E11</f>
        <v>-161931045.88999999</v>
      </c>
      <c r="F12" s="360">
        <f>+F8-F9+F10+F11</f>
        <v>-379820136.69</v>
      </c>
    </row>
    <row r="13" spans="1:7">
      <c r="A13" s="356" t="s">
        <v>1262</v>
      </c>
      <c r="B13" s="357">
        <f>+B12+B6</f>
        <v>179682458</v>
      </c>
      <c r="C13" s="357">
        <f>+C12+C6</f>
        <v>1378261481.6300001</v>
      </c>
      <c r="D13" s="357">
        <f>+D12+D6</f>
        <v>389396755.30000001</v>
      </c>
      <c r="E13" s="357">
        <f>+E12+E6</f>
        <v>205665689.12</v>
      </c>
      <c r="F13" s="357">
        <f>+F12+F6</f>
        <v>2153006384.0499997</v>
      </c>
    </row>
    <row r="15" spans="1:7">
      <c r="C15" s="354"/>
      <c r="D15" s="354"/>
      <c r="E15" s="354"/>
      <c r="F15" s="353"/>
    </row>
    <row r="16" spans="1:7">
      <c r="E16" s="353"/>
    </row>
    <row r="17" spans="5:5">
      <c r="E17" s="353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20"/>
  <sheetViews>
    <sheetView showGridLines="0" zoomScale="150" zoomScaleNormal="150" workbookViewId="0">
      <pane xSplit="1" ySplit="1" topLeftCell="B2" activePane="bottomRight" state="frozen"/>
      <selection activeCell="B24" sqref="B24"/>
      <selection pane="topRight" activeCell="B24" sqref="B24"/>
      <selection pane="bottomLeft" activeCell="B24" sqref="B24"/>
      <selection pane="bottomRight" activeCell="D2" sqref="D2"/>
    </sheetView>
  </sheetViews>
  <sheetFormatPr baseColWidth="10" defaultColWidth="10.85546875" defaultRowHeight="12.75"/>
  <cols>
    <col min="1" max="1" width="9.140625" style="85" bestFit="1" customWidth="1"/>
    <col min="2" max="2" width="21.7109375" style="85" customWidth="1"/>
    <col min="3" max="4" width="11.5703125" style="85" customWidth="1"/>
    <col min="5" max="5" width="11.5703125" style="85" hidden="1" customWidth="1"/>
    <col min="6" max="6" width="10.7109375" style="85" bestFit="1" customWidth="1"/>
    <col min="7" max="7" width="5.85546875" style="174" bestFit="1" customWidth="1"/>
    <col min="8" max="16384" width="10.85546875" style="85"/>
  </cols>
  <sheetData>
    <row r="1" spans="1:7">
      <c r="A1" s="352" t="s">
        <v>1028</v>
      </c>
      <c r="B1" s="352" t="s">
        <v>79</v>
      </c>
      <c r="C1" s="352" t="s">
        <v>1825</v>
      </c>
      <c r="D1" s="352" t="s">
        <v>1826</v>
      </c>
      <c r="E1" s="352" t="s">
        <v>87</v>
      </c>
      <c r="F1" s="91" t="s">
        <v>1209</v>
      </c>
      <c r="G1" s="91" t="s">
        <v>1242</v>
      </c>
    </row>
    <row r="2" spans="1:7">
      <c r="A2" s="98">
        <v>16053502</v>
      </c>
      <c r="B2" s="98" t="s">
        <v>952</v>
      </c>
      <c r="C2" s="186">
        <f>+'Año 2022'!C154+'Año 2022'!C155</f>
        <v>75202422</v>
      </c>
      <c r="D2" s="186">
        <v>28996992</v>
      </c>
      <c r="E2" s="90">
        <v>28053084</v>
      </c>
      <c r="F2" s="90">
        <f>+C2-D2</f>
        <v>46205430</v>
      </c>
      <c r="G2" s="187" t="s">
        <v>1246</v>
      </c>
    </row>
    <row r="3" spans="1:7">
      <c r="A3" s="98">
        <v>16059501</v>
      </c>
      <c r="B3" s="98" t="s">
        <v>950</v>
      </c>
      <c r="C3" s="186">
        <f>+'Año 2022'!C156</f>
        <v>22203591</v>
      </c>
      <c r="D3" s="186">
        <v>22024683</v>
      </c>
      <c r="E3" s="90">
        <v>18013122</v>
      </c>
      <c r="F3" s="90">
        <f t="shared" ref="F3:F14" si="0">+C3-D3</f>
        <v>178908</v>
      </c>
      <c r="G3" s="187" t="s">
        <v>1247</v>
      </c>
    </row>
    <row r="4" spans="1:7">
      <c r="A4" s="98">
        <v>16052001</v>
      </c>
      <c r="B4" s="98" t="s">
        <v>954</v>
      </c>
      <c r="C4" s="186">
        <f>+'Año 2022'!C149</f>
        <v>10966668</v>
      </c>
      <c r="D4" s="186">
        <v>8998827</v>
      </c>
      <c r="E4" s="90">
        <v>6456184</v>
      </c>
      <c r="F4" s="90">
        <f t="shared" si="0"/>
        <v>1967841</v>
      </c>
      <c r="G4" s="187" t="s">
        <v>1248</v>
      </c>
    </row>
    <row r="5" spans="1:7">
      <c r="A5" s="98">
        <v>16053501</v>
      </c>
      <c r="B5" s="98" t="s">
        <v>953</v>
      </c>
      <c r="C5" s="186">
        <f>+'Año 2022'!C153</f>
        <v>3207215</v>
      </c>
      <c r="D5" s="186">
        <v>3503124</v>
      </c>
      <c r="E5" s="90">
        <v>3800498</v>
      </c>
      <c r="F5" s="90">
        <f t="shared" si="0"/>
        <v>-295909</v>
      </c>
      <c r="G5" s="187"/>
    </row>
    <row r="6" spans="1:7">
      <c r="A6" s="188"/>
      <c r="B6" s="188" t="s">
        <v>1243</v>
      </c>
      <c r="C6" s="189">
        <f>+SUM(C2:C5)</f>
        <v>111579896</v>
      </c>
      <c r="D6" s="189">
        <f>+SUM(D2:D5)</f>
        <v>63523626</v>
      </c>
      <c r="E6" s="189">
        <f>+SUM(E2:E5)</f>
        <v>56322888</v>
      </c>
      <c r="F6" s="189">
        <f t="shared" si="0"/>
        <v>48056270</v>
      </c>
      <c r="G6" s="190"/>
    </row>
    <row r="7" spans="1:7">
      <c r="A7" s="188"/>
      <c r="B7" s="188" t="s">
        <v>1244</v>
      </c>
      <c r="C7" s="189">
        <v>28603226</v>
      </c>
      <c r="D7" s="189">
        <v>23153554</v>
      </c>
      <c r="E7" s="189">
        <v>0</v>
      </c>
      <c r="F7" s="189">
        <f t="shared" si="0"/>
        <v>5449672</v>
      </c>
      <c r="G7" s="190" t="s">
        <v>1249</v>
      </c>
    </row>
    <row r="8" spans="1:7">
      <c r="A8" s="98">
        <v>16909501</v>
      </c>
      <c r="B8" s="98" t="s">
        <v>921</v>
      </c>
      <c r="C8" s="186">
        <f>+'Año 2022'!C171</f>
        <v>25242856</v>
      </c>
      <c r="D8" s="186">
        <v>39765752</v>
      </c>
      <c r="E8" s="90">
        <v>100175816</v>
      </c>
      <c r="F8" s="90">
        <f t="shared" si="0"/>
        <v>-14522896</v>
      </c>
      <c r="G8" s="466" t="s">
        <v>1250</v>
      </c>
    </row>
    <row r="9" spans="1:7">
      <c r="A9" s="98">
        <v>16902501</v>
      </c>
      <c r="B9" s="98" t="s">
        <v>923</v>
      </c>
      <c r="C9" s="186">
        <f>+'Año 2022'!C170</f>
        <v>40619564.520000003</v>
      </c>
      <c r="D9" s="186">
        <v>7499490.2999999998</v>
      </c>
      <c r="E9" s="90">
        <v>5735255.5599999996</v>
      </c>
      <c r="F9" s="90">
        <f t="shared" si="0"/>
        <v>33120074.220000003</v>
      </c>
      <c r="G9" s="187"/>
    </row>
    <row r="10" spans="1:7">
      <c r="A10" s="98">
        <v>16909504</v>
      </c>
      <c r="B10" s="98" t="s">
        <v>1073</v>
      </c>
      <c r="C10" s="186">
        <f>+'Año 2022'!C172</f>
        <v>100000</v>
      </c>
      <c r="D10" s="186">
        <v>3444480</v>
      </c>
      <c r="E10" s="90">
        <v>0</v>
      </c>
      <c r="F10" s="90">
        <f t="shared" si="0"/>
        <v>-3344480</v>
      </c>
      <c r="G10" s="187"/>
    </row>
    <row r="11" spans="1:7">
      <c r="A11" s="98">
        <v>16751001</v>
      </c>
      <c r="B11" s="98" t="s">
        <v>1498</v>
      </c>
      <c r="C11" s="186">
        <f>+'Año 2022'!C169+'Año 2022'!C163</f>
        <v>103566</v>
      </c>
      <c r="D11" s="186">
        <v>0</v>
      </c>
      <c r="E11" s="90">
        <v>633000</v>
      </c>
      <c r="F11" s="90">
        <f t="shared" si="0"/>
        <v>103566</v>
      </c>
      <c r="G11" s="187"/>
    </row>
    <row r="12" spans="1:7">
      <c r="A12" s="98">
        <v>16909599</v>
      </c>
      <c r="B12" s="98" t="s">
        <v>1499</v>
      </c>
      <c r="C12" s="186">
        <f>+'Año 2022'!C173</f>
        <v>170058</v>
      </c>
      <c r="D12" s="186">
        <v>331073</v>
      </c>
      <c r="E12" s="90">
        <v>562160</v>
      </c>
      <c r="F12" s="90">
        <f t="shared" si="0"/>
        <v>-161015</v>
      </c>
      <c r="G12" s="187"/>
    </row>
    <row r="13" spans="1:7">
      <c r="A13" s="87"/>
      <c r="B13" s="188" t="s">
        <v>1245</v>
      </c>
      <c r="C13" s="88">
        <f>+SUM(C8:C12)</f>
        <v>66236044.520000003</v>
      </c>
      <c r="D13" s="88">
        <f>+SUM(D8:D12)</f>
        <v>51040795.299999997</v>
      </c>
      <c r="E13" s="88">
        <f>+SUM(E8:E12)</f>
        <v>107106231.56</v>
      </c>
      <c r="F13" s="88">
        <f t="shared" si="0"/>
        <v>15195249.220000006</v>
      </c>
      <c r="G13" s="191"/>
    </row>
    <row r="14" spans="1:7">
      <c r="A14" s="100"/>
      <c r="B14" s="100" t="s">
        <v>1500</v>
      </c>
      <c r="C14" s="96">
        <f>+C13+C7+C6</f>
        <v>206419166.52000001</v>
      </c>
      <c r="D14" s="96">
        <f>+D13+D7+D6</f>
        <v>137717975.30000001</v>
      </c>
      <c r="E14" s="96">
        <f>+E13+E7+E6</f>
        <v>163429119.56</v>
      </c>
      <c r="F14" s="96">
        <f t="shared" si="0"/>
        <v>68701191.219999999</v>
      </c>
      <c r="G14" s="192"/>
    </row>
    <row r="15" spans="1:7">
      <c r="C15" s="350"/>
      <c r="D15" s="350"/>
    </row>
    <row r="16" spans="1:7" ht="13.5">
      <c r="A16" s="85" t="s">
        <v>1246</v>
      </c>
      <c r="B16" s="351" t="s">
        <v>1253</v>
      </c>
    </row>
    <row r="17" spans="1:2" ht="13.5">
      <c r="A17" s="85" t="s">
        <v>1247</v>
      </c>
      <c r="B17" s="351" t="s">
        <v>1251</v>
      </c>
    </row>
    <row r="18" spans="1:2" ht="13.5">
      <c r="A18" s="85" t="s">
        <v>1248</v>
      </c>
      <c r="B18" s="351" t="s">
        <v>1252</v>
      </c>
    </row>
    <row r="19" spans="1:2" ht="13.5">
      <c r="A19" s="85" t="s">
        <v>1249</v>
      </c>
      <c r="B19" s="351" t="s">
        <v>1806</v>
      </c>
    </row>
    <row r="20" spans="1:2" ht="13.5">
      <c r="A20" s="85" t="s">
        <v>1250</v>
      </c>
      <c r="B20" s="351" t="s">
        <v>1254</v>
      </c>
    </row>
  </sheetData>
  <sortState xmlns:xlrd2="http://schemas.microsoft.com/office/spreadsheetml/2017/richdata2" ref="A23:A40">
    <sortCondition ref="A3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O92"/>
  <sheetViews>
    <sheetView workbookViewId="0">
      <pane xSplit="2" ySplit="1" topLeftCell="C27" activePane="bottomRight" state="frozen"/>
      <selection activeCell="B24" sqref="B24"/>
      <selection pane="topRight" activeCell="B24" sqref="B24"/>
      <selection pane="bottomLeft" activeCell="B24" sqref="B24"/>
      <selection pane="bottomRight" activeCell="A35" sqref="A35:A43"/>
    </sheetView>
  </sheetViews>
  <sheetFormatPr baseColWidth="10" defaultColWidth="11.42578125" defaultRowHeight="12.75"/>
  <cols>
    <col min="1" max="1" width="13.5703125" style="382" bestFit="1" customWidth="1"/>
    <col min="2" max="2" width="11.140625" style="382" bestFit="1" customWidth="1"/>
    <col min="3" max="3" width="8.42578125" style="382" bestFit="1" customWidth="1"/>
    <col min="4" max="4" width="12.140625" style="382" bestFit="1" customWidth="1"/>
    <col min="5" max="5" width="17.42578125" style="382" bestFit="1" customWidth="1"/>
    <col min="6" max="7" width="16.5703125" style="382" bestFit="1" customWidth="1"/>
    <col min="8" max="8" width="7.42578125" style="382" bestFit="1" customWidth="1"/>
    <col min="9" max="9" width="7.7109375" style="382" bestFit="1" customWidth="1"/>
    <col min="10" max="10" width="11.7109375" style="382" bestFit="1" customWidth="1"/>
    <col min="11" max="11" width="12.85546875" style="382" bestFit="1" customWidth="1"/>
    <col min="12" max="12" width="12.85546875" style="394" bestFit="1" customWidth="1"/>
    <col min="13" max="14" width="12.5703125" style="382" bestFit="1" customWidth="1"/>
    <col min="15" max="15" width="4.28515625" style="382" customWidth="1"/>
    <col min="16" max="16384" width="11.42578125" style="382"/>
  </cols>
  <sheetData>
    <row r="1" spans="1:15" s="403" customFormat="1" ht="24.75">
      <c r="A1" s="404" t="s">
        <v>1748</v>
      </c>
      <c r="B1" s="405" t="s">
        <v>1747</v>
      </c>
      <c r="C1" s="406" t="s">
        <v>1746</v>
      </c>
      <c r="D1" s="407" t="s">
        <v>1745</v>
      </c>
      <c r="E1" s="407" t="s">
        <v>1744</v>
      </c>
      <c r="F1" s="408" t="s">
        <v>1743</v>
      </c>
      <c r="G1" s="409" t="s">
        <v>1742</v>
      </c>
      <c r="H1" s="409" t="s">
        <v>1741</v>
      </c>
      <c r="I1" s="410" t="s">
        <v>1740</v>
      </c>
      <c r="J1" s="411" t="s">
        <v>1739</v>
      </c>
      <c r="K1" s="412" t="s">
        <v>1738</v>
      </c>
      <c r="L1" s="413" t="s">
        <v>1737</v>
      </c>
      <c r="M1" s="414" t="s">
        <v>1736</v>
      </c>
      <c r="N1" s="415" t="s">
        <v>1735</v>
      </c>
      <c r="O1" s="402"/>
    </row>
    <row r="2" spans="1:15" s="385" customFormat="1">
      <c r="A2" s="373" t="s">
        <v>1694</v>
      </c>
      <c r="B2" s="374">
        <v>255578397</v>
      </c>
      <c r="C2" s="376" t="s">
        <v>1725</v>
      </c>
      <c r="D2" s="375">
        <v>500000000</v>
      </c>
      <c r="E2" s="375" t="s">
        <v>1734</v>
      </c>
      <c r="F2" s="373" t="s">
        <v>1733</v>
      </c>
      <c r="G2" s="383" t="s">
        <v>1732</v>
      </c>
      <c r="H2" s="377">
        <v>39</v>
      </c>
      <c r="I2" s="379">
        <v>48</v>
      </c>
      <c r="J2" s="376">
        <f t="shared" ref="J2:J9" si="0">D2/I2</f>
        <v>10416666.666666666</v>
      </c>
      <c r="K2" s="376">
        <f t="shared" ref="K2:K9" si="1">J2*H2</f>
        <v>406250000</v>
      </c>
      <c r="L2" s="399">
        <f>D2-K2+3-11-1-1-1-1+1+1-3-1+1-1-1-1+1-1+1-6-2+1-2+1-2+1</f>
        <v>93749976</v>
      </c>
      <c r="M2" s="375">
        <v>93749976</v>
      </c>
      <c r="N2" s="375">
        <f t="shared" ref="N2:N8" si="2">L2-M2</f>
        <v>0</v>
      </c>
      <c r="O2" s="384"/>
    </row>
    <row r="3" spans="1:15" s="385" customFormat="1">
      <c r="A3" s="373" t="s">
        <v>1694</v>
      </c>
      <c r="B3" s="374">
        <v>257524842</v>
      </c>
      <c r="C3" s="376" t="s">
        <v>1725</v>
      </c>
      <c r="D3" s="375">
        <v>400000000</v>
      </c>
      <c r="E3" s="375" t="s">
        <v>1731</v>
      </c>
      <c r="F3" s="373" t="s">
        <v>1730</v>
      </c>
      <c r="G3" s="383" t="s">
        <v>1729</v>
      </c>
      <c r="H3" s="377">
        <v>32</v>
      </c>
      <c r="I3" s="379">
        <v>60</v>
      </c>
      <c r="J3" s="376">
        <f t="shared" si="0"/>
        <v>6666666.666666667</v>
      </c>
      <c r="K3" s="376">
        <f t="shared" si="1"/>
        <v>213333333.33333334</v>
      </c>
      <c r="L3" s="399">
        <f>D3-K3-4+2-1-5+1-1-2-1-1-2-1-1-2-1-1-1</f>
        <v>186666645.66666666</v>
      </c>
      <c r="M3" s="375">
        <f t="shared" ref="M3:M8" si="3">J3*12</f>
        <v>80000000</v>
      </c>
      <c r="N3" s="375">
        <f t="shared" si="2"/>
        <v>106666645.66666666</v>
      </c>
      <c r="O3" s="384"/>
    </row>
    <row r="4" spans="1:15" s="385" customFormat="1">
      <c r="A4" s="373" t="s">
        <v>1694</v>
      </c>
      <c r="B4" s="374">
        <v>258210411</v>
      </c>
      <c r="C4" s="376" t="s">
        <v>1725</v>
      </c>
      <c r="D4" s="375">
        <v>3700000000</v>
      </c>
      <c r="E4" s="375" t="s">
        <v>1728</v>
      </c>
      <c r="F4" s="373" t="s">
        <v>1727</v>
      </c>
      <c r="G4" s="383" t="s">
        <v>1726</v>
      </c>
      <c r="H4" s="377">
        <v>30</v>
      </c>
      <c r="I4" s="379">
        <v>60</v>
      </c>
      <c r="J4" s="376">
        <f t="shared" si="0"/>
        <v>61666666.666666664</v>
      </c>
      <c r="K4" s="376">
        <f t="shared" si="1"/>
        <v>1850000000</v>
      </c>
      <c r="L4" s="399">
        <f>D4-K4-2-2-1-1-1-1-1-1-1-3-1-2-1</f>
        <v>1849999982</v>
      </c>
      <c r="M4" s="375">
        <f t="shared" si="3"/>
        <v>740000000</v>
      </c>
      <c r="N4" s="375">
        <f t="shared" si="2"/>
        <v>1109999982</v>
      </c>
      <c r="O4" s="384"/>
    </row>
    <row r="5" spans="1:15" s="385" customFormat="1">
      <c r="A5" s="373" t="s">
        <v>1694</v>
      </c>
      <c r="B5" s="374">
        <v>259340920</v>
      </c>
      <c r="C5" s="376" t="s">
        <v>1725</v>
      </c>
      <c r="D5" s="375">
        <v>400000000</v>
      </c>
      <c r="E5" s="375" t="s">
        <v>1724</v>
      </c>
      <c r="F5" s="373" t="s">
        <v>1723</v>
      </c>
      <c r="G5" s="383" t="s">
        <v>1722</v>
      </c>
      <c r="H5" s="377">
        <v>26</v>
      </c>
      <c r="I5" s="379">
        <v>60</v>
      </c>
      <c r="J5" s="376">
        <f t="shared" si="0"/>
        <v>6666666.666666667</v>
      </c>
      <c r="K5" s="376">
        <f t="shared" si="1"/>
        <v>173333333.33333334</v>
      </c>
      <c r="L5" s="399">
        <f>D5-K5-1-1-2-1-1-1-1-1-1-1-4-1-2-1</f>
        <v>226666647.66666666</v>
      </c>
      <c r="M5" s="375">
        <f t="shared" si="3"/>
        <v>80000000</v>
      </c>
      <c r="N5" s="375">
        <f t="shared" si="2"/>
        <v>146666647.66666666</v>
      </c>
      <c r="O5" s="384"/>
    </row>
    <row r="6" spans="1:15" s="385" customFormat="1">
      <c r="A6" s="373" t="s">
        <v>1694</v>
      </c>
      <c r="B6" s="374">
        <v>259614466</v>
      </c>
      <c r="C6" s="376" t="s">
        <v>1721</v>
      </c>
      <c r="D6" s="375">
        <v>500000000</v>
      </c>
      <c r="E6" s="375" t="s">
        <v>1720</v>
      </c>
      <c r="F6" s="373" t="s">
        <v>1719</v>
      </c>
      <c r="G6" s="383" t="s">
        <v>1718</v>
      </c>
      <c r="H6" s="377">
        <v>25</v>
      </c>
      <c r="I6" s="379">
        <v>60</v>
      </c>
      <c r="J6" s="376">
        <f t="shared" si="0"/>
        <v>8333333.333333333</v>
      </c>
      <c r="K6" s="376">
        <f t="shared" si="1"/>
        <v>208333333.33333331</v>
      </c>
      <c r="L6" s="399">
        <f>D6-K6+1-1+1+1+1+1-3</f>
        <v>291666667.66666669</v>
      </c>
      <c r="M6" s="375">
        <f t="shared" si="3"/>
        <v>100000000</v>
      </c>
      <c r="N6" s="375">
        <f t="shared" si="2"/>
        <v>191666667.66666669</v>
      </c>
      <c r="O6" s="384"/>
    </row>
    <row r="7" spans="1:15" s="385" customFormat="1">
      <c r="A7" s="373" t="s">
        <v>1694</v>
      </c>
      <c r="B7" s="374">
        <v>353109174</v>
      </c>
      <c r="C7" s="376" t="s">
        <v>1656</v>
      </c>
      <c r="D7" s="375">
        <v>1200000000</v>
      </c>
      <c r="E7" s="375" t="s">
        <v>1717</v>
      </c>
      <c r="F7" s="373" t="s">
        <v>1652</v>
      </c>
      <c r="G7" s="383" t="s">
        <v>1716</v>
      </c>
      <c r="H7" s="377">
        <v>23</v>
      </c>
      <c r="I7" s="379">
        <v>60</v>
      </c>
      <c r="J7" s="376">
        <f t="shared" si="0"/>
        <v>20000000</v>
      </c>
      <c r="K7" s="376">
        <f t="shared" si="1"/>
        <v>460000000</v>
      </c>
      <c r="L7" s="399">
        <f>D7-K7-1-3-1</f>
        <v>739999995</v>
      </c>
      <c r="M7" s="375">
        <f t="shared" si="3"/>
        <v>240000000</v>
      </c>
      <c r="N7" s="375">
        <f t="shared" si="2"/>
        <v>499999995</v>
      </c>
      <c r="O7" s="384"/>
    </row>
    <row r="8" spans="1:15" s="385" customFormat="1">
      <c r="A8" s="373" t="s">
        <v>1694</v>
      </c>
      <c r="B8" s="374">
        <v>353654100</v>
      </c>
      <c r="C8" s="376" t="s">
        <v>1711</v>
      </c>
      <c r="D8" s="375">
        <v>200000000</v>
      </c>
      <c r="E8" s="375" t="s">
        <v>1715</v>
      </c>
      <c r="F8" s="373" t="s">
        <v>1714</v>
      </c>
      <c r="G8" s="383" t="s">
        <v>1713</v>
      </c>
      <c r="H8" s="377">
        <v>21</v>
      </c>
      <c r="I8" s="379">
        <v>60</v>
      </c>
      <c r="J8" s="376">
        <f t="shared" si="0"/>
        <v>3333333.3333333335</v>
      </c>
      <c r="K8" s="376">
        <f t="shared" si="1"/>
        <v>70000000</v>
      </c>
      <c r="L8" s="399">
        <f>D8-K8+1+1+1+1-5+1</f>
        <v>130000000</v>
      </c>
      <c r="M8" s="375">
        <f t="shared" si="3"/>
        <v>40000000</v>
      </c>
      <c r="N8" s="375">
        <f t="shared" si="2"/>
        <v>90000000</v>
      </c>
      <c r="O8" s="384"/>
    </row>
    <row r="9" spans="1:15" s="385" customFormat="1">
      <c r="A9" s="373" t="s">
        <v>1694</v>
      </c>
      <c r="B9" s="374" t="s">
        <v>1712</v>
      </c>
      <c r="C9" s="376" t="s">
        <v>1711</v>
      </c>
      <c r="D9" s="375">
        <v>100000000</v>
      </c>
      <c r="E9" s="375" t="s">
        <v>1710</v>
      </c>
      <c r="F9" s="373" t="s">
        <v>1709</v>
      </c>
      <c r="G9" s="383" t="s">
        <v>1708</v>
      </c>
      <c r="H9" s="377">
        <v>5</v>
      </c>
      <c r="I9" s="379">
        <v>6</v>
      </c>
      <c r="J9" s="376">
        <f t="shared" si="0"/>
        <v>16666666.666666666</v>
      </c>
      <c r="K9" s="376">
        <f t="shared" si="1"/>
        <v>83333333.333333328</v>
      </c>
      <c r="L9" s="399">
        <f>100000000-14404990-14265835-11888197-9906830-8255691</f>
        <v>41278457</v>
      </c>
      <c r="M9" s="375">
        <v>41278457</v>
      </c>
      <c r="N9" s="375"/>
      <c r="O9" s="384"/>
    </row>
    <row r="10" spans="1:15" s="385" customFormat="1">
      <c r="A10" s="373" t="s">
        <v>1694</v>
      </c>
      <c r="B10" s="374" t="s">
        <v>1707</v>
      </c>
      <c r="C10" s="376" t="s">
        <v>1700</v>
      </c>
      <c r="D10" s="375">
        <v>600000000</v>
      </c>
      <c r="E10" s="375" t="s">
        <v>1706</v>
      </c>
      <c r="F10" s="373" t="s">
        <v>1705</v>
      </c>
      <c r="G10" s="383" t="s">
        <v>1704</v>
      </c>
      <c r="H10" s="377">
        <v>0</v>
      </c>
      <c r="I10" s="379" t="s">
        <v>1703</v>
      </c>
      <c r="J10" s="376">
        <v>600000000</v>
      </c>
      <c r="K10" s="376">
        <v>0</v>
      </c>
      <c r="L10" s="399">
        <v>600000000</v>
      </c>
      <c r="M10" s="375">
        <v>600000000</v>
      </c>
      <c r="N10" s="375"/>
      <c r="O10" s="384"/>
    </row>
    <row r="11" spans="1:15" s="385" customFormat="1">
      <c r="A11" s="373" t="s">
        <v>1694</v>
      </c>
      <c r="B11" s="374">
        <v>356676544</v>
      </c>
      <c r="C11" s="376" t="s">
        <v>1700</v>
      </c>
      <c r="D11" s="375">
        <v>400000000</v>
      </c>
      <c r="E11" s="375" t="s">
        <v>1702</v>
      </c>
      <c r="F11" s="373" t="s">
        <v>1701</v>
      </c>
      <c r="G11" s="383" t="s">
        <v>1701</v>
      </c>
      <c r="H11" s="377">
        <v>0</v>
      </c>
      <c r="I11" s="379" t="s">
        <v>1692</v>
      </c>
      <c r="J11" s="376">
        <v>400000000</v>
      </c>
      <c r="K11" s="376">
        <v>0</v>
      </c>
      <c r="L11" s="399">
        <v>400000000</v>
      </c>
      <c r="M11" s="375">
        <v>400000000</v>
      </c>
      <c r="N11" s="375"/>
      <c r="O11" s="384"/>
    </row>
    <row r="12" spans="1:15" s="385" customFormat="1">
      <c r="A12" s="373" t="s">
        <v>1694</v>
      </c>
      <c r="B12" s="374">
        <v>356895120</v>
      </c>
      <c r="C12" s="376" t="s">
        <v>1700</v>
      </c>
      <c r="D12" s="375">
        <v>400000000</v>
      </c>
      <c r="E12" s="375" t="s">
        <v>1699</v>
      </c>
      <c r="F12" s="373" t="s">
        <v>1698</v>
      </c>
      <c r="G12" s="383" t="s">
        <v>1698</v>
      </c>
      <c r="H12" s="377">
        <v>0</v>
      </c>
      <c r="I12" s="379" t="s">
        <v>1692</v>
      </c>
      <c r="J12" s="376">
        <v>400000000</v>
      </c>
      <c r="K12" s="376"/>
      <c r="L12" s="399">
        <v>400000000</v>
      </c>
      <c r="M12" s="375">
        <v>400000000</v>
      </c>
      <c r="N12" s="375"/>
      <c r="O12" s="384"/>
    </row>
    <row r="13" spans="1:15" s="385" customFormat="1">
      <c r="A13" s="373" t="s">
        <v>1694</v>
      </c>
      <c r="B13" s="374">
        <v>359228346</v>
      </c>
      <c r="C13" s="376" t="s">
        <v>1649</v>
      </c>
      <c r="D13" s="375">
        <v>270000000</v>
      </c>
      <c r="E13" s="375" t="s">
        <v>1697</v>
      </c>
      <c r="F13" s="373" t="s">
        <v>1696</v>
      </c>
      <c r="G13" s="383" t="s">
        <v>1696</v>
      </c>
      <c r="H13" s="377">
        <v>0</v>
      </c>
      <c r="I13" s="379" t="s">
        <v>1695</v>
      </c>
      <c r="J13" s="376">
        <v>270000000</v>
      </c>
      <c r="K13" s="376"/>
      <c r="L13" s="399">
        <v>270000000</v>
      </c>
      <c r="M13" s="375">
        <v>270000000</v>
      </c>
      <c r="N13" s="375">
        <v>0</v>
      </c>
      <c r="O13" s="384"/>
    </row>
    <row r="14" spans="1:15" s="385" customFormat="1">
      <c r="A14" s="373" t="s">
        <v>1694</v>
      </c>
      <c r="B14" s="374">
        <v>359421118</v>
      </c>
      <c r="C14" s="376" t="s">
        <v>1668</v>
      </c>
      <c r="D14" s="375">
        <v>500000000</v>
      </c>
      <c r="E14" s="375" t="s">
        <v>1693</v>
      </c>
      <c r="F14" s="373" t="s">
        <v>1653</v>
      </c>
      <c r="G14" s="383" t="s">
        <v>1653</v>
      </c>
      <c r="H14" s="377">
        <v>0</v>
      </c>
      <c r="I14" s="379" t="s">
        <v>1692</v>
      </c>
      <c r="J14" s="376">
        <v>500000000</v>
      </c>
      <c r="K14" s="376">
        <v>0</v>
      </c>
      <c r="L14" s="399">
        <v>500000000</v>
      </c>
      <c r="M14" s="375">
        <v>500000000</v>
      </c>
      <c r="N14" s="375">
        <v>0</v>
      </c>
      <c r="O14" s="384"/>
    </row>
    <row r="15" spans="1:15" s="385" customFormat="1">
      <c r="A15" s="373" t="s">
        <v>1685</v>
      </c>
      <c r="B15" s="374">
        <v>31006240538</v>
      </c>
      <c r="C15" s="378" t="s">
        <v>1684</v>
      </c>
      <c r="D15" s="375">
        <v>1699000000</v>
      </c>
      <c r="E15" s="375" t="s">
        <v>1691</v>
      </c>
      <c r="F15" s="373" t="s">
        <v>1690</v>
      </c>
      <c r="G15" s="383" t="s">
        <v>1689</v>
      </c>
      <c r="H15" s="377">
        <v>36</v>
      </c>
      <c r="I15" s="379">
        <v>36</v>
      </c>
      <c r="J15" s="376">
        <f t="shared" ref="J15:J25" si="4">D15/I15</f>
        <v>47194444.444444448</v>
      </c>
      <c r="K15" s="376">
        <f t="shared" ref="K15:K25" si="5">H15*J15</f>
        <v>1699000000</v>
      </c>
      <c r="L15" s="399">
        <v>0</v>
      </c>
      <c r="M15" s="375">
        <v>0</v>
      </c>
      <c r="N15" s="375">
        <f t="shared" ref="N15:N25" si="6">L15-M15</f>
        <v>0</v>
      </c>
      <c r="O15" s="384"/>
    </row>
    <row r="16" spans="1:15" s="385" customFormat="1">
      <c r="A16" s="373" t="s">
        <v>1685</v>
      </c>
      <c r="B16" s="374">
        <v>31006246295</v>
      </c>
      <c r="C16" s="378" t="s">
        <v>1684</v>
      </c>
      <c r="D16" s="375">
        <v>1838000000</v>
      </c>
      <c r="E16" s="375" t="s">
        <v>1688</v>
      </c>
      <c r="F16" s="373" t="s">
        <v>1687</v>
      </c>
      <c r="G16" s="383" t="s">
        <v>1686</v>
      </c>
      <c r="H16" s="377">
        <v>1</v>
      </c>
      <c r="I16" s="379">
        <v>36</v>
      </c>
      <c r="J16" s="376">
        <f t="shared" si="4"/>
        <v>51055555.555555552</v>
      </c>
      <c r="K16" s="376">
        <f t="shared" si="5"/>
        <v>51055555.555555552</v>
      </c>
      <c r="L16" s="399">
        <f>D16-K16-444</f>
        <v>1786944000.4444444</v>
      </c>
      <c r="M16" s="375">
        <f t="shared" ref="M16:M25" si="7">J16*12</f>
        <v>612666666.66666663</v>
      </c>
      <c r="N16" s="375">
        <f t="shared" si="6"/>
        <v>1174277333.7777777</v>
      </c>
      <c r="O16" s="384"/>
    </row>
    <row r="17" spans="1:15" s="385" customFormat="1">
      <c r="A17" s="373" t="s">
        <v>1685</v>
      </c>
      <c r="B17" s="374">
        <v>31006251242</v>
      </c>
      <c r="C17" s="378" t="s">
        <v>1684</v>
      </c>
      <c r="D17" s="375">
        <v>1647000000</v>
      </c>
      <c r="E17" s="375" t="s">
        <v>1683</v>
      </c>
      <c r="F17" s="373" t="s">
        <v>1682</v>
      </c>
      <c r="G17" s="383" t="s">
        <v>1681</v>
      </c>
      <c r="H17" s="377">
        <v>0</v>
      </c>
      <c r="I17" s="379">
        <v>36</v>
      </c>
      <c r="J17" s="376">
        <f t="shared" si="4"/>
        <v>45750000</v>
      </c>
      <c r="K17" s="376">
        <f t="shared" si="5"/>
        <v>0</v>
      </c>
      <c r="L17" s="399">
        <f>D17-K17</f>
        <v>1647000000</v>
      </c>
      <c r="M17" s="375">
        <f t="shared" si="7"/>
        <v>549000000</v>
      </c>
      <c r="N17" s="375">
        <f t="shared" si="6"/>
        <v>1098000000</v>
      </c>
      <c r="O17" s="384"/>
    </row>
    <row r="18" spans="1:15" s="385" customFormat="1">
      <c r="A18" s="373" t="s">
        <v>1661</v>
      </c>
      <c r="B18" s="374">
        <v>22113021220</v>
      </c>
      <c r="C18" s="378" t="s">
        <v>1649</v>
      </c>
      <c r="D18" s="375">
        <v>4700000000</v>
      </c>
      <c r="E18" s="375" t="s">
        <v>1680</v>
      </c>
      <c r="F18" s="373" t="s">
        <v>1679</v>
      </c>
      <c r="G18" s="383" t="s">
        <v>1678</v>
      </c>
      <c r="H18" s="377">
        <v>13</v>
      </c>
      <c r="I18" s="379">
        <v>36</v>
      </c>
      <c r="J18" s="376">
        <f t="shared" si="4"/>
        <v>130555555.55555555</v>
      </c>
      <c r="K18" s="376">
        <f t="shared" si="5"/>
        <v>1697222222.2222221</v>
      </c>
      <c r="L18" s="399">
        <f>D18-K18-1-1-1-1+1-1+1-1-1-1</f>
        <v>3002777771.7777777</v>
      </c>
      <c r="M18" s="375">
        <f t="shared" si="7"/>
        <v>1566666666.6666665</v>
      </c>
      <c r="N18" s="375">
        <f t="shared" si="6"/>
        <v>1436111105.1111112</v>
      </c>
      <c r="O18" s="384"/>
    </row>
    <row r="19" spans="1:15" s="385" customFormat="1">
      <c r="A19" s="373" t="s">
        <v>1661</v>
      </c>
      <c r="B19" s="374">
        <v>22113021516</v>
      </c>
      <c r="C19" s="378" t="s">
        <v>1649</v>
      </c>
      <c r="D19" s="375">
        <v>340000000</v>
      </c>
      <c r="E19" s="375" t="s">
        <v>1677</v>
      </c>
      <c r="F19" s="373" t="s">
        <v>1676</v>
      </c>
      <c r="G19" s="383" t="s">
        <v>1675</v>
      </c>
      <c r="H19" s="377">
        <v>9</v>
      </c>
      <c r="I19" s="379">
        <v>36</v>
      </c>
      <c r="J19" s="376">
        <f t="shared" si="4"/>
        <v>9444444.444444444</v>
      </c>
      <c r="K19" s="376">
        <f t="shared" si="5"/>
        <v>85000000</v>
      </c>
      <c r="L19" s="399">
        <f>D19-K19+1+1-15+1-1+1</f>
        <v>254999988</v>
      </c>
      <c r="M19" s="375">
        <f t="shared" si="7"/>
        <v>113333333.33333333</v>
      </c>
      <c r="N19" s="375">
        <f t="shared" si="6"/>
        <v>141666654.66666669</v>
      </c>
      <c r="O19" s="384"/>
    </row>
    <row r="20" spans="1:15" s="385" customFormat="1">
      <c r="A20" s="373" t="s">
        <v>1661</v>
      </c>
      <c r="B20" s="374">
        <v>22113021534</v>
      </c>
      <c r="C20" s="378" t="s">
        <v>1649</v>
      </c>
      <c r="D20" s="375">
        <v>220000000</v>
      </c>
      <c r="E20" s="375" t="s">
        <v>1674</v>
      </c>
      <c r="F20" s="373" t="s">
        <v>1673</v>
      </c>
      <c r="G20" s="383" t="s">
        <v>1672</v>
      </c>
      <c r="H20" s="377">
        <v>8</v>
      </c>
      <c r="I20" s="379">
        <v>36</v>
      </c>
      <c r="J20" s="376">
        <f t="shared" si="4"/>
        <v>6111111.111111111</v>
      </c>
      <c r="K20" s="376">
        <f t="shared" si="5"/>
        <v>48888888.888888888</v>
      </c>
      <c r="L20" s="399">
        <f>D20-K20+1-1+1</f>
        <v>171111112.1111111</v>
      </c>
      <c r="M20" s="375">
        <f t="shared" si="7"/>
        <v>73333333.333333328</v>
      </c>
      <c r="N20" s="375">
        <f t="shared" si="6"/>
        <v>97777778.777777776</v>
      </c>
      <c r="O20" s="384"/>
    </row>
    <row r="21" spans="1:15" s="385" customFormat="1">
      <c r="A21" s="373" t="s">
        <v>1661</v>
      </c>
      <c r="B21" s="374">
        <v>22113021759</v>
      </c>
      <c r="C21" s="378" t="s">
        <v>1649</v>
      </c>
      <c r="D21" s="375">
        <v>480000000</v>
      </c>
      <c r="E21" s="375" t="s">
        <v>1671</v>
      </c>
      <c r="F21" s="373" t="s">
        <v>1670</v>
      </c>
      <c r="G21" s="383" t="s">
        <v>1669</v>
      </c>
      <c r="H21" s="377">
        <v>3</v>
      </c>
      <c r="I21" s="379">
        <v>36</v>
      </c>
      <c r="J21" s="376">
        <f t="shared" si="4"/>
        <v>13333333.333333334</v>
      </c>
      <c r="K21" s="376">
        <f t="shared" si="5"/>
        <v>40000000</v>
      </c>
      <c r="L21" s="399">
        <f>D21-K21+1</f>
        <v>440000001</v>
      </c>
      <c r="M21" s="375">
        <f t="shared" si="7"/>
        <v>160000000</v>
      </c>
      <c r="N21" s="375">
        <f t="shared" si="6"/>
        <v>280000001</v>
      </c>
      <c r="O21" s="384"/>
    </row>
    <row r="22" spans="1:15" s="385" customFormat="1">
      <c r="A22" s="373" t="s">
        <v>1661</v>
      </c>
      <c r="B22" s="374">
        <v>22113021919</v>
      </c>
      <c r="C22" s="378" t="s">
        <v>1668</v>
      </c>
      <c r="D22" s="375">
        <v>1000000000</v>
      </c>
      <c r="E22" s="375" t="s">
        <v>1667</v>
      </c>
      <c r="F22" s="373" t="s">
        <v>1666</v>
      </c>
      <c r="G22" s="383" t="s">
        <v>1665</v>
      </c>
      <c r="H22" s="377">
        <v>1</v>
      </c>
      <c r="I22" s="379">
        <v>36</v>
      </c>
      <c r="J22" s="376">
        <f t="shared" si="4"/>
        <v>27777777.777777776</v>
      </c>
      <c r="K22" s="376">
        <f t="shared" si="5"/>
        <v>27777777.777777776</v>
      </c>
      <c r="L22" s="399">
        <f>D22-K22</f>
        <v>972222222.22222221</v>
      </c>
      <c r="M22" s="375">
        <f t="shared" si="7"/>
        <v>333333333.33333331</v>
      </c>
      <c r="N22" s="375">
        <f t="shared" si="6"/>
        <v>638888888.88888884</v>
      </c>
      <c r="O22" s="384"/>
    </row>
    <row r="23" spans="1:15" s="385" customFormat="1">
      <c r="A23" s="373" t="s">
        <v>1661</v>
      </c>
      <c r="B23" s="374">
        <v>22113021901</v>
      </c>
      <c r="C23" s="378" t="s">
        <v>1664</v>
      </c>
      <c r="D23" s="375">
        <v>1200000000</v>
      </c>
      <c r="E23" s="375" t="s">
        <v>1667</v>
      </c>
      <c r="F23" s="373" t="s">
        <v>1666</v>
      </c>
      <c r="G23" s="383" t="s">
        <v>1665</v>
      </c>
      <c r="H23" s="377">
        <v>1</v>
      </c>
      <c r="I23" s="379">
        <v>36</v>
      </c>
      <c r="J23" s="376">
        <f t="shared" si="4"/>
        <v>33333333.333333332</v>
      </c>
      <c r="K23" s="376">
        <f t="shared" si="5"/>
        <v>33333333.333333332</v>
      </c>
      <c r="L23" s="399">
        <f>D23-K23</f>
        <v>1166666666.6666667</v>
      </c>
      <c r="M23" s="375">
        <f t="shared" si="7"/>
        <v>400000000</v>
      </c>
      <c r="N23" s="375">
        <f t="shared" si="6"/>
        <v>766666666.66666675</v>
      </c>
      <c r="O23" s="384"/>
    </row>
    <row r="24" spans="1:15" s="385" customFormat="1">
      <c r="A24" s="373" t="s">
        <v>1661</v>
      </c>
      <c r="B24" s="374">
        <v>22113022012</v>
      </c>
      <c r="C24" s="378" t="s">
        <v>1664</v>
      </c>
      <c r="D24" s="375">
        <v>370000000</v>
      </c>
      <c r="E24" s="375" t="s">
        <v>1633</v>
      </c>
      <c r="F24" s="373" t="s">
        <v>1663</v>
      </c>
      <c r="G24" s="383" t="s">
        <v>1662</v>
      </c>
      <c r="H24" s="377">
        <v>0</v>
      </c>
      <c r="I24" s="379">
        <v>36</v>
      </c>
      <c r="J24" s="376">
        <f t="shared" si="4"/>
        <v>10277777.777777778</v>
      </c>
      <c r="K24" s="376">
        <f t="shared" si="5"/>
        <v>0</v>
      </c>
      <c r="L24" s="399">
        <v>370000000</v>
      </c>
      <c r="M24" s="375">
        <f t="shared" si="7"/>
        <v>123333333.33333334</v>
      </c>
      <c r="N24" s="375">
        <f t="shared" si="6"/>
        <v>246666666.66666666</v>
      </c>
      <c r="O24" s="384"/>
    </row>
    <row r="25" spans="1:15" s="385" customFormat="1">
      <c r="A25" s="373" t="s">
        <v>1661</v>
      </c>
      <c r="B25" s="374">
        <v>22113022003</v>
      </c>
      <c r="C25" s="378" t="s">
        <v>1664</v>
      </c>
      <c r="D25" s="375">
        <v>500000000</v>
      </c>
      <c r="E25" s="375" t="s">
        <v>1633</v>
      </c>
      <c r="F25" s="373" t="s">
        <v>1663</v>
      </c>
      <c r="G25" s="383" t="s">
        <v>1662</v>
      </c>
      <c r="H25" s="377">
        <v>0</v>
      </c>
      <c r="I25" s="379">
        <v>36</v>
      </c>
      <c r="J25" s="376">
        <f t="shared" si="4"/>
        <v>13888888.888888888</v>
      </c>
      <c r="K25" s="376">
        <f t="shared" si="5"/>
        <v>0</v>
      </c>
      <c r="L25" s="399">
        <v>500000000</v>
      </c>
      <c r="M25" s="375">
        <f t="shared" si="7"/>
        <v>166666666.66666666</v>
      </c>
      <c r="N25" s="375">
        <f t="shared" si="6"/>
        <v>333333333.33333337</v>
      </c>
      <c r="O25" s="384"/>
    </row>
    <row r="26" spans="1:15" s="385" customFormat="1">
      <c r="A26" s="373" t="s">
        <v>1661</v>
      </c>
      <c r="B26" s="374">
        <v>22113021641</v>
      </c>
      <c r="C26" s="378" t="s">
        <v>1660</v>
      </c>
      <c r="D26" s="375">
        <v>500000000</v>
      </c>
      <c r="E26" s="375" t="s">
        <v>1659</v>
      </c>
      <c r="F26" s="373" t="s">
        <v>1658</v>
      </c>
      <c r="G26" s="373" t="s">
        <v>1658</v>
      </c>
      <c r="H26" s="377">
        <v>0</v>
      </c>
      <c r="I26" s="379" t="s">
        <v>1657</v>
      </c>
      <c r="J26" s="376">
        <v>500000000</v>
      </c>
      <c r="K26" s="376"/>
      <c r="L26" s="399">
        <v>0</v>
      </c>
      <c r="M26" s="375">
        <v>0</v>
      </c>
      <c r="N26" s="375"/>
      <c r="O26" s="384"/>
    </row>
    <row r="27" spans="1:15" s="385" customFormat="1">
      <c r="A27" s="373" t="s">
        <v>1613</v>
      </c>
      <c r="B27" s="387">
        <v>11059506</v>
      </c>
      <c r="C27" s="388" t="s">
        <v>1656</v>
      </c>
      <c r="D27" s="375">
        <v>300000000</v>
      </c>
      <c r="E27" s="375" t="s">
        <v>1655</v>
      </c>
      <c r="F27" s="381" t="s">
        <v>1654</v>
      </c>
      <c r="G27" s="383" t="s">
        <v>1653</v>
      </c>
      <c r="H27" s="377">
        <v>30</v>
      </c>
      <c r="I27" s="379">
        <v>36</v>
      </c>
      <c r="J27" s="389">
        <f t="shared" ref="J27:J32" si="8">D27/I27</f>
        <v>8333333.333333333</v>
      </c>
      <c r="K27" s="376">
        <f t="shared" ref="K27:K32" si="9">+J27*H27</f>
        <v>250000000</v>
      </c>
      <c r="L27" s="399">
        <f>D27-K27+2-2+1-1+1+1+1+1+1+1+1</f>
        <v>50000007</v>
      </c>
      <c r="M27" s="375">
        <v>50000007</v>
      </c>
      <c r="N27" s="375">
        <v>0</v>
      </c>
      <c r="O27" s="384"/>
    </row>
    <row r="28" spans="1:15" s="385" customFormat="1">
      <c r="A28" s="373" t="s">
        <v>1613</v>
      </c>
      <c r="B28" s="387">
        <v>11061120</v>
      </c>
      <c r="C28" s="388" t="s">
        <v>1646</v>
      </c>
      <c r="D28" s="375">
        <v>300000000</v>
      </c>
      <c r="E28" s="375" t="s">
        <v>1652</v>
      </c>
      <c r="F28" s="381" t="s">
        <v>1651</v>
      </c>
      <c r="G28" s="383" t="s">
        <v>1650</v>
      </c>
      <c r="H28" s="377">
        <v>22</v>
      </c>
      <c r="I28" s="379">
        <v>36</v>
      </c>
      <c r="J28" s="389">
        <f t="shared" si="8"/>
        <v>8333333.333333333</v>
      </c>
      <c r="K28" s="376">
        <f t="shared" si="9"/>
        <v>183333333.33333331</v>
      </c>
      <c r="L28" s="399">
        <f>D28-K28+1+1+1+1+1+1+1</f>
        <v>116666673.66666669</v>
      </c>
      <c r="M28" s="375">
        <f>J28*12</f>
        <v>100000000</v>
      </c>
      <c r="N28" s="375">
        <f>L28-M28</f>
        <v>16666673.666666687</v>
      </c>
      <c r="O28" s="384"/>
    </row>
    <row r="29" spans="1:15" s="385" customFormat="1">
      <c r="A29" s="373" t="s">
        <v>1613</v>
      </c>
      <c r="B29" s="387">
        <v>11063246</v>
      </c>
      <c r="C29" s="388" t="s">
        <v>1649</v>
      </c>
      <c r="D29" s="375">
        <v>280000000</v>
      </c>
      <c r="E29" s="375" t="s">
        <v>1648</v>
      </c>
      <c r="F29" s="381" t="s">
        <v>1645</v>
      </c>
      <c r="G29" s="383" t="s">
        <v>1647</v>
      </c>
      <c r="H29" s="377">
        <v>10</v>
      </c>
      <c r="I29" s="379">
        <v>12</v>
      </c>
      <c r="J29" s="389">
        <f t="shared" si="8"/>
        <v>23333333.333333332</v>
      </c>
      <c r="K29" s="376">
        <f t="shared" si="9"/>
        <v>233333333.33333331</v>
      </c>
      <c r="L29" s="399">
        <f>D29-K29+1+1+1</f>
        <v>46666669.666666687</v>
      </c>
      <c r="M29" s="375">
        <v>46666670</v>
      </c>
      <c r="N29" s="375">
        <v>0</v>
      </c>
      <c r="O29" s="384"/>
    </row>
    <row r="30" spans="1:15" s="385" customFormat="1">
      <c r="A30" s="373" t="s">
        <v>1613</v>
      </c>
      <c r="B30" s="387">
        <v>11063387</v>
      </c>
      <c r="C30" s="388" t="s">
        <v>1646</v>
      </c>
      <c r="D30" s="375">
        <v>400000000</v>
      </c>
      <c r="E30" s="375" t="s">
        <v>1645</v>
      </c>
      <c r="F30" s="381" t="s">
        <v>1644</v>
      </c>
      <c r="G30" s="383" t="s">
        <v>1643</v>
      </c>
      <c r="H30" s="377">
        <v>9</v>
      </c>
      <c r="I30" s="379">
        <v>36</v>
      </c>
      <c r="J30" s="389">
        <f t="shared" si="8"/>
        <v>11111111.111111112</v>
      </c>
      <c r="K30" s="376">
        <f t="shared" si="9"/>
        <v>100000000</v>
      </c>
      <c r="L30" s="399">
        <f>D30-K30+1</f>
        <v>300000001</v>
      </c>
      <c r="M30" s="375">
        <f>J30*12</f>
        <v>133333333.33333334</v>
      </c>
      <c r="N30" s="375">
        <f>L30-M30</f>
        <v>166666667.66666666</v>
      </c>
      <c r="O30" s="384"/>
    </row>
    <row r="31" spans="1:15" s="385" customFormat="1">
      <c r="A31" s="373" t="s">
        <v>1613</v>
      </c>
      <c r="B31" s="387">
        <v>11063564</v>
      </c>
      <c r="C31" s="388" t="s">
        <v>1639</v>
      </c>
      <c r="D31" s="375">
        <v>400000000</v>
      </c>
      <c r="E31" s="375" t="s">
        <v>1642</v>
      </c>
      <c r="F31" s="381" t="s">
        <v>1641</v>
      </c>
      <c r="G31" s="383" t="s">
        <v>1640</v>
      </c>
      <c r="H31" s="377">
        <v>8</v>
      </c>
      <c r="I31" s="379">
        <v>13</v>
      </c>
      <c r="J31" s="389">
        <f t="shared" si="8"/>
        <v>30769230.769230768</v>
      </c>
      <c r="K31" s="376">
        <f t="shared" si="9"/>
        <v>246153846.15384614</v>
      </c>
      <c r="L31" s="399">
        <f>D31-K31-1+1+1-1</f>
        <v>153846153.84615386</v>
      </c>
      <c r="M31" s="375">
        <f>J30*12</f>
        <v>133333333.33333334</v>
      </c>
      <c r="N31" s="375">
        <f>L31-M31</f>
        <v>20512820.512820512</v>
      </c>
      <c r="O31" s="384"/>
    </row>
    <row r="32" spans="1:15" s="385" customFormat="1">
      <c r="A32" s="373" t="s">
        <v>1613</v>
      </c>
      <c r="B32" s="387">
        <v>11063577</v>
      </c>
      <c r="C32" s="388" t="s">
        <v>1639</v>
      </c>
      <c r="D32" s="375">
        <v>200000000</v>
      </c>
      <c r="E32" s="375" t="s">
        <v>1571</v>
      </c>
      <c r="F32" s="381" t="s">
        <v>1638</v>
      </c>
      <c r="G32" s="383" t="s">
        <v>1637</v>
      </c>
      <c r="H32" s="377">
        <v>8</v>
      </c>
      <c r="I32" s="379">
        <v>13</v>
      </c>
      <c r="J32" s="389">
        <f t="shared" si="8"/>
        <v>15384615.384615384</v>
      </c>
      <c r="K32" s="376">
        <f t="shared" si="9"/>
        <v>123076923.07692307</v>
      </c>
      <c r="L32" s="399">
        <f>D32-K32+1+1+1</f>
        <v>76923079.923076928</v>
      </c>
      <c r="M32" s="375">
        <v>76923080</v>
      </c>
      <c r="N32" s="375">
        <f>L32-M32</f>
        <v>-7.6923072338104248E-2</v>
      </c>
      <c r="O32" s="384"/>
    </row>
    <row r="33" spans="1:15" s="385" customFormat="1">
      <c r="A33" s="373" t="s">
        <v>1613</v>
      </c>
      <c r="B33" s="387">
        <v>11063978</v>
      </c>
      <c r="C33" s="400">
        <v>10.4</v>
      </c>
      <c r="D33" s="375">
        <v>300000000</v>
      </c>
      <c r="E33" s="375" t="s">
        <v>1636</v>
      </c>
      <c r="F33" s="381" t="s">
        <v>1617</v>
      </c>
      <c r="G33" s="390" t="s">
        <v>1617</v>
      </c>
      <c r="H33" s="377">
        <v>0</v>
      </c>
      <c r="I33" s="379" t="s">
        <v>1635</v>
      </c>
      <c r="J33" s="389">
        <v>300000000</v>
      </c>
      <c r="K33" s="391"/>
      <c r="L33" s="399">
        <v>0</v>
      </c>
      <c r="M33" s="375">
        <v>0</v>
      </c>
      <c r="N33" s="375"/>
      <c r="O33" s="384"/>
    </row>
    <row r="34" spans="1:15" s="385" customFormat="1">
      <c r="A34" s="373" t="s">
        <v>1613</v>
      </c>
      <c r="B34" s="387">
        <v>11063845</v>
      </c>
      <c r="C34" s="400">
        <v>10.5</v>
      </c>
      <c r="D34" s="375">
        <v>300000000</v>
      </c>
      <c r="E34" s="375" t="s">
        <v>1634</v>
      </c>
      <c r="F34" s="381" t="s">
        <v>1633</v>
      </c>
      <c r="G34" s="390" t="s">
        <v>1633</v>
      </c>
      <c r="H34" s="377">
        <v>0</v>
      </c>
      <c r="I34" s="379" t="s">
        <v>1632</v>
      </c>
      <c r="J34" s="389">
        <v>300000000</v>
      </c>
      <c r="K34" s="376">
        <v>0</v>
      </c>
      <c r="L34" s="399">
        <v>0</v>
      </c>
      <c r="M34" s="375">
        <v>0</v>
      </c>
      <c r="N34" s="375"/>
      <c r="O34" s="384"/>
    </row>
    <row r="35" spans="1:15" s="385" customFormat="1">
      <c r="A35" s="373" t="s">
        <v>1613</v>
      </c>
      <c r="B35" s="387">
        <v>11064099</v>
      </c>
      <c r="C35" s="400">
        <v>10.25</v>
      </c>
      <c r="D35" s="375">
        <v>2000000000</v>
      </c>
      <c r="E35" s="375" t="s">
        <v>1631</v>
      </c>
      <c r="F35" s="381" t="s">
        <v>1626</v>
      </c>
      <c r="G35" s="390" t="s">
        <v>1626</v>
      </c>
      <c r="H35" s="377">
        <v>0</v>
      </c>
      <c r="I35" s="379" t="s">
        <v>1630</v>
      </c>
      <c r="J35" s="389">
        <v>2000000000</v>
      </c>
      <c r="K35" s="376">
        <v>0</v>
      </c>
      <c r="L35" s="399">
        <v>0</v>
      </c>
      <c r="M35" s="375">
        <v>0</v>
      </c>
      <c r="N35" s="375"/>
      <c r="O35" s="384"/>
    </row>
    <row r="36" spans="1:15" s="385" customFormat="1">
      <c r="A36" s="373" t="s">
        <v>1613</v>
      </c>
      <c r="B36" s="387">
        <v>11064133</v>
      </c>
      <c r="C36" s="400">
        <v>10.25</v>
      </c>
      <c r="D36" s="375">
        <v>1500000000</v>
      </c>
      <c r="E36" s="375" t="s">
        <v>1629</v>
      </c>
      <c r="F36" s="381" t="s">
        <v>1626</v>
      </c>
      <c r="G36" s="390" t="s">
        <v>1626</v>
      </c>
      <c r="H36" s="377">
        <v>0</v>
      </c>
      <c r="I36" s="379" t="s">
        <v>1628</v>
      </c>
      <c r="J36" s="389">
        <v>1500000000</v>
      </c>
      <c r="K36" s="376">
        <v>0</v>
      </c>
      <c r="L36" s="399">
        <v>0</v>
      </c>
      <c r="M36" s="375">
        <v>0</v>
      </c>
      <c r="N36" s="375"/>
      <c r="O36" s="384"/>
    </row>
    <row r="37" spans="1:15" s="385" customFormat="1">
      <c r="A37" s="373" t="s">
        <v>1613</v>
      </c>
      <c r="B37" s="387">
        <v>11064190</v>
      </c>
      <c r="C37" s="400">
        <v>10.25</v>
      </c>
      <c r="D37" s="375">
        <v>1000000000</v>
      </c>
      <c r="E37" s="375" t="s">
        <v>1627</v>
      </c>
      <c r="F37" s="381" t="s">
        <v>1626</v>
      </c>
      <c r="G37" s="390" t="s">
        <v>1626</v>
      </c>
      <c r="H37" s="377">
        <v>0</v>
      </c>
      <c r="I37" s="379" t="s">
        <v>1625</v>
      </c>
      <c r="J37" s="389">
        <v>1000000000</v>
      </c>
      <c r="K37" s="376">
        <v>0</v>
      </c>
      <c r="L37" s="399">
        <v>0</v>
      </c>
      <c r="M37" s="375">
        <v>0</v>
      </c>
      <c r="N37" s="375"/>
      <c r="O37" s="384"/>
    </row>
    <row r="38" spans="1:15" s="385" customFormat="1">
      <c r="A38" s="373" t="s">
        <v>1613</v>
      </c>
      <c r="B38" s="387">
        <v>11064479</v>
      </c>
      <c r="C38" s="400">
        <v>9.8000000000000007</v>
      </c>
      <c r="D38" s="375">
        <v>300000000</v>
      </c>
      <c r="E38" s="375" t="s">
        <v>1536</v>
      </c>
      <c r="F38" s="381" t="s">
        <v>1617</v>
      </c>
      <c r="G38" s="390" t="s">
        <v>1617</v>
      </c>
      <c r="H38" s="377">
        <v>0</v>
      </c>
      <c r="I38" s="379" t="s">
        <v>1624</v>
      </c>
      <c r="J38" s="389">
        <v>300000000</v>
      </c>
      <c r="K38" s="376"/>
      <c r="L38" s="399">
        <v>0</v>
      </c>
      <c r="M38" s="375">
        <v>0</v>
      </c>
      <c r="N38" s="375"/>
      <c r="O38" s="384"/>
    </row>
    <row r="39" spans="1:15" s="385" customFormat="1">
      <c r="A39" s="373" t="s">
        <v>1613</v>
      </c>
      <c r="B39" s="387">
        <v>11064610</v>
      </c>
      <c r="C39" s="400">
        <v>9.8000000000000007</v>
      </c>
      <c r="D39" s="375">
        <v>600000000</v>
      </c>
      <c r="E39" s="375" t="s">
        <v>1623</v>
      </c>
      <c r="F39" s="381" t="s">
        <v>1617</v>
      </c>
      <c r="G39" s="390" t="s">
        <v>1617</v>
      </c>
      <c r="H39" s="377">
        <v>0</v>
      </c>
      <c r="I39" s="379" t="s">
        <v>1622</v>
      </c>
      <c r="J39" s="389">
        <v>600000000</v>
      </c>
      <c r="K39" s="376">
        <v>0</v>
      </c>
      <c r="L39" s="399">
        <v>0</v>
      </c>
      <c r="M39" s="375">
        <v>0</v>
      </c>
      <c r="N39" s="375"/>
      <c r="O39" s="384"/>
    </row>
    <row r="40" spans="1:15" s="385" customFormat="1">
      <c r="A40" s="373" t="s">
        <v>1613</v>
      </c>
      <c r="B40" s="387">
        <v>11064619</v>
      </c>
      <c r="C40" s="400">
        <v>9.8000000000000007</v>
      </c>
      <c r="D40" s="375">
        <v>210000000</v>
      </c>
      <c r="E40" s="375" t="s">
        <v>1621</v>
      </c>
      <c r="F40" s="381" t="s">
        <v>1617</v>
      </c>
      <c r="G40" s="390" t="s">
        <v>1617</v>
      </c>
      <c r="H40" s="377">
        <v>0</v>
      </c>
      <c r="I40" s="379" t="s">
        <v>1620</v>
      </c>
      <c r="J40" s="389">
        <v>210000000</v>
      </c>
      <c r="K40" s="376">
        <v>0</v>
      </c>
      <c r="L40" s="399">
        <v>0</v>
      </c>
      <c r="M40" s="375">
        <v>0</v>
      </c>
      <c r="N40" s="375"/>
      <c r="O40" s="384"/>
    </row>
    <row r="41" spans="1:15" s="385" customFormat="1">
      <c r="A41" s="373" t="s">
        <v>1613</v>
      </c>
      <c r="B41" s="387">
        <v>11064636</v>
      </c>
      <c r="C41" s="400">
        <v>9.8000000000000007</v>
      </c>
      <c r="D41" s="375">
        <v>500000000</v>
      </c>
      <c r="E41" s="375" t="s">
        <v>1619</v>
      </c>
      <c r="F41" s="381" t="s">
        <v>1617</v>
      </c>
      <c r="G41" s="390" t="s">
        <v>1617</v>
      </c>
      <c r="H41" s="377">
        <v>0</v>
      </c>
      <c r="I41" s="379" t="s">
        <v>1618</v>
      </c>
      <c r="J41" s="389">
        <v>500000000</v>
      </c>
      <c r="K41" s="376">
        <v>0</v>
      </c>
      <c r="L41" s="399">
        <v>0</v>
      </c>
      <c r="M41" s="375">
        <v>0</v>
      </c>
      <c r="N41" s="375"/>
      <c r="O41" s="384"/>
    </row>
    <row r="42" spans="1:15" s="385" customFormat="1">
      <c r="A42" s="373" t="s">
        <v>1613</v>
      </c>
      <c r="B42" s="387">
        <v>11064856</v>
      </c>
      <c r="C42" s="400">
        <v>9.8000000000000007</v>
      </c>
      <c r="D42" s="375">
        <v>1500000000</v>
      </c>
      <c r="E42" s="375" t="s">
        <v>1617</v>
      </c>
      <c r="F42" s="381" t="s">
        <v>1611</v>
      </c>
      <c r="G42" s="390" t="s">
        <v>1611</v>
      </c>
      <c r="H42" s="377">
        <v>0</v>
      </c>
      <c r="I42" s="379" t="s">
        <v>1616</v>
      </c>
      <c r="J42" s="389">
        <v>1500000000</v>
      </c>
      <c r="K42" s="376"/>
      <c r="L42" s="399">
        <v>1500000000</v>
      </c>
      <c r="M42" s="375">
        <v>1500000000</v>
      </c>
      <c r="N42" s="375"/>
      <c r="O42" s="384"/>
    </row>
    <row r="43" spans="1:15" s="385" customFormat="1">
      <c r="A43" s="373" t="s">
        <v>1613</v>
      </c>
      <c r="B43" s="387">
        <v>11064878</v>
      </c>
      <c r="C43" s="400">
        <v>9.8000000000000007</v>
      </c>
      <c r="D43" s="375">
        <v>2000000000</v>
      </c>
      <c r="E43" s="375" t="s">
        <v>1615</v>
      </c>
      <c r="F43" s="381" t="s">
        <v>1611</v>
      </c>
      <c r="G43" s="390" t="s">
        <v>1611</v>
      </c>
      <c r="H43" s="377">
        <v>0</v>
      </c>
      <c r="I43" s="379" t="s">
        <v>1614</v>
      </c>
      <c r="J43" s="389">
        <v>2000000000</v>
      </c>
      <c r="K43" s="376"/>
      <c r="L43" s="399">
        <v>2000000000</v>
      </c>
      <c r="M43" s="375">
        <v>2000000000</v>
      </c>
      <c r="N43" s="375"/>
      <c r="O43" s="384"/>
    </row>
    <row r="44" spans="1:15" s="385" customFormat="1">
      <c r="A44" s="373" t="s">
        <v>1613</v>
      </c>
      <c r="B44" s="387">
        <v>11064902</v>
      </c>
      <c r="C44" s="400">
        <v>9.8000000000000007</v>
      </c>
      <c r="D44" s="375">
        <v>1200000000</v>
      </c>
      <c r="E44" s="375" t="s">
        <v>1612</v>
      </c>
      <c r="F44" s="381" t="s">
        <v>1611</v>
      </c>
      <c r="G44" s="390" t="s">
        <v>1611</v>
      </c>
      <c r="H44" s="377">
        <v>0</v>
      </c>
      <c r="I44" s="379" t="s">
        <v>1610</v>
      </c>
      <c r="J44" s="389">
        <v>1200000000</v>
      </c>
      <c r="K44" s="376"/>
      <c r="L44" s="399">
        <v>1200000000</v>
      </c>
      <c r="M44" s="375">
        <v>1200000000</v>
      </c>
      <c r="N44" s="375"/>
      <c r="O44" s="384"/>
    </row>
    <row r="45" spans="1:15" s="385" customFormat="1">
      <c r="A45" s="373" t="s">
        <v>1609</v>
      </c>
      <c r="B45" s="387">
        <v>2</v>
      </c>
      <c r="C45" s="388" t="s">
        <v>1608</v>
      </c>
      <c r="D45" s="375">
        <v>541937519.23000002</v>
      </c>
      <c r="E45" s="375"/>
      <c r="F45" s="373" t="s">
        <v>1749</v>
      </c>
      <c r="G45" s="383" t="s">
        <v>1607</v>
      </c>
      <c r="H45" s="377">
        <v>0</v>
      </c>
      <c r="I45" s="379"/>
      <c r="J45" s="376">
        <v>0</v>
      </c>
      <c r="K45" s="376">
        <v>0</v>
      </c>
      <c r="L45" s="399">
        <f>2439243330-4500000</f>
        <v>2434743330</v>
      </c>
      <c r="M45" s="375">
        <f>L45/2</f>
        <v>1217371665</v>
      </c>
      <c r="N45" s="375">
        <f t="shared" ref="N45:N64" si="10">L45-M45</f>
        <v>1217371665</v>
      </c>
      <c r="O45" s="384"/>
    </row>
    <row r="46" spans="1:15" s="385" customFormat="1">
      <c r="A46" s="373" t="s">
        <v>1604</v>
      </c>
      <c r="B46" s="374">
        <v>80000291620</v>
      </c>
      <c r="C46" s="378" t="s">
        <v>1603</v>
      </c>
      <c r="D46" s="375">
        <v>500000000</v>
      </c>
      <c r="E46" s="375" t="s">
        <v>1575</v>
      </c>
      <c r="F46" s="373" t="s">
        <v>1606</v>
      </c>
      <c r="G46" s="383" t="s">
        <v>1605</v>
      </c>
      <c r="H46" s="377">
        <v>21</v>
      </c>
      <c r="I46" s="379">
        <v>36</v>
      </c>
      <c r="J46" s="376">
        <f>D46/I46</f>
        <v>13888888.888888888</v>
      </c>
      <c r="K46" s="376">
        <f>+J46*H46</f>
        <v>291666666.66666663</v>
      </c>
      <c r="L46" s="399">
        <f>D46-K46-1-1-1</f>
        <v>208333330.33333337</v>
      </c>
      <c r="M46" s="375">
        <f>J46*12</f>
        <v>166666666.66666666</v>
      </c>
      <c r="N46" s="375">
        <f t="shared" si="10"/>
        <v>41666663.666666716</v>
      </c>
      <c r="O46" s="384"/>
    </row>
    <row r="47" spans="1:15" s="385" customFormat="1">
      <c r="A47" s="373" t="s">
        <v>1604</v>
      </c>
      <c r="B47" s="374">
        <v>80000300336</v>
      </c>
      <c r="C47" s="378" t="s">
        <v>1603</v>
      </c>
      <c r="D47" s="375">
        <v>300000000</v>
      </c>
      <c r="E47" s="375" t="s">
        <v>1602</v>
      </c>
      <c r="F47" s="373" t="s">
        <v>1601</v>
      </c>
      <c r="G47" s="383" t="s">
        <v>1600</v>
      </c>
      <c r="H47" s="377">
        <v>14</v>
      </c>
      <c r="I47" s="379">
        <v>36</v>
      </c>
      <c r="J47" s="376">
        <f>D47/I47</f>
        <v>8333333.333333333</v>
      </c>
      <c r="K47" s="376">
        <f>+J47*H47</f>
        <v>116666666.66666666</v>
      </c>
      <c r="L47" s="399">
        <f>D47-K47+1+1+1+1+1</f>
        <v>183333338.33333334</v>
      </c>
      <c r="M47" s="375">
        <f>J47*12</f>
        <v>100000000</v>
      </c>
      <c r="N47" s="375">
        <f t="shared" si="10"/>
        <v>83333338.333333343</v>
      </c>
      <c r="O47" s="384"/>
    </row>
    <row r="48" spans="1:15" s="385" customFormat="1">
      <c r="A48" s="373" t="s">
        <v>1576</v>
      </c>
      <c r="B48" s="374">
        <v>2037092900</v>
      </c>
      <c r="C48" s="378" t="s">
        <v>1529</v>
      </c>
      <c r="D48" s="375">
        <v>500000000</v>
      </c>
      <c r="E48" s="375" t="s">
        <v>1599</v>
      </c>
      <c r="F48" s="373" t="s">
        <v>1598</v>
      </c>
      <c r="G48" s="383" t="s">
        <v>1597</v>
      </c>
      <c r="H48" s="377">
        <v>51</v>
      </c>
      <c r="I48" s="379">
        <v>60</v>
      </c>
      <c r="J48" s="376">
        <f t="shared" ref="J48:J55" si="11">+D48/I48</f>
        <v>8333333.333333333</v>
      </c>
      <c r="K48" s="376">
        <f>J48*H48+4207-1-76-76-76-116+2082-116-157-157-157-157+6121-157-157-157-157-3-157-157-157-157+2049-159-157-157-158-157-157-157+5172-158-157-157-158-157-157-158-158-157-158-156-157-157</f>
        <v>425014136</v>
      </c>
      <c r="L48" s="399">
        <f>D48-K48-8666-2262-2354+1+1-1-1+157+1+158+157+1-2+2696+1</f>
        <v>74975751</v>
      </c>
      <c r="M48" s="375">
        <v>74975751</v>
      </c>
      <c r="N48" s="375">
        <f t="shared" si="10"/>
        <v>0</v>
      </c>
      <c r="O48" s="384"/>
    </row>
    <row r="49" spans="1:15" s="385" customFormat="1">
      <c r="A49" s="373" t="s">
        <v>1576</v>
      </c>
      <c r="B49" s="374">
        <v>2274453100</v>
      </c>
      <c r="C49" s="378" t="s">
        <v>1596</v>
      </c>
      <c r="D49" s="375">
        <v>500000000</v>
      </c>
      <c r="E49" s="375" t="s">
        <v>1595</v>
      </c>
      <c r="F49" s="373" t="s">
        <v>1594</v>
      </c>
      <c r="G49" s="383" t="s">
        <v>1593</v>
      </c>
      <c r="H49" s="377">
        <v>45</v>
      </c>
      <c r="I49" s="379">
        <v>60</v>
      </c>
      <c r="J49" s="376">
        <f t="shared" si="11"/>
        <v>8333333.333333333</v>
      </c>
      <c r="K49" s="376">
        <f>J49*H49-42+2439-42-85-85-85-85+7270-85-184-184-184+10075-3-184-184-184-184+2380-184-2-184-184-185-184+2688-184-184+5867-185-184-184-185-184-185-184-184-184-185-1</f>
        <v>375025783</v>
      </c>
      <c r="L49" s="399">
        <f>D49-K49-2620+1+184+184+1+184+185+184+1+183+1615</f>
        <v>124974319</v>
      </c>
      <c r="M49" s="375">
        <f t="shared" ref="M49:M61" si="12">J49*12</f>
        <v>100000000</v>
      </c>
      <c r="N49" s="375">
        <f t="shared" si="10"/>
        <v>24974319</v>
      </c>
      <c r="O49" s="384"/>
    </row>
    <row r="50" spans="1:15" s="385" customFormat="1">
      <c r="A50" s="373" t="s">
        <v>1576</v>
      </c>
      <c r="B50" s="374">
        <v>2585693100</v>
      </c>
      <c r="C50" s="378" t="s">
        <v>1583</v>
      </c>
      <c r="D50" s="375">
        <v>300000000</v>
      </c>
      <c r="E50" s="375" t="s">
        <v>1592</v>
      </c>
      <c r="F50" s="373" t="s">
        <v>1591</v>
      </c>
      <c r="G50" s="383" t="s">
        <v>1590</v>
      </c>
      <c r="H50" s="377">
        <v>37</v>
      </c>
      <c r="I50" s="379">
        <v>60</v>
      </c>
      <c r="J50" s="376">
        <f t="shared" si="11"/>
        <v>5000000</v>
      </c>
      <c r="K50" s="376">
        <f>J50*H50+5866+1466+3486</f>
        <v>185010818</v>
      </c>
      <c r="L50" s="399">
        <f>D50-K50-1500-1651</f>
        <v>114986031</v>
      </c>
      <c r="M50" s="375">
        <f t="shared" si="12"/>
        <v>60000000</v>
      </c>
      <c r="N50" s="375">
        <f t="shared" si="10"/>
        <v>54986031</v>
      </c>
      <c r="O50" s="384"/>
    </row>
    <row r="51" spans="1:15" s="385" customFormat="1">
      <c r="A51" s="373" t="s">
        <v>1576</v>
      </c>
      <c r="B51" s="380">
        <v>26531024</v>
      </c>
      <c r="C51" s="378" t="s">
        <v>1583</v>
      </c>
      <c r="D51" s="375">
        <v>400000000</v>
      </c>
      <c r="E51" s="375" t="s">
        <v>1589</v>
      </c>
      <c r="F51" s="373" t="s">
        <v>1588</v>
      </c>
      <c r="G51" s="383" t="s">
        <v>1587</v>
      </c>
      <c r="H51" s="377">
        <v>35</v>
      </c>
      <c r="I51" s="379">
        <v>60</v>
      </c>
      <c r="J51" s="376">
        <f t="shared" si="11"/>
        <v>6666666.666666667</v>
      </c>
      <c r="K51" s="376">
        <f>J51*H51+7822+1+1+1955+1+2202+1+4648</f>
        <v>233349964.33333334</v>
      </c>
      <c r="L51" s="399">
        <f>D51-K51-1-2000-1-1-1-1-1-1+716</f>
        <v>166648744.66666666</v>
      </c>
      <c r="M51" s="375">
        <f t="shared" si="12"/>
        <v>80000000</v>
      </c>
      <c r="N51" s="375">
        <f t="shared" si="10"/>
        <v>86648744.666666657</v>
      </c>
      <c r="O51" s="384"/>
    </row>
    <row r="52" spans="1:15" s="385" customFormat="1">
      <c r="A52" s="373" t="s">
        <v>1576</v>
      </c>
      <c r="B52" s="380">
        <v>2747924700</v>
      </c>
      <c r="C52" s="378" t="s">
        <v>1583</v>
      </c>
      <c r="D52" s="375">
        <v>400000000</v>
      </c>
      <c r="E52" s="375" t="s">
        <v>1586</v>
      </c>
      <c r="F52" s="373" t="s">
        <v>1585</v>
      </c>
      <c r="G52" s="383" t="s">
        <v>1584</v>
      </c>
      <c r="H52" s="377">
        <v>32</v>
      </c>
      <c r="I52" s="379">
        <v>60</v>
      </c>
      <c r="J52" s="376">
        <f t="shared" si="11"/>
        <v>6666666.666666667</v>
      </c>
      <c r="K52" s="376">
        <f>J52*H52+1+1955+2+2203+4648</f>
        <v>213342142.33333334</v>
      </c>
      <c r="L52" s="399">
        <f>D52-K52+1-1-2000-1-1-1-1-1-1-1+372</f>
        <v>186656222.66666666</v>
      </c>
      <c r="M52" s="375">
        <f t="shared" si="12"/>
        <v>80000000</v>
      </c>
      <c r="N52" s="375">
        <f t="shared" si="10"/>
        <v>106656222.66666666</v>
      </c>
      <c r="O52" s="384"/>
    </row>
    <row r="53" spans="1:15" s="385" customFormat="1">
      <c r="A53" s="373" t="s">
        <v>1576</v>
      </c>
      <c r="B53" s="380">
        <v>2842116500</v>
      </c>
      <c r="C53" s="378" t="s">
        <v>1583</v>
      </c>
      <c r="D53" s="375">
        <v>200000000</v>
      </c>
      <c r="E53" s="375" t="s">
        <v>1582</v>
      </c>
      <c r="F53" s="373" t="s">
        <v>1581</v>
      </c>
      <c r="G53" s="383" t="s">
        <v>1580</v>
      </c>
      <c r="H53" s="377">
        <v>29</v>
      </c>
      <c r="I53" s="379">
        <v>60</v>
      </c>
      <c r="J53" s="376">
        <f t="shared" si="11"/>
        <v>3333333.3333333335</v>
      </c>
      <c r="K53" s="376">
        <f>J53*H53+978-1+1101</f>
        <v>96668744.666666672</v>
      </c>
      <c r="L53" s="399">
        <f>D53-K53+1-999+1+1-2324+1+1+1+1+1+169</f>
        <v>103328109.33333333</v>
      </c>
      <c r="M53" s="375">
        <f t="shared" si="12"/>
        <v>40000000</v>
      </c>
      <c r="N53" s="375">
        <f t="shared" si="10"/>
        <v>63328109.333333328</v>
      </c>
      <c r="O53" s="384"/>
    </row>
    <row r="54" spans="1:15" s="385" customFormat="1">
      <c r="A54" s="373" t="s">
        <v>1576</v>
      </c>
      <c r="B54" s="380">
        <v>2856687300</v>
      </c>
      <c r="C54" s="378" t="s">
        <v>1548</v>
      </c>
      <c r="D54" s="375">
        <v>500000000</v>
      </c>
      <c r="E54" s="375" t="s">
        <v>1579</v>
      </c>
      <c r="F54" s="373" t="s">
        <v>1578</v>
      </c>
      <c r="G54" s="383" t="s">
        <v>1577</v>
      </c>
      <c r="H54" s="377">
        <v>22</v>
      </c>
      <c r="I54" s="379">
        <v>60</v>
      </c>
      <c r="J54" s="376">
        <f t="shared" si="11"/>
        <v>8333333.333333333</v>
      </c>
      <c r="K54" s="376">
        <f>J54*H54+2510+5569</f>
        <v>183341412.33333331</v>
      </c>
      <c r="L54" s="399">
        <f>D54-K54+1-1+1+1+1+1+1+1+207</f>
        <v>316658800.66666669</v>
      </c>
      <c r="M54" s="375">
        <f t="shared" si="12"/>
        <v>100000000</v>
      </c>
      <c r="N54" s="375">
        <f t="shared" si="10"/>
        <v>216658800.66666669</v>
      </c>
      <c r="O54" s="384"/>
    </row>
    <row r="55" spans="1:15" s="385" customFormat="1">
      <c r="A55" s="373" t="s">
        <v>1576</v>
      </c>
      <c r="B55" s="380">
        <v>2859423000</v>
      </c>
      <c r="C55" s="378" t="s">
        <v>1548</v>
      </c>
      <c r="D55" s="375">
        <v>560000000</v>
      </c>
      <c r="E55" s="375" t="s">
        <v>1575</v>
      </c>
      <c r="F55" s="373" t="s">
        <v>1574</v>
      </c>
      <c r="G55" s="383" t="s">
        <v>1573</v>
      </c>
      <c r="H55" s="377">
        <v>21</v>
      </c>
      <c r="I55" s="379">
        <v>60</v>
      </c>
      <c r="J55" s="376">
        <f t="shared" si="11"/>
        <v>9333333.333333334</v>
      </c>
      <c r="K55" s="376">
        <f>J55*H55+6507-162</f>
        <v>196006345</v>
      </c>
      <c r="L55" s="399">
        <f>D55-K55+1+1+1+1+1+1+1</f>
        <v>363993662</v>
      </c>
      <c r="M55" s="375">
        <f t="shared" si="12"/>
        <v>112000000</v>
      </c>
      <c r="N55" s="375">
        <f t="shared" si="10"/>
        <v>251993662</v>
      </c>
      <c r="O55" s="384"/>
    </row>
    <row r="56" spans="1:15" s="385" customFormat="1">
      <c r="A56" s="373" t="s">
        <v>1556</v>
      </c>
      <c r="B56" s="392">
        <v>310880003530</v>
      </c>
      <c r="C56" s="393" t="s">
        <v>1560</v>
      </c>
      <c r="D56" s="375">
        <v>300000000</v>
      </c>
      <c r="E56" s="375" t="s">
        <v>1572</v>
      </c>
      <c r="F56" s="373" t="s">
        <v>1571</v>
      </c>
      <c r="G56" s="383" t="s">
        <v>1570</v>
      </c>
      <c r="H56" s="377">
        <v>9</v>
      </c>
      <c r="I56" s="379">
        <v>36</v>
      </c>
      <c r="J56" s="376">
        <f t="shared" ref="J56:J71" si="13">D56/I56</f>
        <v>8333333.333333333</v>
      </c>
      <c r="K56" s="376">
        <f t="shared" ref="K56:K61" si="14">H56*J56</f>
        <v>75000000</v>
      </c>
      <c r="L56" s="399">
        <f>D56-K56-117+4+3+3+4+3+3+4-1+4</f>
        <v>224999910</v>
      </c>
      <c r="M56" s="375">
        <f t="shared" si="12"/>
        <v>100000000</v>
      </c>
      <c r="N56" s="375">
        <f t="shared" si="10"/>
        <v>124999910</v>
      </c>
      <c r="O56" s="384"/>
    </row>
    <row r="57" spans="1:15" s="385" customFormat="1">
      <c r="A57" s="373" t="s">
        <v>1556</v>
      </c>
      <c r="B57" s="392">
        <v>310880003570</v>
      </c>
      <c r="C57" s="393" t="s">
        <v>1560</v>
      </c>
      <c r="D57" s="375">
        <v>400000000</v>
      </c>
      <c r="E57" s="375" t="s">
        <v>1569</v>
      </c>
      <c r="F57" s="373" t="s">
        <v>1568</v>
      </c>
      <c r="G57" s="383" t="s">
        <v>1567</v>
      </c>
      <c r="H57" s="377">
        <v>9</v>
      </c>
      <c r="I57" s="379">
        <v>36</v>
      </c>
      <c r="J57" s="376">
        <f t="shared" si="13"/>
        <v>11111111.111111112</v>
      </c>
      <c r="K57" s="376">
        <f t="shared" si="14"/>
        <v>100000000</v>
      </c>
      <c r="L57" s="399">
        <f>D57-K57-39+1+1+1+2+1+1+1+1</f>
        <v>299999970</v>
      </c>
      <c r="M57" s="375">
        <f t="shared" si="12"/>
        <v>133333333.33333334</v>
      </c>
      <c r="N57" s="375">
        <f t="shared" si="10"/>
        <v>166666636.66666666</v>
      </c>
      <c r="O57" s="384"/>
    </row>
    <row r="58" spans="1:15" s="385" customFormat="1">
      <c r="A58" s="373" t="s">
        <v>1556</v>
      </c>
      <c r="B58" s="392">
        <v>310880003660</v>
      </c>
      <c r="C58" s="393" t="s">
        <v>1560</v>
      </c>
      <c r="D58" s="375">
        <v>240000000</v>
      </c>
      <c r="E58" s="375" t="s">
        <v>1566</v>
      </c>
      <c r="F58" s="373" t="s">
        <v>1565</v>
      </c>
      <c r="G58" s="383" t="s">
        <v>1564</v>
      </c>
      <c r="H58" s="377">
        <v>8</v>
      </c>
      <c r="I58" s="379">
        <v>36</v>
      </c>
      <c r="J58" s="376">
        <f t="shared" si="13"/>
        <v>6666666.666666667</v>
      </c>
      <c r="K58" s="376">
        <f t="shared" si="14"/>
        <v>53333333.333333336</v>
      </c>
      <c r="L58" s="399">
        <f>D58-K58-233+6+7+7+6+7+7+6</f>
        <v>186666479.66666666</v>
      </c>
      <c r="M58" s="375">
        <f t="shared" si="12"/>
        <v>80000000</v>
      </c>
      <c r="N58" s="375">
        <f t="shared" si="10"/>
        <v>106666479.66666666</v>
      </c>
      <c r="O58" s="384"/>
    </row>
    <row r="59" spans="1:15" s="385" customFormat="1">
      <c r="A59" s="373" t="s">
        <v>1556</v>
      </c>
      <c r="B59" s="392">
        <v>310880003760</v>
      </c>
      <c r="C59" s="393" t="s">
        <v>1560</v>
      </c>
      <c r="D59" s="375">
        <v>150000000</v>
      </c>
      <c r="E59" s="375" t="s">
        <v>1563</v>
      </c>
      <c r="F59" s="373" t="s">
        <v>1562</v>
      </c>
      <c r="G59" s="383" t="s">
        <v>1561</v>
      </c>
      <c r="H59" s="377">
        <v>7</v>
      </c>
      <c r="I59" s="379">
        <v>36</v>
      </c>
      <c r="J59" s="376">
        <f t="shared" si="13"/>
        <v>4166666.6666666665</v>
      </c>
      <c r="K59" s="376">
        <f t="shared" si="14"/>
        <v>29166666.666666664</v>
      </c>
      <c r="L59" s="399">
        <f>D59-K59-233+6+7+7+6+7+7</f>
        <v>120833140.33333334</v>
      </c>
      <c r="M59" s="375">
        <f t="shared" si="12"/>
        <v>50000000</v>
      </c>
      <c r="N59" s="375">
        <f t="shared" si="10"/>
        <v>70833140.333333343</v>
      </c>
      <c r="O59" s="384"/>
    </row>
    <row r="60" spans="1:15" s="385" customFormat="1">
      <c r="A60" s="373" t="s">
        <v>1556</v>
      </c>
      <c r="B60" s="392">
        <v>310880003970</v>
      </c>
      <c r="C60" s="393" t="s">
        <v>1560</v>
      </c>
      <c r="D60" s="375">
        <v>300000000</v>
      </c>
      <c r="E60" s="375" t="s">
        <v>1559</v>
      </c>
      <c r="F60" s="373" t="s">
        <v>1558</v>
      </c>
      <c r="G60" s="383" t="s">
        <v>1557</v>
      </c>
      <c r="H60" s="377">
        <v>4</v>
      </c>
      <c r="I60" s="379">
        <v>36</v>
      </c>
      <c r="J60" s="376">
        <f t="shared" si="13"/>
        <v>8333333.333333333</v>
      </c>
      <c r="K60" s="376">
        <f t="shared" si="14"/>
        <v>33333333.333333332</v>
      </c>
      <c r="L60" s="399">
        <f>D60-K60-117+4+3+3</f>
        <v>266666559.66666666</v>
      </c>
      <c r="M60" s="375">
        <f t="shared" si="12"/>
        <v>100000000</v>
      </c>
      <c r="N60" s="375">
        <f t="shared" si="10"/>
        <v>166666559.66666666</v>
      </c>
      <c r="O60" s="384"/>
    </row>
    <row r="61" spans="1:15" s="385" customFormat="1">
      <c r="A61" s="373" t="s">
        <v>1556</v>
      </c>
      <c r="B61" s="392">
        <v>310880004230</v>
      </c>
      <c r="C61" s="393" t="s">
        <v>1555</v>
      </c>
      <c r="D61" s="375">
        <v>4962155937</v>
      </c>
      <c r="E61" s="375" t="s">
        <v>1554</v>
      </c>
      <c r="F61" s="373" t="s">
        <v>1553</v>
      </c>
      <c r="G61" s="383" t="s">
        <v>1552</v>
      </c>
      <c r="H61" s="377">
        <v>1</v>
      </c>
      <c r="I61" s="379">
        <v>60</v>
      </c>
      <c r="J61" s="376">
        <f t="shared" si="13"/>
        <v>82702598.950000003</v>
      </c>
      <c r="K61" s="376">
        <f t="shared" si="14"/>
        <v>82702598.950000003</v>
      </c>
      <c r="L61" s="399">
        <f>D61-K61-528</f>
        <v>4879452810.0500002</v>
      </c>
      <c r="M61" s="375">
        <f t="shared" si="12"/>
        <v>992431187.4000001</v>
      </c>
      <c r="N61" s="375">
        <f t="shared" si="10"/>
        <v>3887021622.6500001</v>
      </c>
      <c r="O61" s="384"/>
    </row>
    <row r="62" spans="1:15" s="385" customFormat="1">
      <c r="A62" s="373" t="s">
        <v>1538</v>
      </c>
      <c r="B62" s="374">
        <v>9600110832</v>
      </c>
      <c r="C62" s="381" t="s">
        <v>1529</v>
      </c>
      <c r="D62" s="375">
        <v>1900000000</v>
      </c>
      <c r="E62" s="375" t="s">
        <v>1551</v>
      </c>
      <c r="F62" s="373" t="s">
        <v>1550</v>
      </c>
      <c r="G62" s="383" t="s">
        <v>1549</v>
      </c>
      <c r="H62" s="374">
        <v>34</v>
      </c>
      <c r="I62" s="379">
        <v>36</v>
      </c>
      <c r="J62" s="376">
        <f t="shared" si="13"/>
        <v>52777777.777777776</v>
      </c>
      <c r="K62" s="376">
        <f t="shared" ref="K62:K67" si="15">J62*H62</f>
        <v>1794444444.4444444</v>
      </c>
      <c r="L62" s="399">
        <f>D62-K62-1-1-1+3-1-1-1-1-1+1</f>
        <v>105555551.55555558</v>
      </c>
      <c r="M62" s="375">
        <v>105555552</v>
      </c>
      <c r="N62" s="375">
        <f t="shared" si="10"/>
        <v>-0.44444441795349121</v>
      </c>
      <c r="O62" s="384"/>
    </row>
    <row r="63" spans="1:15" s="385" customFormat="1">
      <c r="A63" s="373" t="s">
        <v>1538</v>
      </c>
      <c r="B63" s="374">
        <v>9600129881</v>
      </c>
      <c r="C63" s="381" t="s">
        <v>1548</v>
      </c>
      <c r="D63" s="375">
        <v>500000000</v>
      </c>
      <c r="E63" s="375" t="s">
        <v>1547</v>
      </c>
      <c r="F63" s="373" t="s">
        <v>1546</v>
      </c>
      <c r="G63" s="383" t="s">
        <v>1545</v>
      </c>
      <c r="H63" s="374">
        <v>11</v>
      </c>
      <c r="I63" s="379">
        <v>12</v>
      </c>
      <c r="J63" s="376">
        <f t="shared" si="13"/>
        <v>41666666.666666664</v>
      </c>
      <c r="K63" s="376">
        <f t="shared" si="15"/>
        <v>458333333.33333331</v>
      </c>
      <c r="L63" s="399">
        <f>D63-K63-1-1-1-1</f>
        <v>41666662.666666687</v>
      </c>
      <c r="M63" s="375">
        <v>41666663</v>
      </c>
      <c r="N63" s="375">
        <f t="shared" si="10"/>
        <v>-0.33333331346511841</v>
      </c>
      <c r="O63" s="384"/>
    </row>
    <row r="64" spans="1:15" s="385" customFormat="1">
      <c r="A64" s="373" t="s">
        <v>1538</v>
      </c>
      <c r="B64" s="374">
        <v>9600132448</v>
      </c>
      <c r="C64" s="381" t="s">
        <v>1537</v>
      </c>
      <c r="D64" s="375">
        <v>500000000</v>
      </c>
      <c r="E64" s="375" t="s">
        <v>1544</v>
      </c>
      <c r="F64" s="373" t="s">
        <v>1543</v>
      </c>
      <c r="G64" s="383" t="s">
        <v>1542</v>
      </c>
      <c r="H64" s="374">
        <v>7</v>
      </c>
      <c r="I64" s="379">
        <v>36</v>
      </c>
      <c r="J64" s="376">
        <f t="shared" si="13"/>
        <v>13888888.888888888</v>
      </c>
      <c r="K64" s="376">
        <f t="shared" si="15"/>
        <v>97222222.222222209</v>
      </c>
      <c r="L64" s="399">
        <f>D64-K64+1-1+1-1</f>
        <v>402777777.77777779</v>
      </c>
      <c r="M64" s="375">
        <f>J64*12</f>
        <v>166666666.66666666</v>
      </c>
      <c r="N64" s="375">
        <f t="shared" si="10"/>
        <v>236111111.11111113</v>
      </c>
      <c r="O64" s="384"/>
    </row>
    <row r="65" spans="1:15" s="385" customFormat="1">
      <c r="A65" s="373" t="s">
        <v>1538</v>
      </c>
      <c r="B65" s="374">
        <v>9600133248</v>
      </c>
      <c r="C65" s="381" t="s">
        <v>1537</v>
      </c>
      <c r="D65" s="375">
        <v>30000000</v>
      </c>
      <c r="E65" s="375" t="s">
        <v>1541</v>
      </c>
      <c r="F65" s="373" t="s">
        <v>1540</v>
      </c>
      <c r="G65" s="383" t="s">
        <v>1539</v>
      </c>
      <c r="H65" s="374">
        <v>6</v>
      </c>
      <c r="I65" s="379">
        <v>12</v>
      </c>
      <c r="J65" s="376">
        <f t="shared" si="13"/>
        <v>2500000</v>
      </c>
      <c r="K65" s="376">
        <f t="shared" si="15"/>
        <v>15000000</v>
      </c>
      <c r="L65" s="399">
        <f>D65-K65</f>
        <v>15000000</v>
      </c>
      <c r="M65" s="375">
        <v>15000000</v>
      </c>
      <c r="N65" s="375">
        <v>0</v>
      </c>
      <c r="O65" s="384"/>
    </row>
    <row r="66" spans="1:15" s="385" customFormat="1">
      <c r="A66" s="373" t="s">
        <v>1538</v>
      </c>
      <c r="B66" s="374">
        <v>9600133255</v>
      </c>
      <c r="C66" s="381" t="s">
        <v>1537</v>
      </c>
      <c r="D66" s="375">
        <v>20000000</v>
      </c>
      <c r="E66" s="375" t="s">
        <v>1541</v>
      </c>
      <c r="F66" s="373" t="s">
        <v>1540</v>
      </c>
      <c r="G66" s="383" t="s">
        <v>1539</v>
      </c>
      <c r="H66" s="374">
        <v>6</v>
      </c>
      <c r="I66" s="379">
        <v>12</v>
      </c>
      <c r="J66" s="376">
        <f t="shared" si="13"/>
        <v>1666666.6666666667</v>
      </c>
      <c r="K66" s="376">
        <f t="shared" si="15"/>
        <v>10000000</v>
      </c>
      <c r="L66" s="399">
        <f>D66-K66-1-1</f>
        <v>9999998</v>
      </c>
      <c r="M66" s="375">
        <v>9999998</v>
      </c>
      <c r="N66" s="375">
        <v>0</v>
      </c>
      <c r="O66" s="384"/>
    </row>
    <row r="67" spans="1:15" s="385" customFormat="1">
      <c r="A67" s="373" t="s">
        <v>1538</v>
      </c>
      <c r="B67" s="374">
        <v>9600137140</v>
      </c>
      <c r="C67" s="381" t="s">
        <v>1537</v>
      </c>
      <c r="D67" s="375">
        <v>300000000</v>
      </c>
      <c r="E67" s="375" t="s">
        <v>1536</v>
      </c>
      <c r="F67" s="373" t="s">
        <v>1535</v>
      </c>
      <c r="G67" s="383" t="s">
        <v>1534</v>
      </c>
      <c r="H67" s="374">
        <v>3</v>
      </c>
      <c r="I67" s="379">
        <v>36</v>
      </c>
      <c r="J67" s="376">
        <f t="shared" si="13"/>
        <v>8333333.333333333</v>
      </c>
      <c r="K67" s="376">
        <f t="shared" si="15"/>
        <v>25000000</v>
      </c>
      <c r="L67" s="399">
        <f>D67-K67+1</f>
        <v>275000001</v>
      </c>
      <c r="M67" s="375">
        <f>J67*12</f>
        <v>100000000</v>
      </c>
      <c r="N67" s="375">
        <f>L67-M67</f>
        <v>175000001</v>
      </c>
      <c r="O67" s="384"/>
    </row>
    <row r="68" spans="1:15" s="385" customFormat="1">
      <c r="A68" s="373" t="s">
        <v>1521</v>
      </c>
      <c r="B68" s="374">
        <v>44363427</v>
      </c>
      <c r="C68" s="381" t="s">
        <v>1533</v>
      </c>
      <c r="D68" s="375">
        <v>500000000</v>
      </c>
      <c r="E68" s="375" t="s">
        <v>1532</v>
      </c>
      <c r="F68" s="373" t="s">
        <v>1531</v>
      </c>
      <c r="G68" s="383" t="s">
        <v>1530</v>
      </c>
      <c r="H68" s="374">
        <v>36</v>
      </c>
      <c r="I68" s="379">
        <v>60</v>
      </c>
      <c r="J68" s="376">
        <f t="shared" si="13"/>
        <v>8333333.333333333</v>
      </c>
      <c r="K68" s="376">
        <f>J68*H68+10</f>
        <v>300000010</v>
      </c>
      <c r="L68" s="399">
        <f>D68-K68+1+1+2+1+1+1+1+1+1+10+1+1</f>
        <v>200000012</v>
      </c>
      <c r="M68" s="375">
        <f>J68*12</f>
        <v>100000000</v>
      </c>
      <c r="N68" s="375">
        <f>L68-M68</f>
        <v>100000012</v>
      </c>
      <c r="O68" s="384"/>
    </row>
    <row r="69" spans="1:15" s="385" customFormat="1">
      <c r="A69" s="373" t="s">
        <v>1521</v>
      </c>
      <c r="B69" s="374">
        <v>44518434</v>
      </c>
      <c r="C69" s="381" t="s">
        <v>1529</v>
      </c>
      <c r="D69" s="375">
        <v>600000000</v>
      </c>
      <c r="E69" s="375" t="s">
        <v>1528</v>
      </c>
      <c r="F69" s="373" t="s">
        <v>1527</v>
      </c>
      <c r="G69" s="383" t="s">
        <v>1526</v>
      </c>
      <c r="H69" s="374">
        <v>32</v>
      </c>
      <c r="I69" s="379">
        <v>60</v>
      </c>
      <c r="J69" s="376">
        <f t="shared" si="13"/>
        <v>10000000</v>
      </c>
      <c r="K69" s="376">
        <f>J69*H69</f>
        <v>320000000</v>
      </c>
      <c r="L69" s="399">
        <f>D69-K69</f>
        <v>280000000</v>
      </c>
      <c r="M69" s="375">
        <f>J69*12</f>
        <v>120000000</v>
      </c>
      <c r="N69" s="375">
        <f>L69-M69</f>
        <v>160000000</v>
      </c>
      <c r="O69" s="384"/>
    </row>
    <row r="70" spans="1:15" s="385" customFormat="1">
      <c r="A70" s="373" t="s">
        <v>1521</v>
      </c>
      <c r="B70" s="374">
        <v>45028765</v>
      </c>
      <c r="C70" s="381" t="s">
        <v>1525</v>
      </c>
      <c r="D70" s="375">
        <v>700000000</v>
      </c>
      <c r="E70" s="375" t="s">
        <v>1524</v>
      </c>
      <c r="F70" s="373" t="s">
        <v>1523</v>
      </c>
      <c r="G70" s="383" t="s">
        <v>1522</v>
      </c>
      <c r="H70" s="374">
        <v>21</v>
      </c>
      <c r="I70" s="379">
        <v>60</v>
      </c>
      <c r="J70" s="376">
        <f t="shared" si="13"/>
        <v>11666666.666666666</v>
      </c>
      <c r="K70" s="376">
        <f>J70*H70</f>
        <v>245000000</v>
      </c>
      <c r="L70" s="399">
        <f>D70-K70+1+1+1+1+1+1+1+1+1+1+10-9+1+1+1</f>
        <v>455000014</v>
      </c>
      <c r="M70" s="375">
        <f>J70*12</f>
        <v>140000000</v>
      </c>
      <c r="N70" s="375">
        <f>L70-M70</f>
        <v>315000014</v>
      </c>
      <c r="O70" s="384"/>
    </row>
    <row r="71" spans="1:15" s="385" customFormat="1">
      <c r="A71" s="373" t="s">
        <v>1521</v>
      </c>
      <c r="B71" s="374">
        <v>45312255</v>
      </c>
      <c r="C71" s="381" t="s">
        <v>1520</v>
      </c>
      <c r="D71" s="375">
        <v>610000000</v>
      </c>
      <c r="E71" s="375" t="s">
        <v>1519</v>
      </c>
      <c r="F71" s="373" t="s">
        <v>1518</v>
      </c>
      <c r="G71" s="383" t="s">
        <v>1517</v>
      </c>
      <c r="H71" s="374">
        <v>16</v>
      </c>
      <c r="I71" s="379">
        <v>36</v>
      </c>
      <c r="J71" s="376">
        <f t="shared" si="13"/>
        <v>16944444.444444444</v>
      </c>
      <c r="K71" s="376">
        <f>J71*H71</f>
        <v>271111111.1111111</v>
      </c>
      <c r="L71" s="399">
        <f>D71-K71+1+1+1+1+1+1+1+1-1</f>
        <v>338888895.8888889</v>
      </c>
      <c r="M71" s="375">
        <f>J71*12</f>
        <v>203333333.33333331</v>
      </c>
      <c r="N71" s="375">
        <f>L71-M71</f>
        <v>135555562.55555558</v>
      </c>
      <c r="O71" s="384"/>
    </row>
    <row r="72" spans="1:15" s="385" customFormat="1">
      <c r="A72" s="373"/>
      <c r="B72" s="374"/>
      <c r="C72" s="381"/>
      <c r="D72" s="375"/>
      <c r="E72" s="375"/>
      <c r="F72" s="373"/>
      <c r="G72" s="383"/>
      <c r="H72" s="374"/>
      <c r="I72" s="379"/>
      <c r="J72" s="376"/>
      <c r="K72" s="376"/>
      <c r="L72" s="399"/>
      <c r="M72" s="375"/>
      <c r="N72" s="375"/>
      <c r="O72" s="384"/>
    </row>
    <row r="73" spans="1:15" s="386" customFormat="1">
      <c r="A73" s="416"/>
      <c r="B73" s="417"/>
      <c r="C73" s="418"/>
      <c r="D73" s="419"/>
      <c r="E73" s="419"/>
      <c r="F73" s="416" t="s">
        <v>1516</v>
      </c>
      <c r="G73" s="420"/>
      <c r="H73" s="421"/>
      <c r="I73" s="422"/>
      <c r="J73" s="423" t="s">
        <v>1260</v>
      </c>
      <c r="K73" s="424">
        <f>SUM(K2:K72)</f>
        <v>14508498279.402994</v>
      </c>
      <c r="L73" s="424">
        <f>SUM(L2:L72)</f>
        <v>33866992139.930344</v>
      </c>
      <c r="M73" s="419">
        <f>SUM(M2:M72)</f>
        <v>17512619006.399994</v>
      </c>
      <c r="N73" s="419">
        <f>SUM(N2:N72)</f>
        <v>16354373133.863672</v>
      </c>
      <c r="O73" s="401"/>
    </row>
    <row r="74" spans="1:15">
      <c r="M74" s="394"/>
    </row>
    <row r="75" spans="1:15">
      <c r="G75" s="382" t="s">
        <v>1516</v>
      </c>
      <c r="L75" s="394">
        <f>L73-33984370475.68</f>
        <v>-117378335.74965668</v>
      </c>
      <c r="M75" s="395" t="s">
        <v>346</v>
      </c>
      <c r="N75" s="395"/>
    </row>
    <row r="76" spans="1:15">
      <c r="M76" s="394"/>
    </row>
    <row r="77" spans="1:15">
      <c r="M77" s="395"/>
    </row>
    <row r="83" spans="12:14">
      <c r="M83" s="394"/>
      <c r="N83" s="396"/>
    </row>
    <row r="84" spans="12:14">
      <c r="M84" s="394"/>
      <c r="N84" s="396"/>
    </row>
    <row r="85" spans="12:14">
      <c r="M85" s="394"/>
      <c r="N85" s="396"/>
    </row>
    <row r="86" spans="12:14">
      <c r="L86" s="382"/>
      <c r="M86" s="394"/>
      <c r="N86" s="396"/>
    </row>
    <row r="87" spans="12:14">
      <c r="L87" s="382"/>
      <c r="M87" s="394"/>
      <c r="N87" s="396"/>
    </row>
    <row r="91" spans="12:14">
      <c r="L91" s="382"/>
      <c r="M91" s="397"/>
    </row>
    <row r="92" spans="12:14">
      <c r="L92" s="382"/>
      <c r="M92" s="397"/>
      <c r="N92" s="398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F9"/>
  <sheetViews>
    <sheetView topLeftCell="B1" zoomScale="150" zoomScaleNormal="150" workbookViewId="0">
      <selection activeCell="D3" sqref="D3"/>
    </sheetView>
  </sheetViews>
  <sheetFormatPr baseColWidth="10" defaultColWidth="11.42578125" defaultRowHeight="12.75"/>
  <cols>
    <col min="1" max="1" width="9" style="85" hidden="1" customWidth="1"/>
    <col min="2" max="2" width="40.28515625" style="85" bestFit="1" customWidth="1"/>
    <col min="3" max="3" width="9.5703125" style="85" bestFit="1" customWidth="1"/>
    <col min="4" max="4" width="11.42578125" style="85" bestFit="1" customWidth="1"/>
    <col min="5" max="5" width="0" style="85" hidden="1" customWidth="1"/>
    <col min="6" max="6" width="5.28515625" style="85" customWidth="1"/>
    <col min="7" max="16384" width="11.42578125" style="85"/>
  </cols>
  <sheetData>
    <row r="2" spans="1:6">
      <c r="A2" s="100" t="s">
        <v>1028</v>
      </c>
      <c r="B2" s="100" t="s">
        <v>813</v>
      </c>
      <c r="C2" s="100" t="s">
        <v>1828</v>
      </c>
      <c r="D2" s="100" t="s">
        <v>1829</v>
      </c>
      <c r="E2" s="100" t="s">
        <v>1268</v>
      </c>
      <c r="F2" s="100" t="s">
        <v>18</v>
      </c>
    </row>
    <row r="3" spans="1:6">
      <c r="A3" s="98">
        <v>27400503</v>
      </c>
      <c r="B3" s="98" t="s">
        <v>1803</v>
      </c>
      <c r="C3" s="99">
        <f>+'Año 2022'!C337+'Año 2022'!C338</f>
        <v>241764059.43000001</v>
      </c>
      <c r="D3" s="99">
        <v>220912545.44</v>
      </c>
      <c r="E3" s="81">
        <v>219718573</v>
      </c>
      <c r="F3" s="89" t="s">
        <v>1279</v>
      </c>
    </row>
    <row r="4" spans="1:6">
      <c r="A4" s="98">
        <v>27400510</v>
      </c>
      <c r="B4" s="98" t="s">
        <v>808</v>
      </c>
      <c r="C4" s="99">
        <f>+'Año 2022'!C340</f>
        <v>73147966</v>
      </c>
      <c r="D4" s="99">
        <v>85434607</v>
      </c>
      <c r="E4" s="81">
        <v>102517093</v>
      </c>
      <c r="F4" s="89" t="s">
        <v>1280</v>
      </c>
    </row>
    <row r="5" spans="1:6">
      <c r="A5" s="98">
        <v>27400512</v>
      </c>
      <c r="B5" s="98" t="s">
        <v>807</v>
      </c>
      <c r="C5" s="99">
        <f>+'Año 2022'!C341</f>
        <v>695960</v>
      </c>
      <c r="D5" s="99">
        <v>3652262</v>
      </c>
      <c r="E5" s="81">
        <v>3499068</v>
      </c>
      <c r="F5" s="89" t="s">
        <v>1281</v>
      </c>
    </row>
    <row r="6" spans="1:6">
      <c r="A6" s="98">
        <v>27400501</v>
      </c>
      <c r="B6" s="98" t="s">
        <v>1269</v>
      </c>
      <c r="C6" s="99">
        <f>+'Año 2022'!C339</f>
        <v>44515590</v>
      </c>
      <c r="D6" s="99">
        <v>36684</v>
      </c>
      <c r="E6" s="81">
        <v>18112021</v>
      </c>
      <c r="F6" s="108"/>
    </row>
    <row r="7" spans="1:6">
      <c r="A7" s="100">
        <v>272505</v>
      </c>
      <c r="B7" s="100" t="s">
        <v>1260</v>
      </c>
      <c r="C7" s="101">
        <f>+SUM(C3:C6)</f>
        <v>360123575.43000001</v>
      </c>
      <c r="D7" s="101">
        <v>310036098.44</v>
      </c>
      <c r="E7" s="102">
        <v>343846755</v>
      </c>
      <c r="F7" s="102"/>
    </row>
    <row r="9" spans="1:6">
      <c r="D9" s="93"/>
      <c r="E9" s="93"/>
    </row>
  </sheetData>
  <sortState xmlns:xlrd2="http://schemas.microsoft.com/office/spreadsheetml/2017/richdata2" ref="A3:E8">
    <sortCondition descending="1" ref="D4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52"/>
  <sheetViews>
    <sheetView zoomScale="170" zoomScaleNormal="170" workbookViewId="0">
      <selection activeCell="B24" sqref="B24"/>
    </sheetView>
  </sheetViews>
  <sheetFormatPr baseColWidth="10" defaultColWidth="11.42578125" defaultRowHeight="12.75"/>
  <cols>
    <col min="1" max="1" width="41.42578125" style="85" bestFit="1" customWidth="1"/>
    <col min="2" max="2" width="2.42578125" style="85" bestFit="1" customWidth="1"/>
    <col min="3" max="3" width="10.42578125" style="85" bestFit="1" customWidth="1"/>
    <col min="4" max="5" width="10.42578125" style="86" bestFit="1" customWidth="1"/>
    <col min="6" max="6" width="10.42578125" style="85" bestFit="1" customWidth="1"/>
    <col min="7" max="16384" width="11.42578125" style="85"/>
  </cols>
  <sheetData>
    <row r="1" spans="1:6">
      <c r="A1" s="91" t="s">
        <v>1021</v>
      </c>
      <c r="B1" s="91"/>
      <c r="C1" s="91" t="s">
        <v>1825</v>
      </c>
      <c r="D1" s="94" t="s">
        <v>1826</v>
      </c>
      <c r="E1" s="94" t="s">
        <v>1835</v>
      </c>
      <c r="F1" s="94" t="s">
        <v>1</v>
      </c>
    </row>
    <row r="2" spans="1:6">
      <c r="A2" s="363" t="s">
        <v>1324</v>
      </c>
      <c r="B2" s="363"/>
      <c r="C2" s="364">
        <v>1303483846.3699999</v>
      </c>
      <c r="D2" s="364">
        <v>1453530548.0899999</v>
      </c>
      <c r="E2" s="364">
        <v>1741530297</v>
      </c>
      <c r="F2" s="364">
        <v>1877154147.8899999</v>
      </c>
    </row>
    <row r="3" spans="1:6">
      <c r="A3" s="365" t="s">
        <v>1325</v>
      </c>
      <c r="B3" s="365">
        <v>1</v>
      </c>
      <c r="C3" s="366">
        <v>710366910</v>
      </c>
      <c r="D3" s="366">
        <v>619795343</v>
      </c>
      <c r="E3" s="366">
        <v>863423269</v>
      </c>
      <c r="F3" s="366">
        <v>873736522</v>
      </c>
    </row>
    <row r="4" spans="1:6">
      <c r="A4" s="365" t="s">
        <v>1328</v>
      </c>
      <c r="B4" s="365">
        <v>2</v>
      </c>
      <c r="C4" s="366">
        <v>209380147</v>
      </c>
      <c r="D4" s="366">
        <v>111749172</v>
      </c>
      <c r="E4" s="366">
        <v>81267352</v>
      </c>
      <c r="F4" s="366">
        <v>126786089.37</v>
      </c>
    </row>
    <row r="5" spans="1:6">
      <c r="A5" s="365" t="s">
        <v>1329</v>
      </c>
      <c r="B5" s="365">
        <v>3</v>
      </c>
      <c r="C5" s="366">
        <v>123669786</v>
      </c>
      <c r="D5" s="366">
        <v>95849538</v>
      </c>
      <c r="E5" s="366">
        <v>45807947</v>
      </c>
      <c r="F5" s="366">
        <v>78329785.469999999</v>
      </c>
    </row>
    <row r="6" spans="1:6">
      <c r="A6" s="365" t="s">
        <v>1444</v>
      </c>
      <c r="B6" s="365"/>
      <c r="C6" s="367">
        <v>260067003.37</v>
      </c>
      <c r="D6" s="367">
        <v>626136495.09000003</v>
      </c>
      <c r="E6" s="367">
        <v>751031729</v>
      </c>
      <c r="F6" s="367">
        <v>798301751.04999995</v>
      </c>
    </row>
    <row r="7" spans="1:6">
      <c r="A7" s="91" t="s">
        <v>1501</v>
      </c>
      <c r="B7" s="91" t="s">
        <v>1515</v>
      </c>
      <c r="C7" s="91" t="s">
        <v>1825</v>
      </c>
      <c r="D7" s="94" t="s">
        <v>1826</v>
      </c>
      <c r="E7" s="94" t="s">
        <v>1835</v>
      </c>
      <c r="F7" s="94" t="s">
        <v>1</v>
      </c>
    </row>
    <row r="8" spans="1:6">
      <c r="A8" s="368" t="s">
        <v>1355</v>
      </c>
      <c r="B8" s="368">
        <v>4</v>
      </c>
      <c r="C8" s="99">
        <v>49609590</v>
      </c>
      <c r="D8" s="99">
        <v>134054981</v>
      </c>
      <c r="E8" s="99">
        <v>264924284</v>
      </c>
      <c r="F8" s="99">
        <v>363138995</v>
      </c>
    </row>
    <row r="9" spans="1:6">
      <c r="A9" s="368" t="s">
        <v>1331</v>
      </c>
      <c r="B9" s="368">
        <v>5</v>
      </c>
      <c r="C9" s="99">
        <v>47291292</v>
      </c>
      <c r="D9" s="99">
        <v>66062916</v>
      </c>
      <c r="E9" s="99">
        <v>72905423</v>
      </c>
      <c r="F9" s="99">
        <v>74017368</v>
      </c>
    </row>
    <row r="10" spans="1:6">
      <c r="A10" s="368" t="s">
        <v>1326</v>
      </c>
      <c r="B10" s="368">
        <v>6</v>
      </c>
      <c r="C10" s="99">
        <v>36915253.289999999</v>
      </c>
      <c r="D10" s="99">
        <v>156424142</v>
      </c>
      <c r="E10" s="99">
        <v>87690949</v>
      </c>
      <c r="F10" s="99">
        <v>9059262</v>
      </c>
    </row>
    <row r="11" spans="1:6">
      <c r="A11" s="368" t="s">
        <v>1327</v>
      </c>
      <c r="B11" s="368">
        <v>7</v>
      </c>
      <c r="C11" s="99">
        <v>27882147.829999998</v>
      </c>
      <c r="D11" s="99">
        <v>119436661</v>
      </c>
      <c r="E11" s="99">
        <v>34235360</v>
      </c>
      <c r="F11" s="99">
        <v>146579</v>
      </c>
    </row>
    <row r="12" spans="1:6">
      <c r="A12" s="368" t="s">
        <v>1333</v>
      </c>
      <c r="B12" s="368">
        <v>8</v>
      </c>
      <c r="C12" s="99">
        <v>27639000</v>
      </c>
      <c r="D12" s="99">
        <v>19283877</v>
      </c>
      <c r="E12" s="99">
        <v>17451432</v>
      </c>
      <c r="F12" s="99">
        <v>14475972.449999999</v>
      </c>
    </row>
    <row r="13" spans="1:6">
      <c r="A13" s="368" t="s">
        <v>1412</v>
      </c>
      <c r="B13" s="368">
        <v>9</v>
      </c>
      <c r="C13" s="99">
        <v>25012263</v>
      </c>
      <c r="D13" s="99">
        <v>0</v>
      </c>
      <c r="E13" s="99">
        <v>0</v>
      </c>
      <c r="F13" s="99"/>
    </row>
    <row r="14" spans="1:6">
      <c r="A14" s="368" t="s">
        <v>1332</v>
      </c>
      <c r="B14" s="368">
        <v>10</v>
      </c>
      <c r="C14" s="99">
        <v>23676095.989999998</v>
      </c>
      <c r="D14" s="99">
        <v>23579241</v>
      </c>
      <c r="E14" s="99">
        <v>21339499</v>
      </c>
      <c r="F14" s="99">
        <v>19184916.600000001</v>
      </c>
    </row>
    <row r="15" spans="1:6">
      <c r="A15" s="368" t="s">
        <v>1334</v>
      </c>
      <c r="B15" s="368">
        <v>11</v>
      </c>
      <c r="C15" s="99">
        <v>16846554.259999998</v>
      </c>
      <c r="D15" s="99">
        <v>12675553.09</v>
      </c>
      <c r="E15" s="99">
        <v>230864909</v>
      </c>
      <c r="F15" s="99">
        <v>300096469</v>
      </c>
    </row>
    <row r="16" spans="1:6">
      <c r="A16" s="368" t="s">
        <v>1335</v>
      </c>
      <c r="B16" s="368">
        <v>12</v>
      </c>
      <c r="C16" s="99">
        <v>3484402</v>
      </c>
      <c r="D16" s="99">
        <v>2000000</v>
      </c>
      <c r="E16" s="99">
        <v>5510068</v>
      </c>
      <c r="F16" s="99">
        <v>18182189</v>
      </c>
    </row>
    <row r="17" spans="1:6">
      <c r="A17" s="368" t="s">
        <v>1330</v>
      </c>
      <c r="B17" s="368">
        <v>13</v>
      </c>
      <c r="C17" s="99">
        <v>1710405</v>
      </c>
      <c r="D17" s="99">
        <v>92619124</v>
      </c>
      <c r="E17" s="99">
        <v>16109805</v>
      </c>
      <c r="F17" s="99">
        <v>0</v>
      </c>
    </row>
    <row r="18" spans="1:6">
      <c r="A18" s="369" t="s">
        <v>1245</v>
      </c>
      <c r="B18" s="369"/>
      <c r="C18" s="367">
        <v>260067003.37</v>
      </c>
      <c r="D18" s="367">
        <v>626136495.09000003</v>
      </c>
      <c r="E18" s="367">
        <v>751031729</v>
      </c>
      <c r="F18" s="367">
        <v>798301751.04999995</v>
      </c>
    </row>
    <row r="19" spans="1:6">
      <c r="E19" s="85"/>
    </row>
    <row r="20" spans="1:6">
      <c r="A20" s="370" t="s">
        <v>79</v>
      </c>
      <c r="B20" s="370"/>
      <c r="C20" s="531" t="s">
        <v>1502</v>
      </c>
      <c r="D20" s="532"/>
      <c r="E20" s="532"/>
      <c r="F20" s="533"/>
    </row>
    <row r="21" spans="1:6">
      <c r="A21" s="371" t="s">
        <v>9</v>
      </c>
      <c r="B21" s="371">
        <v>1</v>
      </c>
      <c r="C21" s="371" t="s">
        <v>1503</v>
      </c>
      <c r="D21" s="371"/>
      <c r="E21" s="371"/>
      <c r="F21" s="371"/>
    </row>
    <row r="22" spans="1:6">
      <c r="A22" s="371" t="s">
        <v>1263</v>
      </c>
      <c r="B22" s="371">
        <v>2</v>
      </c>
      <c r="C22" s="371" t="s">
        <v>1507</v>
      </c>
      <c r="D22" s="371"/>
      <c r="E22" s="371"/>
      <c r="F22" s="371"/>
    </row>
    <row r="23" spans="1:6">
      <c r="A23" s="371" t="s">
        <v>387</v>
      </c>
      <c r="B23" s="371">
        <v>3</v>
      </c>
      <c r="C23" s="371" t="s">
        <v>1508</v>
      </c>
      <c r="D23" s="371"/>
      <c r="E23" s="371"/>
      <c r="F23" s="371"/>
    </row>
    <row r="24" spans="1:6">
      <c r="A24" s="371" t="s">
        <v>887</v>
      </c>
      <c r="B24" s="371">
        <v>4</v>
      </c>
      <c r="C24" s="371" t="s">
        <v>1505</v>
      </c>
      <c r="D24" s="371"/>
      <c r="E24" s="371"/>
      <c r="F24" s="371"/>
    </row>
    <row r="25" spans="1:6">
      <c r="A25" s="371" t="s">
        <v>1266</v>
      </c>
      <c r="B25" s="371">
        <v>5</v>
      </c>
      <c r="C25" s="371" t="s">
        <v>1510</v>
      </c>
      <c r="D25" s="371"/>
      <c r="E25" s="371"/>
      <c r="F25" s="371"/>
    </row>
    <row r="26" spans="1:6">
      <c r="A26" s="371" t="s">
        <v>11</v>
      </c>
      <c r="B26" s="371">
        <v>6</v>
      </c>
      <c r="C26" s="371" t="s">
        <v>1504</v>
      </c>
      <c r="D26" s="371"/>
      <c r="E26" s="371"/>
      <c r="F26" s="371"/>
    </row>
    <row r="27" spans="1:6">
      <c r="A27" s="371" t="s">
        <v>832</v>
      </c>
      <c r="B27" s="371">
        <v>7</v>
      </c>
      <c r="C27" s="371" t="s">
        <v>1506</v>
      </c>
      <c r="D27" s="371"/>
      <c r="E27" s="371"/>
      <c r="F27" s="371"/>
    </row>
    <row r="28" spans="1:6">
      <c r="A28" s="371" t="s">
        <v>10</v>
      </c>
      <c r="B28" s="371">
        <v>8</v>
      </c>
      <c r="C28" s="534" t="s">
        <v>1512</v>
      </c>
      <c r="D28" s="535"/>
      <c r="E28" s="535"/>
      <c r="F28" s="536"/>
    </row>
    <row r="29" spans="1:6">
      <c r="A29" s="368" t="s">
        <v>1384</v>
      </c>
      <c r="B29" s="371">
        <v>9</v>
      </c>
      <c r="C29" s="371" t="s">
        <v>1750</v>
      </c>
      <c r="D29" s="371"/>
      <c r="E29" s="371"/>
      <c r="F29" s="371"/>
    </row>
    <row r="30" spans="1:6">
      <c r="A30" s="371" t="s">
        <v>1264</v>
      </c>
      <c r="B30" s="371">
        <v>10</v>
      </c>
      <c r="C30" s="537" t="s">
        <v>1511</v>
      </c>
      <c r="D30" s="537"/>
      <c r="E30" s="537"/>
      <c r="F30" s="537"/>
    </row>
    <row r="31" spans="1:6">
      <c r="A31" s="371" t="s">
        <v>1267</v>
      </c>
      <c r="B31" s="371">
        <v>11</v>
      </c>
      <c r="C31" s="372" t="s">
        <v>1513</v>
      </c>
      <c r="D31" s="90"/>
      <c r="E31" s="89"/>
      <c r="F31" s="89"/>
    </row>
    <row r="32" spans="1:6">
      <c r="A32" s="371" t="s">
        <v>837</v>
      </c>
      <c r="B32" s="371">
        <v>12</v>
      </c>
      <c r="C32" s="372" t="s">
        <v>1514</v>
      </c>
      <c r="D32" s="90"/>
      <c r="E32" s="89"/>
      <c r="F32" s="89"/>
    </row>
    <row r="33" spans="1:6">
      <c r="A33" s="371" t="s">
        <v>1265</v>
      </c>
      <c r="B33" s="371">
        <v>13</v>
      </c>
      <c r="C33" s="371" t="s">
        <v>1509</v>
      </c>
      <c r="D33" s="90"/>
      <c r="E33" s="89"/>
      <c r="F33" s="89"/>
    </row>
    <row r="34" spans="1:6">
      <c r="C34" s="86"/>
      <c r="E34" s="85"/>
    </row>
    <row r="35" spans="1:6">
      <c r="C35" s="86"/>
      <c r="E35" s="85"/>
    </row>
    <row r="36" spans="1:6">
      <c r="C36" s="86"/>
      <c r="E36" s="85"/>
    </row>
    <row r="37" spans="1:6">
      <c r="C37" s="86"/>
      <c r="E37" s="85"/>
    </row>
    <row r="38" spans="1:6">
      <c r="C38" s="86"/>
      <c r="E38" s="85"/>
    </row>
    <row r="39" spans="1:6">
      <c r="C39" s="86"/>
      <c r="E39" s="85"/>
    </row>
    <row r="40" spans="1:6">
      <c r="C40" s="86"/>
      <c r="E40" s="85"/>
    </row>
    <row r="41" spans="1:6">
      <c r="C41" s="86"/>
      <c r="E41" s="85"/>
    </row>
    <row r="42" spans="1:6">
      <c r="C42" s="86"/>
      <c r="E42" s="85"/>
    </row>
    <row r="43" spans="1:6">
      <c r="C43" s="86"/>
      <c r="E43" s="85"/>
    </row>
    <row r="44" spans="1:6">
      <c r="C44" s="86"/>
      <c r="E44" s="85"/>
    </row>
    <row r="45" spans="1:6">
      <c r="C45" s="86"/>
      <c r="E45" s="85"/>
    </row>
    <row r="46" spans="1:6">
      <c r="C46" s="86"/>
      <c r="E46" s="85"/>
    </row>
    <row r="47" spans="1:6">
      <c r="C47" s="86"/>
      <c r="E47" s="85"/>
    </row>
    <row r="48" spans="1:6">
      <c r="C48" s="86"/>
      <c r="E48" s="85"/>
    </row>
    <row r="49" spans="3:5">
      <c r="C49" s="86"/>
      <c r="E49" s="85"/>
    </row>
    <row r="50" spans="3:5">
      <c r="C50" s="86"/>
      <c r="E50" s="85"/>
    </row>
    <row r="51" spans="3:5">
      <c r="C51" s="86"/>
      <c r="E51" s="85"/>
    </row>
    <row r="52" spans="3:5">
      <c r="C52" s="86"/>
    </row>
  </sheetData>
  <sortState xmlns:xlrd2="http://schemas.microsoft.com/office/spreadsheetml/2017/richdata2" ref="A8:F18">
    <sortCondition descending="1" ref="C8:C18"/>
  </sortState>
  <mergeCells count="3">
    <mergeCell ref="C20:F20"/>
    <mergeCell ref="C28:F28"/>
    <mergeCell ref="C30:F30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7"/>
  <sheetViews>
    <sheetView zoomScale="96" zoomScaleNormal="96" workbookViewId="0">
      <pane xSplit="2" ySplit="1" topLeftCell="C14" activePane="bottomRight" state="frozen"/>
      <selection activeCell="B24" sqref="B24"/>
      <selection pane="topRight" activeCell="B24" sqref="B24"/>
      <selection pane="bottomLeft" activeCell="B24" sqref="B24"/>
      <selection pane="bottomRight" activeCell="B24" sqref="B24"/>
    </sheetView>
  </sheetViews>
  <sheetFormatPr baseColWidth="10" defaultColWidth="11.42578125" defaultRowHeight="12.75"/>
  <cols>
    <col min="1" max="1" width="9.5703125" style="85" bestFit="1" customWidth="1"/>
    <col min="2" max="2" width="33.85546875" style="85" bestFit="1" customWidth="1"/>
    <col min="3" max="4" width="13.42578125" style="86" bestFit="1" customWidth="1"/>
    <col min="5" max="5" width="12.140625" style="86" bestFit="1" customWidth="1"/>
    <col min="6" max="6" width="6.42578125" style="103" bestFit="1" customWidth="1"/>
    <col min="7" max="16384" width="11.42578125" style="85"/>
  </cols>
  <sheetData>
    <row r="1" spans="1:6">
      <c r="A1" s="91" t="s">
        <v>1028</v>
      </c>
      <c r="B1" s="91" t="s">
        <v>13</v>
      </c>
      <c r="C1" s="94" t="s">
        <v>1825</v>
      </c>
      <c r="D1" s="94" t="s">
        <v>1826</v>
      </c>
      <c r="E1" s="94" t="s">
        <v>1270</v>
      </c>
      <c r="F1" s="104" t="s">
        <v>1271</v>
      </c>
    </row>
    <row r="2" spans="1:6">
      <c r="A2" s="95">
        <v>51050601</v>
      </c>
      <c r="B2" s="95" t="s">
        <v>764</v>
      </c>
      <c r="C2" s="90">
        <f>VLOOKUP(A2,'Año 2022'!$A$2:$C$694,3,FALSE)</f>
        <v>641613991</v>
      </c>
      <c r="D2" s="90">
        <v>544172021</v>
      </c>
      <c r="E2" s="90">
        <f t="shared" ref="E2:E37" si="0">+C2-D2</f>
        <v>97441970</v>
      </c>
      <c r="F2" s="105">
        <f t="shared" ref="F2:F10" si="1">+E2/D2</f>
        <v>0.17906464544232789</v>
      </c>
    </row>
    <row r="3" spans="1:6">
      <c r="A3" s="95">
        <v>51052101</v>
      </c>
      <c r="B3" s="95" t="s">
        <v>762</v>
      </c>
      <c r="C3" s="90">
        <f>VLOOKUP(A3,'Año 2022'!$A$2:$C$694,3,FALSE)</f>
        <v>119713318.25</v>
      </c>
      <c r="D3" s="90">
        <v>87229676</v>
      </c>
      <c r="E3" s="90">
        <f t="shared" si="0"/>
        <v>32483642.25</v>
      </c>
      <c r="F3" s="105">
        <f t="shared" si="1"/>
        <v>0.37239210025267089</v>
      </c>
    </row>
    <row r="4" spans="1:6">
      <c r="A4" s="95">
        <v>51057001</v>
      </c>
      <c r="B4" s="95" t="s">
        <v>736</v>
      </c>
      <c r="C4" s="90">
        <f>VLOOKUP(A4,'Año 2022'!$A$2:$C$694,3,FALSE)</f>
        <v>85785713</v>
      </c>
      <c r="D4" s="90">
        <v>69751464</v>
      </c>
      <c r="E4" s="90">
        <f t="shared" si="0"/>
        <v>16034249</v>
      </c>
      <c r="F4" s="105">
        <f t="shared" si="1"/>
        <v>0.22987688115048022</v>
      </c>
    </row>
    <row r="5" spans="1:6">
      <c r="A5" s="95">
        <v>51056901</v>
      </c>
      <c r="B5" s="95" t="s">
        <v>738</v>
      </c>
      <c r="C5" s="90">
        <f>VLOOKUP(A5,'Año 2022'!$A$2:$C$694,3,FALSE)</f>
        <v>61738156</v>
      </c>
      <c r="D5" s="90">
        <v>54545617</v>
      </c>
      <c r="E5" s="90">
        <f t="shared" si="0"/>
        <v>7192539</v>
      </c>
      <c r="F5" s="105">
        <f t="shared" si="1"/>
        <v>0.131862822268561</v>
      </c>
    </row>
    <row r="6" spans="1:6">
      <c r="A6" s="95">
        <v>51053601</v>
      </c>
      <c r="B6" s="95" t="s">
        <v>754</v>
      </c>
      <c r="C6" s="90">
        <f>VLOOKUP(A6,'Año 2022'!$A$2:$C$694,3,FALSE)</f>
        <v>58024200</v>
      </c>
      <c r="D6" s="90">
        <v>49670459</v>
      </c>
      <c r="E6" s="90">
        <f t="shared" si="0"/>
        <v>8353741</v>
      </c>
      <c r="F6" s="105">
        <f t="shared" si="1"/>
        <v>0.16818328576347563</v>
      </c>
    </row>
    <row r="7" spans="1:6">
      <c r="A7" s="95">
        <v>51053001</v>
      </c>
      <c r="B7" s="95" t="s">
        <v>37</v>
      </c>
      <c r="C7" s="90">
        <f>VLOOKUP(A7,'Año 2022'!$A$2:$C$694,3,FALSE)</f>
        <v>58140264</v>
      </c>
      <c r="D7" s="90">
        <v>49670450</v>
      </c>
      <c r="E7" s="90">
        <f t="shared" si="0"/>
        <v>8469814</v>
      </c>
      <c r="F7" s="105">
        <f t="shared" si="1"/>
        <v>0.17052017849647025</v>
      </c>
    </row>
    <row r="8" spans="1:6">
      <c r="A8" s="95">
        <v>51054201</v>
      </c>
      <c r="B8" s="95" t="s">
        <v>751</v>
      </c>
      <c r="C8" s="90">
        <f>VLOOKUP(A8,'Año 2022'!$A$2:$C$694,3,FALSE)</f>
        <v>37749926</v>
      </c>
      <c r="D8" s="90">
        <v>32325076</v>
      </c>
      <c r="E8" s="90">
        <f t="shared" si="0"/>
        <v>5424850</v>
      </c>
      <c r="F8" s="105">
        <f t="shared" si="1"/>
        <v>0.16782172453360975</v>
      </c>
    </row>
    <row r="9" spans="1:6">
      <c r="A9" s="95">
        <v>51053901</v>
      </c>
      <c r="B9" s="95" t="s">
        <v>38</v>
      </c>
      <c r="C9" s="90">
        <f>VLOOKUP(A9,'Año 2022'!$A$2:$C$694,3,FALSE)</f>
        <v>35091556</v>
      </c>
      <c r="D9" s="90">
        <v>29114963.710000001</v>
      </c>
      <c r="E9" s="90">
        <f t="shared" si="0"/>
        <v>5976592.2899999991</v>
      </c>
      <c r="F9" s="105">
        <f t="shared" si="1"/>
        <v>0.205275622169065</v>
      </c>
    </row>
    <row r="10" spans="1:6">
      <c r="A10" s="95">
        <v>51054202</v>
      </c>
      <c r="B10" s="95" t="s">
        <v>750</v>
      </c>
      <c r="C10" s="90">
        <f>VLOOKUP(A10,'Año 2022'!$A$2:$C$694,3,FALSE)</f>
        <v>37884995</v>
      </c>
      <c r="D10" s="90">
        <v>28597101</v>
      </c>
      <c r="E10" s="90">
        <f t="shared" si="0"/>
        <v>9287894</v>
      </c>
      <c r="F10" s="105">
        <f t="shared" si="1"/>
        <v>0.3247844597954177</v>
      </c>
    </row>
    <row r="11" spans="1:6">
      <c r="A11" s="95">
        <v>51059508</v>
      </c>
      <c r="B11" s="95" t="s">
        <v>1149</v>
      </c>
      <c r="C11" s="90">
        <f>VLOOKUP(A11,'Año 2022'!$A$2:$C$694,3,FALSE)</f>
        <v>43024146</v>
      </c>
      <c r="D11" s="90">
        <v>23249935</v>
      </c>
      <c r="E11" s="90">
        <f t="shared" si="0"/>
        <v>19774211</v>
      </c>
      <c r="F11" s="105">
        <v>0</v>
      </c>
    </row>
    <row r="12" spans="1:6">
      <c r="A12" s="95">
        <v>51059502</v>
      </c>
      <c r="B12" s="95" t="s">
        <v>727</v>
      </c>
      <c r="C12" s="90">
        <f>VLOOKUP(A12,'Año 2022'!$A$2:$C$694,3,FALSE)</f>
        <v>25035802</v>
      </c>
      <c r="D12" s="90">
        <v>23130854</v>
      </c>
      <c r="E12" s="90">
        <f t="shared" si="0"/>
        <v>1904948</v>
      </c>
      <c r="F12" s="105">
        <f>+E12/D12</f>
        <v>8.2355281824008753E-2</v>
      </c>
    </row>
    <row r="13" spans="1:6">
      <c r="A13" s="95">
        <v>51054502</v>
      </c>
      <c r="B13" s="95" t="s">
        <v>747</v>
      </c>
      <c r="C13" s="90">
        <f>VLOOKUP(A13,'Año 2022'!$A$2:$C$694,3,FALSE)</f>
        <v>24666490</v>
      </c>
      <c r="D13" s="90">
        <v>23061533</v>
      </c>
      <c r="E13" s="90">
        <f t="shared" si="0"/>
        <v>1604957</v>
      </c>
      <c r="F13" s="105">
        <f>+E13/D13</f>
        <v>6.9594549503712522E-2</v>
      </c>
    </row>
    <row r="14" spans="1:6">
      <c r="A14" s="95">
        <v>51057201</v>
      </c>
      <c r="B14" s="95" t="s">
        <v>732</v>
      </c>
      <c r="C14" s="90">
        <f>VLOOKUP(A14,'Año 2022'!$A$2:$C$694,3,FALSE)</f>
        <v>27088556</v>
      </c>
      <c r="D14" s="90">
        <v>22809900</v>
      </c>
      <c r="E14" s="90">
        <f t="shared" si="0"/>
        <v>4278656</v>
      </c>
      <c r="F14" s="105">
        <f>+E14/D14</f>
        <v>0.18757890214336756</v>
      </c>
    </row>
    <row r="15" spans="1:6">
      <c r="A15" s="95">
        <v>51059505</v>
      </c>
      <c r="B15" s="95" t="s">
        <v>724</v>
      </c>
      <c r="C15" s="90">
        <f>VLOOKUP(A15,'Año 2022'!$A$2:$C$694,3,FALSE)</f>
        <v>24778581</v>
      </c>
      <c r="D15" s="90">
        <v>17417757</v>
      </c>
      <c r="E15" s="90">
        <f t="shared" si="0"/>
        <v>7360824</v>
      </c>
      <c r="F15" s="105">
        <f>+E15/D15</f>
        <v>0.42260458680184826</v>
      </c>
    </row>
    <row r="16" spans="1:6">
      <c r="A16" s="95">
        <v>51057501</v>
      </c>
      <c r="B16" s="95" t="s">
        <v>731</v>
      </c>
      <c r="C16" s="90">
        <f>VLOOKUP(A16,'Año 2022'!$A$2:$C$694,3,FALSE)</f>
        <v>20318620</v>
      </c>
      <c r="D16" s="90">
        <v>17103170</v>
      </c>
      <c r="E16" s="90">
        <f t="shared" si="0"/>
        <v>3215450</v>
      </c>
      <c r="F16" s="105">
        <f>+E16/D16</f>
        <v>0.18800315964818218</v>
      </c>
    </row>
    <row r="17" spans="1:6">
      <c r="A17" s="95">
        <v>51059510</v>
      </c>
      <c r="B17" s="95" t="s">
        <v>1151</v>
      </c>
      <c r="C17" s="90">
        <f>VLOOKUP(A17,'Año 2022'!$A$2:$C$694,3,FALSE)</f>
        <v>10112368.060000001</v>
      </c>
      <c r="D17" s="90">
        <v>15347844</v>
      </c>
      <c r="E17" s="90">
        <f t="shared" si="0"/>
        <v>-5235475.9399999995</v>
      </c>
      <c r="F17" s="105">
        <v>0</v>
      </c>
    </row>
    <row r="18" spans="1:6">
      <c r="A18" s="95">
        <v>51055101</v>
      </c>
      <c r="B18" s="95" t="s">
        <v>741</v>
      </c>
      <c r="C18" s="90">
        <f>VLOOKUP(A18,'Año 2022'!$A$2:$C$694,3,FALSE)</f>
        <v>11447263</v>
      </c>
      <c r="D18" s="90">
        <v>22780403</v>
      </c>
      <c r="E18" s="90">
        <f t="shared" si="0"/>
        <v>-11333140</v>
      </c>
      <c r="F18" s="105">
        <f t="shared" ref="F18:F25" si="2">+E18/D18</f>
        <v>-0.49749514966877451</v>
      </c>
    </row>
    <row r="19" spans="1:6">
      <c r="A19" s="95">
        <v>51052701</v>
      </c>
      <c r="B19" s="95" t="s">
        <v>759</v>
      </c>
      <c r="C19" s="90">
        <f>VLOOKUP(A19,'Año 2022'!$A$2:$C$694,3,FALSE)</f>
        <v>15184133</v>
      </c>
      <c r="D19" s="90">
        <v>12786830</v>
      </c>
      <c r="E19" s="90">
        <f t="shared" si="0"/>
        <v>2397303</v>
      </c>
      <c r="F19" s="105">
        <f t="shared" si="2"/>
        <v>0.18748219848078063</v>
      </c>
    </row>
    <row r="20" spans="1:6">
      <c r="A20" s="95">
        <v>51055401</v>
      </c>
      <c r="B20" s="95" t="s">
        <v>740</v>
      </c>
      <c r="C20" s="90">
        <f>VLOOKUP(A20,'Año 2022'!$A$2:$C$694,3,FALSE)</f>
        <v>7222514</v>
      </c>
      <c r="D20" s="90">
        <v>11595104</v>
      </c>
      <c r="E20" s="90">
        <f t="shared" si="0"/>
        <v>-4372590</v>
      </c>
      <c r="F20" s="105">
        <f t="shared" si="2"/>
        <v>-0.37710657877669745</v>
      </c>
    </row>
    <row r="21" spans="1:6">
      <c r="A21" s="95">
        <v>51057801</v>
      </c>
      <c r="B21" s="95" t="s">
        <v>729</v>
      </c>
      <c r="C21" s="90">
        <f>VLOOKUP(A21,'Año 2022'!$A$2:$C$694,3,FALSE)</f>
        <v>13549788</v>
      </c>
      <c r="D21" s="90">
        <v>11458680</v>
      </c>
      <c r="E21" s="90">
        <f t="shared" si="0"/>
        <v>2091108</v>
      </c>
      <c r="F21" s="105">
        <f t="shared" si="2"/>
        <v>0.18249117699420875</v>
      </c>
    </row>
    <row r="22" spans="1:6">
      <c r="A22" s="95">
        <v>51052102</v>
      </c>
      <c r="B22" s="95" t="s">
        <v>761</v>
      </c>
      <c r="C22" s="90">
        <f>VLOOKUP(A22,'Año 2022'!$A$2:$C$694,3,FALSE)</f>
        <v>18811657</v>
      </c>
      <c r="D22" s="90">
        <v>11223546</v>
      </c>
      <c r="E22" s="90">
        <f t="shared" si="0"/>
        <v>7588111</v>
      </c>
      <c r="F22" s="105">
        <f t="shared" si="2"/>
        <v>0.6760885552569571</v>
      </c>
    </row>
    <row r="23" spans="1:6">
      <c r="A23" s="95">
        <v>51059506</v>
      </c>
      <c r="B23" s="95" t="s">
        <v>723</v>
      </c>
      <c r="C23" s="90">
        <f>VLOOKUP(A23,'Año 2022'!$A$2:$C$694,3,FALSE)</f>
        <v>4924000</v>
      </c>
      <c r="D23" s="90">
        <v>10251000</v>
      </c>
      <c r="E23" s="90">
        <f t="shared" si="0"/>
        <v>-5327000</v>
      </c>
      <c r="F23" s="105">
        <f t="shared" si="2"/>
        <v>-0.51965661886645209</v>
      </c>
    </row>
    <row r="24" spans="1:6">
      <c r="A24" s="95">
        <v>51054504</v>
      </c>
      <c r="B24" s="95" t="s">
        <v>745</v>
      </c>
      <c r="C24" s="90">
        <f>VLOOKUP(A24,'Año 2022'!$A$2:$C$694,3,FALSE)</f>
        <v>7549313</v>
      </c>
      <c r="D24" s="90">
        <v>6756649</v>
      </c>
      <c r="E24" s="90">
        <f t="shared" si="0"/>
        <v>792664</v>
      </c>
      <c r="F24" s="105">
        <f t="shared" si="2"/>
        <v>0.1173161429578479</v>
      </c>
    </row>
    <row r="25" spans="1:6">
      <c r="A25" s="95">
        <v>51053301</v>
      </c>
      <c r="B25" s="95" t="s">
        <v>756</v>
      </c>
      <c r="C25" s="90">
        <f>VLOOKUP(A25,'Año 2022'!$A$2:$C$694,3,FALSE)</f>
        <v>6791184</v>
      </c>
      <c r="D25" s="90">
        <v>5819315</v>
      </c>
      <c r="E25" s="90">
        <f t="shared" si="0"/>
        <v>971869</v>
      </c>
      <c r="F25" s="105">
        <f t="shared" si="2"/>
        <v>0.16700745706324541</v>
      </c>
    </row>
    <row r="26" spans="1:6">
      <c r="A26" s="95">
        <v>51059507</v>
      </c>
      <c r="B26" s="95" t="s">
        <v>1148</v>
      </c>
      <c r="C26" s="90">
        <f>VLOOKUP(A26,'Año 2022'!$A$2:$C$694,3,FALSE)</f>
        <v>6105000</v>
      </c>
      <c r="D26" s="90">
        <v>4998556</v>
      </c>
      <c r="E26" s="90">
        <f t="shared" si="0"/>
        <v>1106444</v>
      </c>
      <c r="F26" s="105">
        <v>0</v>
      </c>
    </row>
    <row r="27" spans="1:6">
      <c r="A27" s="95">
        <v>51054801</v>
      </c>
      <c r="B27" s="95" t="s">
        <v>743</v>
      </c>
      <c r="C27" s="90">
        <f>VLOOKUP(A27,'Año 2022'!$A$2:$C$694,3,FALSE)</f>
        <v>14971589</v>
      </c>
      <c r="D27" s="90">
        <v>4197898</v>
      </c>
      <c r="E27" s="90">
        <f t="shared" si="0"/>
        <v>10773691</v>
      </c>
      <c r="F27" s="105">
        <f>+E27/D27</f>
        <v>2.5664489704132878</v>
      </c>
    </row>
    <row r="28" spans="1:6">
      <c r="A28" s="95">
        <v>51054501</v>
      </c>
      <c r="B28" s="95" t="s">
        <v>748</v>
      </c>
      <c r="C28" s="90">
        <f>VLOOKUP(A28,'Año 2022'!$A$2:$C$694,3,FALSE)</f>
        <v>4721385</v>
      </c>
      <c r="D28" s="90">
        <v>3913933</v>
      </c>
      <c r="E28" s="90">
        <f t="shared" si="0"/>
        <v>807452</v>
      </c>
      <c r="F28" s="105">
        <f>+E28/D28</f>
        <v>0.20630194742730651</v>
      </c>
    </row>
    <row r="29" spans="1:6">
      <c r="A29" s="95">
        <v>51059509</v>
      </c>
      <c r="B29" s="95" t="s">
        <v>1150</v>
      </c>
      <c r="C29" s="90">
        <f>VLOOKUP(A29,'Año 2022'!$A$2:$C$694,3,FALSE)</f>
        <v>9794200</v>
      </c>
      <c r="D29" s="90">
        <v>3775000</v>
      </c>
      <c r="E29" s="90">
        <f t="shared" si="0"/>
        <v>6019200</v>
      </c>
      <c r="F29" s="105">
        <v>0</v>
      </c>
    </row>
    <row r="30" spans="1:6">
      <c r="A30" s="95">
        <v>51057101</v>
      </c>
      <c r="B30" s="95" t="s">
        <v>734</v>
      </c>
      <c r="C30" s="90">
        <f>VLOOKUP(A30,'Año 2022'!$A$2:$C$694,3,FALSE)</f>
        <v>3563897</v>
      </c>
      <c r="D30" s="90">
        <v>2861173</v>
      </c>
      <c r="E30" s="90">
        <f t="shared" si="0"/>
        <v>702724</v>
      </c>
      <c r="F30" s="105">
        <f>+E30/D30</f>
        <v>0.24560695910383609</v>
      </c>
    </row>
    <row r="31" spans="1:6">
      <c r="A31" s="95">
        <v>51054503</v>
      </c>
      <c r="B31" s="95" t="s">
        <v>746</v>
      </c>
      <c r="C31" s="90">
        <f>VLOOKUP(A31,'Año 2022'!$A$2:$C$694,3,FALSE)</f>
        <v>2471349</v>
      </c>
      <c r="D31" s="90">
        <v>2068356</v>
      </c>
      <c r="E31" s="90">
        <f t="shared" si="0"/>
        <v>402993</v>
      </c>
      <c r="F31" s="105">
        <f>+E31/D31</f>
        <v>0.19483734908303987</v>
      </c>
    </row>
    <row r="32" spans="1:6">
      <c r="A32" s="95">
        <v>51052401</v>
      </c>
      <c r="B32" s="95" t="s">
        <v>1145</v>
      </c>
      <c r="C32" s="90">
        <f>VLOOKUP(A32,'Año 2022'!$A$2:$C$694,3,FALSE)</f>
        <v>4044139</v>
      </c>
      <c r="D32" s="90">
        <v>1585758</v>
      </c>
      <c r="E32" s="90">
        <f t="shared" si="0"/>
        <v>2458381</v>
      </c>
      <c r="F32" s="105">
        <v>0</v>
      </c>
    </row>
    <row r="33" spans="1:6">
      <c r="A33" s="95">
        <v>51059501</v>
      </c>
      <c r="B33" s="95" t="s">
        <v>728</v>
      </c>
      <c r="C33" s="90">
        <f>VLOOKUP(A33,'Año 2022'!$A$2:$C$694,3,FALSE)</f>
        <v>1167346</v>
      </c>
      <c r="D33" s="90">
        <v>1175000</v>
      </c>
      <c r="E33" s="90">
        <f t="shared" si="0"/>
        <v>-7654</v>
      </c>
      <c r="F33" s="105">
        <f>+E33/D33</f>
        <v>-6.5140425531914894E-3</v>
      </c>
    </row>
    <row r="34" spans="1:6">
      <c r="A34" s="95">
        <v>51059504</v>
      </c>
      <c r="B34" s="95" t="s">
        <v>725</v>
      </c>
      <c r="C34" s="90">
        <f>VLOOKUP(A34,'Año 2022'!$A$2:$C$694,3,FALSE)</f>
        <v>705000</v>
      </c>
      <c r="D34" s="90">
        <v>243293</v>
      </c>
      <c r="E34" s="90">
        <f t="shared" si="0"/>
        <v>461707</v>
      </c>
      <c r="F34" s="105">
        <f>+E34/D34</f>
        <v>1.8977405843982358</v>
      </c>
    </row>
    <row r="35" spans="1:6">
      <c r="A35" s="133">
        <v>51056001</v>
      </c>
      <c r="B35" s="122" t="s">
        <v>290</v>
      </c>
      <c r="C35" s="123">
        <v>8954118</v>
      </c>
      <c r="D35" s="90">
        <v>0</v>
      </c>
      <c r="E35" s="90">
        <f>+C35-D35</f>
        <v>8954118</v>
      </c>
      <c r="F35" s="105"/>
    </row>
    <row r="36" spans="1:6">
      <c r="A36" s="95">
        <v>51059503</v>
      </c>
      <c r="B36" s="82" t="s">
        <v>1272</v>
      </c>
      <c r="C36" s="107">
        <f>VLOOKUP(A36,'Año 2022'!$A$2:$C$694,3,FALSE)</f>
        <v>6600000</v>
      </c>
      <c r="D36" s="107">
        <v>0</v>
      </c>
      <c r="E36" s="90">
        <f t="shared" si="0"/>
        <v>6600000</v>
      </c>
      <c r="F36" s="105"/>
    </row>
    <row r="37" spans="1:6">
      <c r="A37" s="100"/>
      <c r="B37" s="100" t="s">
        <v>1260</v>
      </c>
      <c r="C37" s="96">
        <f>+SUM(C2:C36)</f>
        <v>1459344557.3099999</v>
      </c>
      <c r="D37" s="96">
        <f>+SUM(D2:D36)</f>
        <v>1204688314.71</v>
      </c>
      <c r="E37" s="96">
        <f t="shared" si="0"/>
        <v>254656242.5999999</v>
      </c>
      <c r="F37" s="106">
        <f>+E37/D37</f>
        <v>0.2113876589408957</v>
      </c>
    </row>
  </sheetData>
  <sortState xmlns:xlrd2="http://schemas.microsoft.com/office/spreadsheetml/2017/richdata2" ref="A44:C93">
    <sortCondition ref="A43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127"/>
  <sheetViews>
    <sheetView topLeftCell="A107" zoomScale="160" zoomScaleNormal="160" workbookViewId="0">
      <selection activeCell="B24" sqref="B24"/>
    </sheetView>
  </sheetViews>
  <sheetFormatPr baseColWidth="10" defaultColWidth="10.85546875" defaultRowHeight="12.75"/>
  <cols>
    <col min="1" max="1" width="35.5703125" style="85" bestFit="1" customWidth="1"/>
    <col min="2" max="3" width="15.42578125" style="85" bestFit="1" customWidth="1"/>
    <col min="4" max="4" width="14.5703125" style="85" bestFit="1" customWidth="1"/>
    <col min="5" max="5" width="13.140625" style="85" bestFit="1" customWidth="1"/>
    <col min="6" max="16384" width="10.85546875" style="85"/>
  </cols>
  <sheetData>
    <row r="1" spans="1:5">
      <c r="A1" s="91" t="s">
        <v>1021</v>
      </c>
      <c r="B1" s="94" t="s">
        <v>1825</v>
      </c>
      <c r="C1" s="94" t="s">
        <v>1826</v>
      </c>
      <c r="D1" s="94" t="s">
        <v>1467</v>
      </c>
    </row>
    <row r="2" spans="1:5">
      <c r="A2" s="95" t="s">
        <v>721</v>
      </c>
      <c r="B2" s="90">
        <v>66448199</v>
      </c>
      <c r="C2" s="90">
        <v>64278190</v>
      </c>
      <c r="D2" s="90">
        <v>2170009</v>
      </c>
    </row>
    <row r="3" spans="1:5">
      <c r="A3" s="95" t="s">
        <v>720</v>
      </c>
      <c r="B3" s="90">
        <v>36000000</v>
      </c>
      <c r="C3" s="90">
        <v>36528727</v>
      </c>
      <c r="D3" s="90">
        <v>-528727</v>
      </c>
    </row>
    <row r="4" spans="1:5">
      <c r="A4" s="182" t="s">
        <v>1450</v>
      </c>
      <c r="B4" s="183">
        <v>102448199</v>
      </c>
      <c r="C4" s="183">
        <v>100806917</v>
      </c>
      <c r="D4" s="183">
        <v>1641282</v>
      </c>
      <c r="E4" s="353"/>
    </row>
    <row r="5" spans="1:5">
      <c r="A5" s="95" t="s">
        <v>1395</v>
      </c>
      <c r="B5" s="90">
        <v>133741422.20999999</v>
      </c>
      <c r="C5" s="90">
        <v>0</v>
      </c>
      <c r="D5" s="90">
        <v>133741422.20999999</v>
      </c>
    </row>
    <row r="6" spans="1:5">
      <c r="A6" s="95" t="s">
        <v>1394</v>
      </c>
      <c r="B6" s="90">
        <v>52132154.310000002</v>
      </c>
      <c r="C6" s="90">
        <v>0</v>
      </c>
      <c r="D6" s="90">
        <v>52132154.310000002</v>
      </c>
    </row>
    <row r="7" spans="1:5">
      <c r="A7" s="95" t="s">
        <v>83</v>
      </c>
      <c r="B7" s="90">
        <v>31022201</v>
      </c>
      <c r="C7" s="90">
        <v>27788080.960000001</v>
      </c>
      <c r="D7" s="90">
        <v>3234120.0399999991</v>
      </c>
    </row>
    <row r="8" spans="1:5">
      <c r="A8" s="95" t="s">
        <v>709</v>
      </c>
      <c r="B8" s="90">
        <v>9515691.5999999996</v>
      </c>
      <c r="C8" s="90">
        <v>107507151.7</v>
      </c>
      <c r="D8" s="90">
        <v>-97991460.100000009</v>
      </c>
    </row>
    <row r="9" spans="1:5">
      <c r="A9" s="95" t="s">
        <v>711</v>
      </c>
      <c r="B9" s="90">
        <v>9513812</v>
      </c>
      <c r="C9" s="90">
        <v>9170944.0800000001</v>
      </c>
      <c r="D9" s="90">
        <v>342867.91999999993</v>
      </c>
    </row>
    <row r="10" spans="1:5">
      <c r="A10" s="95" t="s">
        <v>1396</v>
      </c>
      <c r="B10" s="90">
        <v>6840000</v>
      </c>
      <c r="C10" s="90">
        <v>0</v>
      </c>
      <c r="D10" s="90">
        <v>6840000</v>
      </c>
    </row>
    <row r="11" spans="1:5">
      <c r="A11" s="95" t="s">
        <v>718</v>
      </c>
      <c r="B11" s="90">
        <v>6320024</v>
      </c>
      <c r="C11" s="90">
        <v>6160988</v>
      </c>
      <c r="D11" s="90">
        <v>159036</v>
      </c>
    </row>
    <row r="12" spans="1:5">
      <c r="A12" s="95" t="s">
        <v>716</v>
      </c>
      <c r="B12" s="90">
        <v>5972494</v>
      </c>
      <c r="C12" s="90">
        <v>4648598</v>
      </c>
      <c r="D12" s="90">
        <v>1323896</v>
      </c>
    </row>
    <row r="13" spans="1:5">
      <c r="A13" s="95" t="s">
        <v>717</v>
      </c>
      <c r="B13" s="90">
        <v>3422000</v>
      </c>
      <c r="C13" s="90">
        <v>9552019</v>
      </c>
      <c r="D13" s="90">
        <v>-6130019</v>
      </c>
    </row>
    <row r="14" spans="1:5">
      <c r="A14" s="95" t="s">
        <v>714</v>
      </c>
      <c r="B14" s="90">
        <v>1302601.8500000001</v>
      </c>
      <c r="C14" s="90">
        <v>411148.36</v>
      </c>
      <c r="D14" s="90">
        <v>891453.49000000011</v>
      </c>
    </row>
    <row r="15" spans="1:5">
      <c r="A15" s="95" t="s">
        <v>713</v>
      </c>
      <c r="B15" s="90">
        <v>934741</v>
      </c>
      <c r="C15" s="90">
        <v>49667508.920000002</v>
      </c>
      <c r="D15" s="90">
        <v>-48732767.920000002</v>
      </c>
    </row>
    <row r="16" spans="1:5">
      <c r="A16" s="95" t="s">
        <v>1154</v>
      </c>
      <c r="B16" s="90">
        <v>792180</v>
      </c>
      <c r="C16" s="90">
        <v>1130130</v>
      </c>
      <c r="D16" s="90">
        <v>-337950</v>
      </c>
    </row>
    <row r="17" spans="1:4">
      <c r="A17" s="95" t="s">
        <v>707</v>
      </c>
      <c r="B17" s="90">
        <v>360484</v>
      </c>
      <c r="C17" s="90">
        <v>703384</v>
      </c>
      <c r="D17" s="90">
        <v>-342900</v>
      </c>
    </row>
    <row r="18" spans="1:4">
      <c r="A18" s="95" t="s">
        <v>710</v>
      </c>
      <c r="B18" s="90">
        <v>248389</v>
      </c>
      <c r="C18" s="90">
        <v>371967</v>
      </c>
      <c r="D18" s="90">
        <v>-123578</v>
      </c>
    </row>
    <row r="19" spans="1:4">
      <c r="A19" s="95" t="s">
        <v>708</v>
      </c>
      <c r="B19" s="90">
        <v>7140</v>
      </c>
      <c r="C19" s="90">
        <v>7965</v>
      </c>
      <c r="D19" s="90">
        <v>-825</v>
      </c>
    </row>
    <row r="20" spans="1:4">
      <c r="A20" s="95" t="s">
        <v>715</v>
      </c>
      <c r="B20" s="90">
        <v>2854.32</v>
      </c>
      <c r="C20" s="90">
        <v>2425.19</v>
      </c>
      <c r="D20" s="90">
        <v>429.13000000000011</v>
      </c>
    </row>
    <row r="21" spans="1:4">
      <c r="A21" s="95" t="s">
        <v>712</v>
      </c>
      <c r="B21" s="90">
        <v>0</v>
      </c>
      <c r="C21" s="90">
        <v>4392198</v>
      </c>
      <c r="D21" s="90">
        <v>-4392198</v>
      </c>
    </row>
    <row r="22" spans="1:4">
      <c r="A22" s="95" t="s">
        <v>1153</v>
      </c>
      <c r="B22" s="90">
        <v>0</v>
      </c>
      <c r="C22" s="90">
        <v>5760000</v>
      </c>
      <c r="D22" s="90">
        <v>-5760000</v>
      </c>
    </row>
    <row r="23" spans="1:4">
      <c r="A23" s="182" t="s">
        <v>1470</v>
      </c>
      <c r="B23" s="183">
        <v>262128189.28999999</v>
      </c>
      <c r="C23" s="183">
        <v>227274508.21000001</v>
      </c>
      <c r="D23" s="183">
        <v>34853681.079999998</v>
      </c>
    </row>
    <row r="24" spans="1:4">
      <c r="A24" s="182" t="s">
        <v>1451</v>
      </c>
      <c r="B24" s="183">
        <v>6523130.2400000002</v>
      </c>
      <c r="C24" s="183">
        <v>8020894.5599999996</v>
      </c>
      <c r="D24" s="183">
        <v>-1497764.3199999994</v>
      </c>
    </row>
    <row r="25" spans="1:4">
      <c r="A25" s="95" t="s">
        <v>704</v>
      </c>
      <c r="B25" s="90">
        <v>28611179</v>
      </c>
      <c r="C25" s="90">
        <v>21432372</v>
      </c>
      <c r="D25" s="90">
        <v>7178807</v>
      </c>
    </row>
    <row r="26" spans="1:4">
      <c r="A26" s="95" t="s">
        <v>1397</v>
      </c>
      <c r="B26" s="90">
        <v>23344680</v>
      </c>
      <c r="C26" s="90">
        <v>0</v>
      </c>
      <c r="D26" s="90">
        <v>23344680</v>
      </c>
    </row>
    <row r="27" spans="1:4">
      <c r="A27" s="95" t="s">
        <v>1156</v>
      </c>
      <c r="B27" s="90">
        <v>6656342</v>
      </c>
      <c r="C27" s="90">
        <v>11097786</v>
      </c>
      <c r="D27" s="90">
        <v>-4441444</v>
      </c>
    </row>
    <row r="28" spans="1:4">
      <c r="A28" s="182" t="s">
        <v>1471</v>
      </c>
      <c r="B28" s="183">
        <v>58612201</v>
      </c>
      <c r="C28" s="183">
        <v>32530158</v>
      </c>
      <c r="D28" s="183">
        <v>26082043</v>
      </c>
    </row>
    <row r="29" spans="1:4">
      <c r="A29" s="95" t="s">
        <v>698</v>
      </c>
      <c r="B29" s="90">
        <v>2748500</v>
      </c>
      <c r="C29" s="90">
        <v>6897901</v>
      </c>
      <c r="D29" s="90">
        <v>-4149401</v>
      </c>
    </row>
    <row r="30" spans="1:4">
      <c r="A30" s="95" t="s">
        <v>702</v>
      </c>
      <c r="B30" s="90">
        <v>7633248</v>
      </c>
      <c r="C30" s="90">
        <v>7653884</v>
      </c>
      <c r="D30" s="90">
        <v>-20636</v>
      </c>
    </row>
    <row r="31" spans="1:4">
      <c r="A31" s="95" t="s">
        <v>701</v>
      </c>
      <c r="B31" s="90">
        <v>13961926</v>
      </c>
      <c r="C31" s="90">
        <v>4451655</v>
      </c>
      <c r="D31" s="90">
        <v>9510271</v>
      </c>
    </row>
    <row r="32" spans="1:4">
      <c r="A32" s="95" t="s">
        <v>699</v>
      </c>
      <c r="B32" s="90">
        <v>17054165</v>
      </c>
      <c r="C32" s="90">
        <v>11627072</v>
      </c>
      <c r="D32" s="90">
        <v>5427093</v>
      </c>
    </row>
    <row r="33" spans="1:4">
      <c r="A33" s="95" t="s">
        <v>700</v>
      </c>
      <c r="B33" s="90">
        <v>18204712</v>
      </c>
      <c r="C33" s="90">
        <v>14033977</v>
      </c>
      <c r="D33" s="90">
        <v>4170735</v>
      </c>
    </row>
    <row r="34" spans="1:4">
      <c r="A34" s="95" t="s">
        <v>81</v>
      </c>
      <c r="B34" s="90">
        <v>185546108.19999999</v>
      </c>
      <c r="C34" s="90">
        <v>131122909.59999999</v>
      </c>
      <c r="D34" s="90">
        <v>54423198.599999994</v>
      </c>
    </row>
    <row r="35" spans="1:4">
      <c r="A35" s="182" t="s">
        <v>1472</v>
      </c>
      <c r="B35" s="183">
        <v>245148659.19999999</v>
      </c>
      <c r="C35" s="183">
        <v>175787398.59999999</v>
      </c>
      <c r="D35" s="183">
        <v>69361260.599999994</v>
      </c>
    </row>
    <row r="36" spans="1:4">
      <c r="A36" s="182" t="s">
        <v>1452</v>
      </c>
      <c r="B36" s="183">
        <v>20216964</v>
      </c>
      <c r="C36" s="183">
        <v>17690326</v>
      </c>
      <c r="D36" s="183">
        <v>2526638</v>
      </c>
    </row>
    <row r="37" spans="1:4">
      <c r="A37" s="95" t="s">
        <v>694</v>
      </c>
      <c r="B37" s="90">
        <v>13447450</v>
      </c>
      <c r="C37" s="90">
        <v>11991570</v>
      </c>
      <c r="D37" s="90">
        <v>1455880</v>
      </c>
    </row>
    <row r="38" spans="1:4">
      <c r="A38" s="95" t="s">
        <v>693</v>
      </c>
      <c r="B38" s="90">
        <v>209971</v>
      </c>
      <c r="C38" s="90">
        <v>39240</v>
      </c>
      <c r="D38" s="90">
        <v>170731</v>
      </c>
    </row>
    <row r="39" spans="1:4">
      <c r="A39" s="182" t="s">
        <v>1473</v>
      </c>
      <c r="B39" s="183">
        <v>13657421</v>
      </c>
      <c r="C39" s="183">
        <v>12030810</v>
      </c>
      <c r="D39" s="183">
        <v>1626611</v>
      </c>
    </row>
    <row r="40" spans="1:4">
      <c r="A40" s="95" t="s">
        <v>689</v>
      </c>
      <c r="B40" s="90">
        <v>93108803</v>
      </c>
      <c r="C40" s="90">
        <v>78018588</v>
      </c>
      <c r="D40" s="90">
        <v>15090215</v>
      </c>
    </row>
    <row r="41" spans="1:4">
      <c r="A41" s="95" t="s">
        <v>691</v>
      </c>
      <c r="B41" s="90">
        <v>11289639</v>
      </c>
      <c r="C41" s="90">
        <v>12220382</v>
      </c>
      <c r="D41" s="90">
        <v>-930743</v>
      </c>
    </row>
    <row r="42" spans="1:4">
      <c r="A42" s="95" t="s">
        <v>690</v>
      </c>
      <c r="B42" s="90">
        <v>8090575</v>
      </c>
      <c r="C42" s="90">
        <v>684624</v>
      </c>
      <c r="D42" s="90">
        <v>7405951</v>
      </c>
    </row>
    <row r="43" spans="1:4">
      <c r="A43" s="182" t="s">
        <v>1474</v>
      </c>
      <c r="B43" s="183">
        <v>112489017</v>
      </c>
      <c r="C43" s="183">
        <v>90923594</v>
      </c>
      <c r="D43" s="183">
        <v>21565423</v>
      </c>
    </row>
    <row r="44" spans="1:4">
      <c r="A44" s="95" t="s">
        <v>682</v>
      </c>
      <c r="B44" s="90">
        <v>73545153.930000007</v>
      </c>
      <c r="C44" s="90">
        <v>65397405.100000001</v>
      </c>
      <c r="D44" s="90">
        <v>8147748.8300000057</v>
      </c>
    </row>
    <row r="45" spans="1:4">
      <c r="A45" s="95" t="s">
        <v>684</v>
      </c>
      <c r="B45" s="90">
        <v>67059490.219999999</v>
      </c>
      <c r="C45" s="90">
        <v>62809597.25</v>
      </c>
      <c r="D45" s="90">
        <v>4249892.9699999988</v>
      </c>
    </row>
    <row r="46" spans="1:4">
      <c r="A46" s="95" t="s">
        <v>686</v>
      </c>
      <c r="B46" s="90">
        <v>25998632</v>
      </c>
      <c r="C46" s="90">
        <v>29182750</v>
      </c>
      <c r="D46" s="90">
        <v>-3184118</v>
      </c>
    </row>
    <row r="47" spans="1:4">
      <c r="A47" s="95" t="s">
        <v>687</v>
      </c>
      <c r="B47" s="90">
        <v>9752492</v>
      </c>
      <c r="C47" s="90">
        <v>11013526.029999999</v>
      </c>
      <c r="D47" s="90">
        <v>-1261034.0299999993</v>
      </c>
    </row>
    <row r="48" spans="1:4">
      <c r="A48" s="95" t="s">
        <v>683</v>
      </c>
      <c r="B48" s="90">
        <v>5471180</v>
      </c>
      <c r="C48" s="90">
        <v>5617388</v>
      </c>
      <c r="D48" s="90">
        <v>-146208</v>
      </c>
    </row>
    <row r="49" spans="1:4">
      <c r="A49" s="95" t="s">
        <v>685</v>
      </c>
      <c r="B49" s="90">
        <v>4821100</v>
      </c>
      <c r="C49" s="90">
        <v>4358838</v>
      </c>
      <c r="D49" s="90">
        <v>462262</v>
      </c>
    </row>
    <row r="50" spans="1:4">
      <c r="A50" s="182" t="s">
        <v>1475</v>
      </c>
      <c r="B50" s="183">
        <v>186648048.15000001</v>
      </c>
      <c r="C50" s="183">
        <v>178379504.38</v>
      </c>
      <c r="D50" s="183">
        <v>8268543.7700000051</v>
      </c>
    </row>
    <row r="51" spans="1:4">
      <c r="A51" s="182" t="s">
        <v>1476</v>
      </c>
      <c r="B51" s="183">
        <v>53594980</v>
      </c>
      <c r="C51" s="183">
        <v>50772996</v>
      </c>
      <c r="D51" s="183">
        <v>2821984</v>
      </c>
    </row>
    <row r="52" spans="1:4">
      <c r="A52" s="182" t="s">
        <v>1456</v>
      </c>
      <c r="B52" s="183">
        <v>19424450</v>
      </c>
      <c r="C52" s="183">
        <v>14366787</v>
      </c>
      <c r="D52" s="183">
        <v>5057663</v>
      </c>
    </row>
    <row r="53" spans="1:4">
      <c r="A53" s="182" t="s">
        <v>1477</v>
      </c>
      <c r="B53" s="183">
        <v>37327290</v>
      </c>
      <c r="C53" s="183">
        <v>27174638</v>
      </c>
      <c r="D53" s="183">
        <v>10152652</v>
      </c>
    </row>
    <row r="54" spans="1:4">
      <c r="A54" s="182" t="s">
        <v>1457</v>
      </c>
      <c r="B54" s="183">
        <v>73391</v>
      </c>
      <c r="C54" s="183">
        <v>275400</v>
      </c>
      <c r="D54" s="183">
        <v>-202009</v>
      </c>
    </row>
    <row r="55" spans="1:4">
      <c r="A55" s="95" t="s">
        <v>669</v>
      </c>
      <c r="B55" s="90">
        <v>33814100</v>
      </c>
      <c r="C55" s="90">
        <v>22722400</v>
      </c>
      <c r="D55" s="90">
        <v>11091700</v>
      </c>
    </row>
    <row r="56" spans="1:4">
      <c r="A56" s="95" t="s">
        <v>670</v>
      </c>
      <c r="B56" s="90">
        <v>30468445</v>
      </c>
      <c r="C56" s="90">
        <v>24929200</v>
      </c>
      <c r="D56" s="90">
        <v>5539245</v>
      </c>
    </row>
    <row r="57" spans="1:4">
      <c r="A57" s="95" t="s">
        <v>1804</v>
      </c>
      <c r="B57" s="90">
        <v>24180000</v>
      </c>
      <c r="C57" s="90">
        <v>23257588</v>
      </c>
      <c r="D57" s="90">
        <v>922412</v>
      </c>
    </row>
    <row r="58" spans="1:4">
      <c r="A58" s="95" t="s">
        <v>664</v>
      </c>
      <c r="B58" s="90">
        <v>15804053</v>
      </c>
      <c r="C58" s="90">
        <v>16968441</v>
      </c>
      <c r="D58" s="90">
        <v>-1164388</v>
      </c>
    </row>
    <row r="59" spans="1:4">
      <c r="A59" s="95" t="s">
        <v>668</v>
      </c>
      <c r="B59" s="90">
        <v>11023500</v>
      </c>
      <c r="C59" s="90">
        <v>6615000</v>
      </c>
      <c r="D59" s="90">
        <v>4408500</v>
      </c>
    </row>
    <row r="60" spans="1:4">
      <c r="A60" s="95" t="s">
        <v>671</v>
      </c>
      <c r="B60" s="90">
        <v>6014810</v>
      </c>
      <c r="C60" s="90">
        <v>6276296</v>
      </c>
      <c r="D60" s="90">
        <v>-261486</v>
      </c>
    </row>
    <row r="61" spans="1:4">
      <c r="A61" s="95" t="s">
        <v>665</v>
      </c>
      <c r="B61" s="90">
        <v>4800000</v>
      </c>
      <c r="C61" s="90">
        <v>5425000</v>
      </c>
      <c r="D61" s="90">
        <v>-625000</v>
      </c>
    </row>
    <row r="62" spans="1:4">
      <c r="A62" s="95" t="s">
        <v>667</v>
      </c>
      <c r="B62" s="90">
        <v>3740000</v>
      </c>
      <c r="C62" s="90">
        <v>16182068</v>
      </c>
      <c r="D62" s="90">
        <v>-12442068</v>
      </c>
    </row>
    <row r="63" spans="1:4">
      <c r="A63" s="95" t="s">
        <v>666</v>
      </c>
      <c r="B63" s="90">
        <v>3680400</v>
      </c>
      <c r="C63" s="90">
        <v>22999569</v>
      </c>
      <c r="D63" s="90">
        <v>-19319169</v>
      </c>
    </row>
    <row r="64" spans="1:4">
      <c r="A64" s="95" t="s">
        <v>1160</v>
      </c>
      <c r="B64" s="90">
        <v>3250000</v>
      </c>
      <c r="C64" s="90">
        <v>350000</v>
      </c>
      <c r="D64" s="90">
        <v>2900000</v>
      </c>
    </row>
    <row r="65" spans="1:4">
      <c r="A65" s="95" t="s">
        <v>1161</v>
      </c>
      <c r="B65" s="90">
        <v>300000</v>
      </c>
      <c r="C65" s="90">
        <v>498260</v>
      </c>
      <c r="D65" s="90">
        <v>-198260</v>
      </c>
    </row>
    <row r="66" spans="1:4">
      <c r="A66" s="182" t="s">
        <v>1453</v>
      </c>
      <c r="B66" s="183">
        <v>137075308</v>
      </c>
      <c r="C66" s="183">
        <v>146223822</v>
      </c>
      <c r="D66" s="183">
        <v>-9148514</v>
      </c>
    </row>
    <row r="67" spans="1:4">
      <c r="A67" s="95" t="s">
        <v>1480</v>
      </c>
      <c r="B67" s="90">
        <v>0</v>
      </c>
      <c r="C67" s="90">
        <v>60599000</v>
      </c>
      <c r="D67" s="90">
        <v>-60599000</v>
      </c>
    </row>
    <row r="68" spans="1:4">
      <c r="A68" s="95" t="s">
        <v>1165</v>
      </c>
      <c r="B68" s="90">
        <v>46091800</v>
      </c>
      <c r="C68" s="90">
        <v>41679800</v>
      </c>
      <c r="D68" s="90">
        <v>4412000</v>
      </c>
    </row>
    <row r="69" spans="1:4">
      <c r="A69" s="95" t="s">
        <v>1163</v>
      </c>
      <c r="B69" s="90">
        <v>21120000</v>
      </c>
      <c r="C69" s="90">
        <v>4288000</v>
      </c>
      <c r="D69" s="90">
        <v>16832000</v>
      </c>
    </row>
    <row r="70" spans="1:4">
      <c r="A70" s="95" t="s">
        <v>1164</v>
      </c>
      <c r="B70" s="90">
        <v>1770516</v>
      </c>
      <c r="C70" s="90">
        <v>2482020</v>
      </c>
      <c r="D70" s="90">
        <v>-711504</v>
      </c>
    </row>
    <row r="71" spans="1:4">
      <c r="A71" s="182" t="s">
        <v>1459</v>
      </c>
      <c r="B71" s="183">
        <v>68982316</v>
      </c>
      <c r="C71" s="183">
        <v>109048820</v>
      </c>
      <c r="D71" s="183">
        <v>-40066504</v>
      </c>
    </row>
    <row r="72" spans="1:4">
      <c r="A72" s="95" t="s">
        <v>1167</v>
      </c>
      <c r="B72" s="90">
        <v>102726926</v>
      </c>
      <c r="C72" s="90">
        <v>97453824</v>
      </c>
      <c r="D72" s="90">
        <f>+B72-C72</f>
        <v>5273102</v>
      </c>
    </row>
    <row r="73" spans="1:4">
      <c r="A73" s="95" t="s">
        <v>657</v>
      </c>
      <c r="B73" s="90">
        <v>33043946</v>
      </c>
      <c r="C73" s="90">
        <v>16970640</v>
      </c>
      <c r="D73" s="90">
        <v>16073306</v>
      </c>
    </row>
    <row r="74" spans="1:4">
      <c r="A74" s="95" t="s">
        <v>658</v>
      </c>
      <c r="B74" s="90">
        <v>23035701</v>
      </c>
      <c r="C74" s="90">
        <v>19880770</v>
      </c>
      <c r="D74" s="90">
        <v>3154931</v>
      </c>
    </row>
    <row r="75" spans="1:4">
      <c r="A75" s="95" t="s">
        <v>656</v>
      </c>
      <c r="B75" s="90">
        <v>11294395</v>
      </c>
      <c r="C75" s="90">
        <v>20254217</v>
      </c>
      <c r="D75" s="90">
        <v>-8959822</v>
      </c>
    </row>
    <row r="76" spans="1:4">
      <c r="A76" s="95" t="s">
        <v>660</v>
      </c>
      <c r="B76" s="90">
        <v>9800000</v>
      </c>
      <c r="C76" s="90">
        <v>5565000</v>
      </c>
      <c r="D76" s="90">
        <v>4235000</v>
      </c>
    </row>
    <row r="77" spans="1:4">
      <c r="A77" s="95" t="s">
        <v>655</v>
      </c>
      <c r="B77" s="90">
        <v>1874400</v>
      </c>
      <c r="C77" s="90">
        <v>3380000</v>
      </c>
      <c r="D77" s="90">
        <v>-1505600</v>
      </c>
    </row>
    <row r="78" spans="1:4">
      <c r="A78" s="182" t="s">
        <v>1460</v>
      </c>
      <c r="B78" s="183">
        <v>181775368</v>
      </c>
      <c r="C78" s="183">
        <v>163504451</v>
      </c>
      <c r="D78" s="183">
        <v>18270917</v>
      </c>
    </row>
    <row r="79" spans="1:4">
      <c r="A79" s="95" t="s">
        <v>653</v>
      </c>
      <c r="B79" s="90">
        <v>147666450</v>
      </c>
      <c r="C79" s="90">
        <v>126378622</v>
      </c>
      <c r="D79" s="90">
        <v>21287828</v>
      </c>
    </row>
    <row r="80" spans="1:4">
      <c r="A80" s="95" t="s">
        <v>652</v>
      </c>
      <c r="B80" s="90">
        <v>68970661</v>
      </c>
      <c r="C80" s="90">
        <v>56832005</v>
      </c>
      <c r="D80" s="90">
        <v>12138656</v>
      </c>
    </row>
    <row r="81" spans="1:4">
      <c r="A81" s="95" t="s">
        <v>651</v>
      </c>
      <c r="B81" s="90">
        <v>18757648</v>
      </c>
      <c r="C81" s="90">
        <v>11414118</v>
      </c>
      <c r="D81" s="90">
        <v>7343530</v>
      </c>
    </row>
    <row r="82" spans="1:4">
      <c r="A82" s="95" t="s">
        <v>647</v>
      </c>
      <c r="B82" s="90">
        <v>11664039</v>
      </c>
      <c r="C82" s="90">
        <v>10020233</v>
      </c>
      <c r="D82" s="90">
        <v>1643806</v>
      </c>
    </row>
    <row r="83" spans="1:4">
      <c r="A83" s="95" t="s">
        <v>649</v>
      </c>
      <c r="B83" s="90">
        <v>11467693</v>
      </c>
      <c r="C83" s="90">
        <v>15699940</v>
      </c>
      <c r="D83" s="90">
        <v>-4232247</v>
      </c>
    </row>
    <row r="84" spans="1:4">
      <c r="A84" s="95" t="s">
        <v>645</v>
      </c>
      <c r="B84" s="90">
        <v>10473612</v>
      </c>
      <c r="C84" s="90">
        <f>8957900+300000</f>
        <v>9257900</v>
      </c>
      <c r="D84" s="90">
        <f>+B84-C84</f>
        <v>1215712</v>
      </c>
    </row>
    <row r="85" spans="1:4">
      <c r="A85" s="95" t="s">
        <v>650</v>
      </c>
      <c r="B85" s="90">
        <v>7736146</v>
      </c>
      <c r="C85" s="90">
        <v>6296922</v>
      </c>
      <c r="D85" s="90">
        <v>1439224</v>
      </c>
    </row>
    <row r="86" spans="1:4">
      <c r="A86" s="95" t="s">
        <v>648</v>
      </c>
      <c r="B86" s="90">
        <v>6473911</v>
      </c>
      <c r="C86" s="90">
        <v>9739718</v>
      </c>
      <c r="D86" s="90">
        <v>-3265807</v>
      </c>
    </row>
    <row r="87" spans="1:4">
      <c r="A87" s="95" t="s">
        <v>646</v>
      </c>
      <c r="B87" s="90">
        <v>4665491.7</v>
      </c>
      <c r="C87" s="90">
        <v>6750286</v>
      </c>
      <c r="D87" s="90">
        <v>-2084794.2999999998</v>
      </c>
    </row>
    <row r="88" spans="1:4">
      <c r="A88" s="182" t="s">
        <v>1461</v>
      </c>
      <c r="B88" s="183">
        <v>287875651.69999999</v>
      </c>
      <c r="C88" s="183">
        <v>252389744</v>
      </c>
      <c r="D88" s="183">
        <v>35485907.700000003</v>
      </c>
    </row>
    <row r="89" spans="1:4">
      <c r="A89" s="95" t="s">
        <v>643</v>
      </c>
      <c r="B89" s="90">
        <v>83318535</v>
      </c>
      <c r="C89" s="90">
        <v>91802260</v>
      </c>
      <c r="D89" s="90">
        <v>-8483725</v>
      </c>
    </row>
    <row r="90" spans="1:4">
      <c r="A90" s="95" t="s">
        <v>642</v>
      </c>
      <c r="B90" s="90">
        <v>32416430</v>
      </c>
      <c r="C90" s="90">
        <v>47030246</v>
      </c>
      <c r="D90" s="90">
        <v>-14613816</v>
      </c>
    </row>
    <row r="91" spans="1:4">
      <c r="A91" s="95" t="s">
        <v>636</v>
      </c>
      <c r="B91" s="90">
        <v>19382169</v>
      </c>
      <c r="C91" s="90">
        <v>15689568</v>
      </c>
      <c r="D91" s="90">
        <v>3692601</v>
      </c>
    </row>
    <row r="92" spans="1:4">
      <c r="A92" s="95" t="s">
        <v>637</v>
      </c>
      <c r="B92" s="90">
        <v>16860601</v>
      </c>
      <c r="C92" s="90">
        <v>22576463</v>
      </c>
      <c r="D92" s="90">
        <v>-5715862</v>
      </c>
    </row>
    <row r="93" spans="1:4">
      <c r="A93" s="95" t="s">
        <v>1399</v>
      </c>
      <c r="B93" s="90">
        <v>15227478</v>
      </c>
      <c r="C93" s="90">
        <v>0</v>
      </c>
      <c r="D93" s="90">
        <v>15227478</v>
      </c>
    </row>
    <row r="94" spans="1:4">
      <c r="A94" s="95" t="s">
        <v>640</v>
      </c>
      <c r="B94" s="90">
        <v>11432553</v>
      </c>
      <c r="C94" s="90">
        <v>11720958</v>
      </c>
      <c r="D94" s="90">
        <v>-288405</v>
      </c>
    </row>
    <row r="95" spans="1:4">
      <c r="A95" s="95" t="s">
        <v>634</v>
      </c>
      <c r="B95" s="90">
        <v>6870020</v>
      </c>
      <c r="C95" s="90">
        <v>5469543</v>
      </c>
      <c r="D95" s="90">
        <v>1400477</v>
      </c>
    </row>
    <row r="96" spans="1:4">
      <c r="A96" s="95" t="s">
        <v>1400</v>
      </c>
      <c r="B96" s="90">
        <v>6633151</v>
      </c>
      <c r="C96" s="90">
        <v>0</v>
      </c>
      <c r="D96" s="90">
        <v>6633151</v>
      </c>
    </row>
    <row r="97" spans="1:4">
      <c r="A97" s="95" t="s">
        <v>639</v>
      </c>
      <c r="B97" s="90">
        <v>5471488</v>
      </c>
      <c r="C97" s="90">
        <v>8688067</v>
      </c>
      <c r="D97" s="90">
        <v>-3216579</v>
      </c>
    </row>
    <row r="98" spans="1:4">
      <c r="A98" s="95" t="s">
        <v>638</v>
      </c>
      <c r="B98" s="90">
        <v>4897445</v>
      </c>
      <c r="C98" s="90">
        <v>6007911</v>
      </c>
      <c r="D98" s="90">
        <v>-1110466</v>
      </c>
    </row>
    <row r="99" spans="1:4">
      <c r="A99" s="95" t="s">
        <v>635</v>
      </c>
      <c r="B99" s="90">
        <v>4192436</v>
      </c>
      <c r="C99" s="90">
        <v>4371283</v>
      </c>
      <c r="D99" s="90">
        <v>-178847</v>
      </c>
    </row>
    <row r="100" spans="1:4">
      <c r="A100" s="95" t="s">
        <v>633</v>
      </c>
      <c r="B100" s="90">
        <v>3433310</v>
      </c>
      <c r="C100" s="90">
        <v>1359199</v>
      </c>
      <c r="D100" s="90">
        <v>2074111</v>
      </c>
    </row>
    <row r="101" spans="1:4">
      <c r="A101" s="95" t="s">
        <v>631</v>
      </c>
      <c r="B101" s="90">
        <v>2831906</v>
      </c>
      <c r="C101" s="90">
        <v>1950000</v>
      </c>
      <c r="D101" s="90">
        <v>881906</v>
      </c>
    </row>
    <row r="102" spans="1:4">
      <c r="A102" s="95" t="s">
        <v>632</v>
      </c>
      <c r="B102" s="90">
        <v>2768639</v>
      </c>
      <c r="C102" s="90">
        <v>2331801</v>
      </c>
      <c r="D102" s="90">
        <v>436838</v>
      </c>
    </row>
    <row r="103" spans="1:4">
      <c r="A103" s="95" t="s">
        <v>641</v>
      </c>
      <c r="B103" s="90">
        <v>1742437</v>
      </c>
      <c r="C103" s="90">
        <v>3514138</v>
      </c>
      <c r="D103" s="90">
        <v>-1771701</v>
      </c>
    </row>
    <row r="104" spans="1:4">
      <c r="A104" s="95" t="s">
        <v>1398</v>
      </c>
      <c r="B104" s="90">
        <v>960000</v>
      </c>
      <c r="C104" s="90">
        <v>0</v>
      </c>
      <c r="D104" s="90">
        <v>960000</v>
      </c>
    </row>
    <row r="105" spans="1:4">
      <c r="A105" s="95" t="s">
        <v>1401</v>
      </c>
      <c r="B105" s="90">
        <v>496850</v>
      </c>
      <c r="C105" s="90">
        <v>0</v>
      </c>
      <c r="D105" s="90">
        <v>496850</v>
      </c>
    </row>
    <row r="106" spans="1:4">
      <c r="A106" s="182" t="s">
        <v>1454</v>
      </c>
      <c r="B106" s="183">
        <v>218935448</v>
      </c>
      <c r="C106" s="183">
        <v>222511437</v>
      </c>
      <c r="D106" s="183">
        <v>-3575989</v>
      </c>
    </row>
    <row r="107" spans="1:4">
      <c r="A107" s="95" t="s">
        <v>627</v>
      </c>
      <c r="B107" s="90">
        <v>20241500</v>
      </c>
      <c r="C107" s="90">
        <v>9843844</v>
      </c>
      <c r="D107" s="90">
        <v>10397656</v>
      </c>
    </row>
    <row r="108" spans="1:4">
      <c r="A108" s="95" t="s">
        <v>628</v>
      </c>
      <c r="B108" s="90">
        <v>2317200</v>
      </c>
      <c r="C108" s="90">
        <v>2881000</v>
      </c>
      <c r="D108" s="90">
        <v>-563800</v>
      </c>
    </row>
    <row r="109" spans="1:4">
      <c r="A109" s="95" t="s">
        <v>629</v>
      </c>
      <c r="B109" s="90">
        <v>543700</v>
      </c>
      <c r="C109" s="90">
        <v>1041100</v>
      </c>
      <c r="D109" s="90">
        <v>-497400</v>
      </c>
    </row>
    <row r="110" spans="1:4">
      <c r="A110" s="95" t="s">
        <v>626</v>
      </c>
      <c r="B110" s="90">
        <v>48100</v>
      </c>
      <c r="C110" s="90">
        <v>14800</v>
      </c>
      <c r="D110" s="90">
        <v>33300</v>
      </c>
    </row>
    <row r="111" spans="1:4">
      <c r="A111" s="182" t="s">
        <v>1455</v>
      </c>
      <c r="B111" s="183">
        <v>23150500</v>
      </c>
      <c r="C111" s="183">
        <v>13780744</v>
      </c>
      <c r="D111" s="183">
        <v>9369756</v>
      </c>
    </row>
    <row r="112" spans="1:4">
      <c r="A112" s="182" t="s">
        <v>1462</v>
      </c>
      <c r="B112" s="183">
        <v>46063593</v>
      </c>
      <c r="C112" s="183">
        <v>42888948</v>
      </c>
      <c r="D112" s="183">
        <v>3174645</v>
      </c>
    </row>
    <row r="113" spans="1:4">
      <c r="A113" s="182" t="s">
        <v>1463</v>
      </c>
      <c r="B113" s="183">
        <v>66656111</v>
      </c>
      <c r="C113" s="183">
        <v>76959469</v>
      </c>
      <c r="D113" s="183">
        <v>-10303358</v>
      </c>
    </row>
    <row r="114" spans="1:4">
      <c r="A114" s="182" t="s">
        <v>1478</v>
      </c>
      <c r="B114" s="183">
        <v>1018045</v>
      </c>
      <c r="C114" s="183">
        <v>0</v>
      </c>
      <c r="D114" s="183">
        <v>1018045</v>
      </c>
    </row>
    <row r="115" spans="1:4">
      <c r="A115" s="182" t="s">
        <v>1464</v>
      </c>
      <c r="B115" s="183">
        <v>4959355</v>
      </c>
      <c r="C115" s="183">
        <v>19450000</v>
      </c>
      <c r="D115" s="183">
        <v>-14490645</v>
      </c>
    </row>
    <row r="116" spans="1:4">
      <c r="A116" s="182" t="s">
        <v>1465</v>
      </c>
      <c r="B116" s="183">
        <v>500000</v>
      </c>
      <c r="C116" s="183">
        <v>673000</v>
      </c>
      <c r="D116" s="183">
        <v>-173000</v>
      </c>
    </row>
    <row r="117" spans="1:4">
      <c r="A117" s="182" t="s">
        <v>1481</v>
      </c>
      <c r="B117" s="183">
        <v>46169487</v>
      </c>
      <c r="C117" s="183">
        <v>38544478</v>
      </c>
      <c r="D117" s="183">
        <v>7625009</v>
      </c>
    </row>
    <row r="118" spans="1:4">
      <c r="A118" s="95" t="s">
        <v>610</v>
      </c>
      <c r="B118" s="90">
        <v>76514596</v>
      </c>
      <c r="C118" s="90">
        <v>84803978.180000007</v>
      </c>
      <c r="D118" s="90">
        <v>-8289382.1800000072</v>
      </c>
    </row>
    <row r="119" spans="1:4">
      <c r="A119" s="95" t="s">
        <v>605</v>
      </c>
      <c r="B119" s="90">
        <v>19324365</v>
      </c>
      <c r="C119" s="90">
        <f>13419398+91231</f>
        <v>13510629</v>
      </c>
      <c r="D119" s="90">
        <v>5904967</v>
      </c>
    </row>
    <row r="120" spans="1:4">
      <c r="A120" s="95" t="s">
        <v>601</v>
      </c>
      <c r="B120" s="90">
        <v>8427304</v>
      </c>
      <c r="C120" s="90">
        <v>4435476</v>
      </c>
      <c r="D120" s="90">
        <v>3991828</v>
      </c>
    </row>
    <row r="121" spans="1:4">
      <c r="A121" s="95" t="s">
        <v>1172</v>
      </c>
      <c r="B121" s="90">
        <v>7218852</v>
      </c>
      <c r="C121" s="90">
        <v>5025459</v>
      </c>
      <c r="D121" s="90">
        <v>2193393</v>
      </c>
    </row>
    <row r="122" spans="1:4">
      <c r="A122" s="95" t="s">
        <v>1482</v>
      </c>
      <c r="B122" s="90">
        <v>14691619</v>
      </c>
      <c r="C122" s="90">
        <v>1573870</v>
      </c>
      <c r="D122" s="90">
        <f>+B122-C122</f>
        <v>13117749</v>
      </c>
    </row>
    <row r="123" spans="1:4">
      <c r="A123" s="182" t="s">
        <v>1479</v>
      </c>
      <c r="B123" s="183">
        <v>126176736</v>
      </c>
      <c r="C123" s="183">
        <v>109349412.04000001</v>
      </c>
      <c r="D123" s="183">
        <v>16827323.959999993</v>
      </c>
    </row>
    <row r="124" spans="1:4">
      <c r="A124" s="184" t="s">
        <v>1208</v>
      </c>
      <c r="B124" s="185">
        <v>2327629858.5799999</v>
      </c>
      <c r="C124" s="185">
        <v>2131358256.79</v>
      </c>
      <c r="D124" s="185">
        <v>196271601.78999996</v>
      </c>
    </row>
    <row r="126" spans="1:4">
      <c r="B126" s="93">
        <f>+ERI!E37</f>
        <v>2327629858.5799999</v>
      </c>
      <c r="C126" s="93">
        <f>+ERI!G37</f>
        <v>2131358256.79</v>
      </c>
    </row>
    <row r="127" spans="1:4">
      <c r="B127" s="93"/>
    </row>
  </sheetData>
  <sortState xmlns:xlrd2="http://schemas.microsoft.com/office/spreadsheetml/2017/richdata2" ref="A118:D126">
    <sortCondition descending="1" ref="B118:B126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144"/>
  <sheetViews>
    <sheetView zoomScale="140" zoomScaleNormal="140" workbookViewId="0">
      <pane xSplit="4" ySplit="1" topLeftCell="E131" activePane="bottomRight" state="frozen"/>
      <selection activeCell="B24" sqref="B24"/>
      <selection pane="topRight" activeCell="B24" sqref="B24"/>
      <selection pane="bottomLeft" activeCell="B24" sqref="B24"/>
      <selection pane="bottomRight" activeCell="B24" sqref="B24"/>
    </sheetView>
  </sheetViews>
  <sheetFormatPr baseColWidth="10" defaultColWidth="10.85546875" defaultRowHeight="12.75" outlineLevelRow="2"/>
  <cols>
    <col min="1" max="1" width="12.42578125" style="85" bestFit="1" customWidth="1"/>
    <col min="2" max="3" width="12.42578125" style="85" customWidth="1"/>
    <col min="4" max="4" width="36" style="85" bestFit="1" customWidth="1"/>
    <col min="5" max="6" width="15.42578125" style="86" bestFit="1" customWidth="1"/>
    <col min="7" max="7" width="13.85546875" style="86" bestFit="1" customWidth="1"/>
    <col min="8" max="16384" width="10.85546875" style="85"/>
  </cols>
  <sheetData>
    <row r="1" spans="1:7">
      <c r="A1" s="176" t="s">
        <v>1028</v>
      </c>
      <c r="B1" s="176" t="s">
        <v>1468</v>
      </c>
      <c r="C1" s="176" t="s">
        <v>1466</v>
      </c>
      <c r="D1" s="176" t="s">
        <v>1021</v>
      </c>
      <c r="E1" s="177" t="s">
        <v>1825</v>
      </c>
      <c r="F1" s="177" t="s">
        <v>1826</v>
      </c>
      <c r="G1" s="177" t="s">
        <v>1467</v>
      </c>
    </row>
    <row r="2" spans="1:7" hidden="1" outlineLevel="2">
      <c r="A2" s="97">
        <v>51100101</v>
      </c>
      <c r="B2" s="97">
        <v>511001</v>
      </c>
      <c r="C2" s="97" t="s">
        <v>722</v>
      </c>
      <c r="D2" s="97" t="s">
        <v>721</v>
      </c>
      <c r="E2" s="86">
        <v>66448199</v>
      </c>
      <c r="F2" s="86">
        <v>64278190</v>
      </c>
      <c r="G2" s="86">
        <f>+E2-F2</f>
        <v>2170009</v>
      </c>
    </row>
    <row r="3" spans="1:7" hidden="1" outlineLevel="2">
      <c r="A3" s="97">
        <v>51100102</v>
      </c>
      <c r="B3" s="97">
        <v>511001</v>
      </c>
      <c r="C3" s="97" t="s">
        <v>722</v>
      </c>
      <c r="D3" s="97" t="s">
        <v>720</v>
      </c>
      <c r="E3" s="86">
        <v>36000000</v>
      </c>
      <c r="F3" s="86">
        <v>36528727</v>
      </c>
      <c r="G3" s="86">
        <f t="shared" ref="G3:G81" si="0">+E3-F3</f>
        <v>-528727</v>
      </c>
    </row>
    <row r="4" spans="1:7" outlineLevel="1" collapsed="1">
      <c r="A4" s="97"/>
      <c r="B4" s="97"/>
      <c r="C4" s="178" t="s">
        <v>1450</v>
      </c>
      <c r="D4" s="97"/>
      <c r="E4" s="86">
        <f>SUBTOTAL(9,E2:E3)</f>
        <v>102448199</v>
      </c>
      <c r="F4" s="86">
        <f>SUBTOTAL(9,F2:F3)</f>
        <v>100806917</v>
      </c>
      <c r="G4" s="86">
        <f>SUBTOTAL(9,G2:G3)</f>
        <v>1641282</v>
      </c>
    </row>
    <row r="5" spans="1:7" outlineLevel="2">
      <c r="A5" s="97">
        <v>51100201</v>
      </c>
      <c r="B5" s="97">
        <v>511002</v>
      </c>
      <c r="C5" s="97" t="s">
        <v>719</v>
      </c>
      <c r="D5" s="97" t="s">
        <v>83</v>
      </c>
      <c r="E5" s="86">
        <v>31022201</v>
      </c>
      <c r="F5" s="86">
        <v>27788080.960000001</v>
      </c>
      <c r="G5" s="86">
        <f t="shared" si="0"/>
        <v>3234120.0399999991</v>
      </c>
    </row>
    <row r="6" spans="1:7" ht="14.25" customHeight="1" outlineLevel="2">
      <c r="A6" s="97">
        <v>51100202</v>
      </c>
      <c r="B6" s="97">
        <v>511002</v>
      </c>
      <c r="C6" s="97" t="s">
        <v>719</v>
      </c>
      <c r="D6" s="97" t="s">
        <v>718</v>
      </c>
      <c r="E6" s="86">
        <v>6320024</v>
      </c>
      <c r="F6" s="86">
        <v>6160988</v>
      </c>
      <c r="G6" s="86">
        <f t="shared" si="0"/>
        <v>159036</v>
      </c>
    </row>
    <row r="7" spans="1:7" outlineLevel="2">
      <c r="A7" s="97">
        <v>51100203</v>
      </c>
      <c r="B7" s="97">
        <v>511002</v>
      </c>
      <c r="C7" s="97" t="s">
        <v>719</v>
      </c>
      <c r="D7" s="97" t="s">
        <v>717</v>
      </c>
      <c r="E7" s="86">
        <v>3422000</v>
      </c>
      <c r="F7" s="86">
        <v>9552019</v>
      </c>
      <c r="G7" s="86">
        <f t="shared" si="0"/>
        <v>-6130019</v>
      </c>
    </row>
    <row r="8" spans="1:7" outlineLevel="2">
      <c r="A8" s="97">
        <v>51100204</v>
      </c>
      <c r="B8" s="97">
        <v>511002</v>
      </c>
      <c r="C8" s="97" t="s">
        <v>719</v>
      </c>
      <c r="D8" s="97" t="s">
        <v>716</v>
      </c>
      <c r="E8" s="86">
        <v>5972494</v>
      </c>
      <c r="F8" s="86">
        <v>4648598</v>
      </c>
      <c r="G8" s="86">
        <f t="shared" si="0"/>
        <v>1323896</v>
      </c>
    </row>
    <row r="9" spans="1:7" outlineLevel="2">
      <c r="A9" s="97">
        <v>51100205</v>
      </c>
      <c r="B9" s="97">
        <v>511002</v>
      </c>
      <c r="C9" s="97" t="s">
        <v>719</v>
      </c>
      <c r="D9" s="97" t="s">
        <v>715</v>
      </c>
      <c r="E9" s="86">
        <v>2854.32</v>
      </c>
      <c r="F9" s="86">
        <v>2425.19</v>
      </c>
      <c r="G9" s="86">
        <f t="shared" si="0"/>
        <v>429.13000000000011</v>
      </c>
    </row>
    <row r="10" spans="1:7" outlineLevel="2">
      <c r="A10" s="97">
        <v>51100206</v>
      </c>
      <c r="B10" s="97">
        <v>511002</v>
      </c>
      <c r="C10" s="97" t="s">
        <v>719</v>
      </c>
      <c r="D10" s="97" t="s">
        <v>714</v>
      </c>
      <c r="E10" s="86">
        <v>1302601.8500000001</v>
      </c>
      <c r="F10" s="86">
        <v>411148.36</v>
      </c>
      <c r="G10" s="86">
        <f t="shared" si="0"/>
        <v>891453.49000000011</v>
      </c>
    </row>
    <row r="11" spans="1:7" outlineLevel="2">
      <c r="A11" s="97">
        <v>51100207</v>
      </c>
      <c r="B11" s="97">
        <v>511002</v>
      </c>
      <c r="C11" s="97" t="s">
        <v>719</v>
      </c>
      <c r="D11" s="97" t="s">
        <v>713</v>
      </c>
      <c r="E11" s="86">
        <v>934741</v>
      </c>
      <c r="F11" s="86">
        <v>49667508.920000002</v>
      </c>
      <c r="G11" s="86">
        <f t="shared" si="0"/>
        <v>-48732767.920000002</v>
      </c>
    </row>
    <row r="12" spans="1:7" outlineLevel="2">
      <c r="A12" s="97">
        <v>51100208</v>
      </c>
      <c r="B12" s="97">
        <v>511002</v>
      </c>
      <c r="C12" s="97" t="s">
        <v>719</v>
      </c>
      <c r="D12" s="97" t="s">
        <v>712</v>
      </c>
      <c r="E12" s="86">
        <v>0</v>
      </c>
      <c r="F12" s="86">
        <v>4392198</v>
      </c>
      <c r="G12" s="86">
        <f t="shared" si="0"/>
        <v>-4392198</v>
      </c>
    </row>
    <row r="13" spans="1:7" outlineLevel="2">
      <c r="A13" s="97">
        <v>51100209</v>
      </c>
      <c r="B13" s="97">
        <v>511002</v>
      </c>
      <c r="C13" s="97" t="s">
        <v>719</v>
      </c>
      <c r="D13" s="97" t="s">
        <v>711</v>
      </c>
      <c r="E13" s="86">
        <v>9513812</v>
      </c>
      <c r="F13" s="86">
        <v>9170944.0800000001</v>
      </c>
      <c r="G13" s="86">
        <f t="shared" si="0"/>
        <v>342867.91999999993</v>
      </c>
    </row>
    <row r="14" spans="1:7" outlineLevel="2">
      <c r="A14" s="97">
        <v>51100210</v>
      </c>
      <c r="B14" s="97">
        <v>511002</v>
      </c>
      <c r="C14" s="97" t="s">
        <v>719</v>
      </c>
      <c r="D14" s="97" t="s">
        <v>710</v>
      </c>
      <c r="E14" s="86">
        <v>248389</v>
      </c>
      <c r="F14" s="86">
        <v>371967</v>
      </c>
      <c r="G14" s="86">
        <f t="shared" si="0"/>
        <v>-123578</v>
      </c>
    </row>
    <row r="15" spans="1:7" outlineLevel="2">
      <c r="A15" s="97">
        <v>51100211</v>
      </c>
      <c r="B15" s="97">
        <v>511002</v>
      </c>
      <c r="C15" s="97" t="s">
        <v>719</v>
      </c>
      <c r="D15" s="97" t="s">
        <v>709</v>
      </c>
      <c r="E15" s="86">
        <v>9515691.5999999996</v>
      </c>
      <c r="F15" s="86">
        <v>107507151.7</v>
      </c>
      <c r="G15" s="86">
        <f t="shared" si="0"/>
        <v>-97991460.100000009</v>
      </c>
    </row>
    <row r="16" spans="1:7" outlineLevel="2">
      <c r="A16" s="97">
        <v>51100212</v>
      </c>
      <c r="B16" s="97">
        <v>511002</v>
      </c>
      <c r="C16" s="97" t="s">
        <v>719</v>
      </c>
      <c r="D16" s="97" t="s">
        <v>708</v>
      </c>
      <c r="E16" s="86">
        <v>7140</v>
      </c>
      <c r="F16" s="86">
        <v>7965</v>
      </c>
      <c r="G16" s="86">
        <f t="shared" si="0"/>
        <v>-825</v>
      </c>
    </row>
    <row r="17" spans="1:7" outlineLevel="2">
      <c r="A17" s="97">
        <v>51100213</v>
      </c>
      <c r="B17" s="97">
        <v>511002</v>
      </c>
      <c r="C17" s="97" t="s">
        <v>719</v>
      </c>
      <c r="D17" s="97" t="s">
        <v>707</v>
      </c>
      <c r="E17" s="86">
        <v>360484</v>
      </c>
      <c r="F17" s="86">
        <v>703384</v>
      </c>
      <c r="G17" s="86">
        <f t="shared" si="0"/>
        <v>-342900</v>
      </c>
    </row>
    <row r="18" spans="1:7" outlineLevel="2">
      <c r="A18" s="97">
        <v>51100217</v>
      </c>
      <c r="B18" s="97">
        <v>511002</v>
      </c>
      <c r="C18" s="97" t="s">
        <v>719</v>
      </c>
      <c r="D18" s="97" t="s">
        <v>1153</v>
      </c>
      <c r="E18" s="86">
        <v>0</v>
      </c>
      <c r="F18" s="86">
        <v>5760000</v>
      </c>
      <c r="G18" s="86">
        <f t="shared" si="0"/>
        <v>-5760000</v>
      </c>
    </row>
    <row r="19" spans="1:7" outlineLevel="2">
      <c r="A19" s="97">
        <v>51100218</v>
      </c>
      <c r="B19" s="97">
        <v>511002</v>
      </c>
      <c r="C19" s="97" t="s">
        <v>719</v>
      </c>
      <c r="D19" s="97" t="s">
        <v>1154</v>
      </c>
      <c r="E19" s="86">
        <v>792180</v>
      </c>
      <c r="F19" s="86">
        <v>1130130</v>
      </c>
      <c r="G19" s="86">
        <f t="shared" si="0"/>
        <v>-337950</v>
      </c>
    </row>
    <row r="20" spans="1:7" outlineLevel="2">
      <c r="A20" s="97">
        <v>51100219</v>
      </c>
      <c r="B20" s="97">
        <v>511002</v>
      </c>
      <c r="C20" s="97" t="s">
        <v>719</v>
      </c>
      <c r="D20" s="97" t="s">
        <v>1394</v>
      </c>
      <c r="E20" s="86">
        <v>52132154.310000002</v>
      </c>
      <c r="F20" s="86">
        <v>0</v>
      </c>
      <c r="G20" s="86">
        <f t="shared" si="0"/>
        <v>52132154.310000002</v>
      </c>
    </row>
    <row r="21" spans="1:7" outlineLevel="2">
      <c r="A21" s="97">
        <v>51100220</v>
      </c>
      <c r="B21" s="97">
        <v>511002</v>
      </c>
      <c r="C21" s="97" t="s">
        <v>719</v>
      </c>
      <c r="D21" s="97" t="s">
        <v>1395</v>
      </c>
      <c r="E21" s="86">
        <v>133741422.20999999</v>
      </c>
      <c r="F21" s="86">
        <v>0</v>
      </c>
      <c r="G21" s="86">
        <f t="shared" si="0"/>
        <v>133741422.20999999</v>
      </c>
    </row>
    <row r="22" spans="1:7" outlineLevel="2">
      <c r="A22" s="97">
        <v>51100221</v>
      </c>
      <c r="B22" s="97">
        <v>511002</v>
      </c>
      <c r="C22" s="97" t="s">
        <v>719</v>
      </c>
      <c r="D22" s="97" t="s">
        <v>1396</v>
      </c>
      <c r="E22" s="86">
        <v>6840000</v>
      </c>
      <c r="F22" s="86">
        <v>0</v>
      </c>
      <c r="G22" s="86">
        <f t="shared" si="0"/>
        <v>6840000</v>
      </c>
    </row>
    <row r="23" spans="1:7" outlineLevel="1">
      <c r="A23" s="97"/>
      <c r="B23" s="97"/>
      <c r="C23" s="178" t="s">
        <v>1470</v>
      </c>
      <c r="D23" s="97"/>
      <c r="E23" s="86">
        <f>SUBTOTAL(9,E5:E22)</f>
        <v>262128189.28999999</v>
      </c>
      <c r="F23" s="86">
        <f>SUBTOTAL(9,F5:F22)</f>
        <v>227274508.21000001</v>
      </c>
      <c r="G23" s="86">
        <f>SUBTOTAL(9,G5:G22)</f>
        <v>34853681.079999998</v>
      </c>
    </row>
    <row r="24" spans="1:7" outlineLevel="2">
      <c r="A24" s="97">
        <v>51100401</v>
      </c>
      <c r="B24" s="97">
        <v>511004</v>
      </c>
      <c r="C24" s="97" t="s">
        <v>706</v>
      </c>
      <c r="D24" s="97" t="s">
        <v>275</v>
      </c>
      <c r="E24" s="86">
        <v>6523130.2400000002</v>
      </c>
      <c r="F24" s="86">
        <v>8020894.5599999996</v>
      </c>
      <c r="G24" s="86">
        <f t="shared" si="0"/>
        <v>-1497764.3199999994</v>
      </c>
    </row>
    <row r="25" spans="1:7" outlineLevel="1">
      <c r="A25" s="97"/>
      <c r="B25" s="97"/>
      <c r="C25" s="178" t="s">
        <v>1451</v>
      </c>
      <c r="D25" s="97"/>
      <c r="E25" s="86">
        <f>SUBTOTAL(9,E24:E24)</f>
        <v>6523130.2400000002</v>
      </c>
      <c r="F25" s="86">
        <f>SUBTOTAL(9,F24:F24)</f>
        <v>8020894.5599999996</v>
      </c>
      <c r="G25" s="86">
        <f>SUBTOTAL(9,G24:G24)</f>
        <v>-1497764.3199999994</v>
      </c>
    </row>
    <row r="26" spans="1:7" outlineLevel="2">
      <c r="A26" s="97">
        <v>51100801</v>
      </c>
      <c r="B26" s="97">
        <v>511008</v>
      </c>
      <c r="C26" s="97" t="s">
        <v>705</v>
      </c>
      <c r="D26" s="97" t="s">
        <v>1397</v>
      </c>
      <c r="E26" s="86">
        <v>23344680</v>
      </c>
      <c r="F26" s="86">
        <v>0</v>
      </c>
      <c r="G26" s="86">
        <f t="shared" si="0"/>
        <v>23344680</v>
      </c>
    </row>
    <row r="27" spans="1:7" outlineLevel="2">
      <c r="A27" s="97">
        <v>51100802</v>
      </c>
      <c r="B27" s="97">
        <v>511008</v>
      </c>
      <c r="C27" s="97" t="s">
        <v>705</v>
      </c>
      <c r="D27" s="97" t="s">
        <v>704</v>
      </c>
      <c r="E27" s="86">
        <v>28611179</v>
      </c>
      <c r="F27" s="86">
        <v>21432372</v>
      </c>
      <c r="G27" s="86">
        <f t="shared" si="0"/>
        <v>7178807</v>
      </c>
    </row>
    <row r="28" spans="1:7" outlineLevel="2">
      <c r="A28" s="97">
        <v>51100803</v>
      </c>
      <c r="B28" s="97">
        <v>511008</v>
      </c>
      <c r="C28" s="97" t="s">
        <v>705</v>
      </c>
      <c r="D28" s="97" t="s">
        <v>1156</v>
      </c>
      <c r="E28" s="86">
        <v>6656342</v>
      </c>
      <c r="F28" s="86">
        <v>11097786</v>
      </c>
      <c r="G28" s="86">
        <f t="shared" si="0"/>
        <v>-4441444</v>
      </c>
    </row>
    <row r="29" spans="1:7" outlineLevel="1">
      <c r="A29" s="97"/>
      <c r="B29" s="97"/>
      <c r="C29" s="178" t="s">
        <v>1471</v>
      </c>
      <c r="D29" s="97"/>
      <c r="E29" s="86">
        <f>SUBTOTAL(9,E26:E28)</f>
        <v>58612201</v>
      </c>
      <c r="F29" s="86">
        <f>SUBTOTAL(9,F26:F28)</f>
        <v>32530158</v>
      </c>
      <c r="G29" s="86">
        <f>SUBTOTAL(9,G26:G28)</f>
        <v>26082043</v>
      </c>
    </row>
    <row r="30" spans="1:7" outlineLevel="2">
      <c r="A30" s="97">
        <v>51101001</v>
      </c>
      <c r="B30" s="97">
        <v>511010</v>
      </c>
      <c r="C30" s="97" t="s">
        <v>703</v>
      </c>
      <c r="D30" s="97" t="s">
        <v>702</v>
      </c>
      <c r="E30" s="86">
        <v>7633248</v>
      </c>
      <c r="F30" s="86">
        <v>7653884</v>
      </c>
      <c r="G30" s="86">
        <f t="shared" si="0"/>
        <v>-20636</v>
      </c>
    </row>
    <row r="31" spans="1:7" outlineLevel="2">
      <c r="A31" s="97">
        <v>51101002</v>
      </c>
      <c r="B31" s="97">
        <v>511010</v>
      </c>
      <c r="C31" s="97" t="s">
        <v>703</v>
      </c>
      <c r="D31" s="97" t="s">
        <v>701</v>
      </c>
      <c r="E31" s="86">
        <v>13961926</v>
      </c>
      <c r="F31" s="86">
        <v>4451655</v>
      </c>
      <c r="G31" s="86">
        <f t="shared" si="0"/>
        <v>9510271</v>
      </c>
    </row>
    <row r="32" spans="1:7" outlineLevel="2">
      <c r="A32" s="97">
        <v>51101003</v>
      </c>
      <c r="B32" s="97">
        <v>511010</v>
      </c>
      <c r="C32" s="97" t="s">
        <v>703</v>
      </c>
      <c r="D32" s="97" t="s">
        <v>700</v>
      </c>
      <c r="E32" s="86">
        <v>18204712</v>
      </c>
      <c r="F32" s="86">
        <v>14033977</v>
      </c>
      <c r="G32" s="86">
        <f t="shared" si="0"/>
        <v>4170735</v>
      </c>
    </row>
    <row r="33" spans="1:7" outlineLevel="2">
      <c r="A33" s="97">
        <v>51101004</v>
      </c>
      <c r="B33" s="97">
        <v>511010</v>
      </c>
      <c r="C33" s="97" t="s">
        <v>703</v>
      </c>
      <c r="D33" s="97" t="s">
        <v>699</v>
      </c>
      <c r="E33" s="86">
        <v>17054165</v>
      </c>
      <c r="F33" s="86">
        <v>11627072</v>
      </c>
      <c r="G33" s="86">
        <f t="shared" si="0"/>
        <v>5427093</v>
      </c>
    </row>
    <row r="34" spans="1:7" outlineLevel="2">
      <c r="A34" s="97">
        <v>51101005</v>
      </c>
      <c r="B34" s="97">
        <v>511010</v>
      </c>
      <c r="C34" s="97" t="s">
        <v>703</v>
      </c>
      <c r="D34" s="97" t="s">
        <v>81</v>
      </c>
      <c r="E34" s="86">
        <v>185546108.19999999</v>
      </c>
      <c r="F34" s="86">
        <v>131122909.59999999</v>
      </c>
      <c r="G34" s="86">
        <f t="shared" si="0"/>
        <v>54423198.599999994</v>
      </c>
    </row>
    <row r="35" spans="1:7" outlineLevel="2">
      <c r="A35" s="97">
        <v>51101006</v>
      </c>
      <c r="B35" s="97">
        <v>511010</v>
      </c>
      <c r="C35" s="97" t="s">
        <v>703</v>
      </c>
      <c r="D35" s="97" t="s">
        <v>698</v>
      </c>
      <c r="E35" s="86">
        <v>2748500</v>
      </c>
      <c r="F35" s="86">
        <v>6897901</v>
      </c>
      <c r="G35" s="86">
        <f t="shared" si="0"/>
        <v>-4149401</v>
      </c>
    </row>
    <row r="36" spans="1:7" outlineLevel="1">
      <c r="A36" s="97"/>
      <c r="B36" s="97"/>
      <c r="C36" s="178" t="s">
        <v>1472</v>
      </c>
      <c r="D36" s="97"/>
      <c r="E36" s="86">
        <f>SUBTOTAL(9,E30:E35)</f>
        <v>245148659.19999999</v>
      </c>
      <c r="F36" s="86">
        <f>SUBTOTAL(9,F30:F35)</f>
        <v>175787398.59999999</v>
      </c>
      <c r="G36" s="86">
        <f>SUBTOTAL(9,G30:G35)</f>
        <v>69361260.599999994</v>
      </c>
    </row>
    <row r="37" spans="1:7" outlineLevel="2">
      <c r="A37" s="97">
        <v>51101401</v>
      </c>
      <c r="B37" s="97">
        <v>511014</v>
      </c>
      <c r="C37" s="97" t="s">
        <v>697</v>
      </c>
      <c r="D37" s="97" t="s">
        <v>696</v>
      </c>
      <c r="E37" s="86">
        <v>20216964</v>
      </c>
      <c r="F37" s="86">
        <v>17690326</v>
      </c>
      <c r="G37" s="86">
        <f t="shared" si="0"/>
        <v>2526638</v>
      </c>
    </row>
    <row r="38" spans="1:7" outlineLevel="1">
      <c r="A38" s="97"/>
      <c r="B38" s="97"/>
      <c r="C38" s="178" t="s">
        <v>1452</v>
      </c>
      <c r="D38" s="97"/>
      <c r="E38" s="86">
        <f>SUBTOTAL(9,E37:E37)</f>
        <v>20216964</v>
      </c>
      <c r="F38" s="86">
        <f>SUBTOTAL(9,F37:F37)</f>
        <v>17690326</v>
      </c>
      <c r="G38" s="86">
        <f>SUBTOTAL(9,G37:G37)</f>
        <v>2526638</v>
      </c>
    </row>
    <row r="39" spans="1:7" outlineLevel="2">
      <c r="A39" s="97">
        <v>51101801</v>
      </c>
      <c r="B39" s="97">
        <v>511018</v>
      </c>
      <c r="C39" s="97" t="s">
        <v>695</v>
      </c>
      <c r="D39" s="97" t="s">
        <v>694</v>
      </c>
      <c r="E39" s="86">
        <v>13447450</v>
      </c>
      <c r="F39" s="86">
        <v>11991570</v>
      </c>
      <c r="G39" s="86">
        <f t="shared" si="0"/>
        <v>1455880</v>
      </c>
    </row>
    <row r="40" spans="1:7" outlineLevel="2">
      <c r="A40" s="97">
        <v>51101802</v>
      </c>
      <c r="B40" s="97">
        <v>511018</v>
      </c>
      <c r="C40" s="97" t="s">
        <v>695</v>
      </c>
      <c r="D40" s="97" t="s">
        <v>693</v>
      </c>
      <c r="E40" s="86">
        <v>209971</v>
      </c>
      <c r="F40" s="86">
        <v>39240</v>
      </c>
      <c r="G40" s="86">
        <f t="shared" si="0"/>
        <v>170731</v>
      </c>
    </row>
    <row r="41" spans="1:7" outlineLevel="1">
      <c r="A41" s="97"/>
      <c r="B41" s="97"/>
      <c r="C41" s="178" t="s">
        <v>1473</v>
      </c>
      <c r="D41" s="97"/>
      <c r="E41" s="86">
        <f>SUBTOTAL(9,E39:E40)</f>
        <v>13657421</v>
      </c>
      <c r="F41" s="86">
        <f>SUBTOTAL(9,F39:F40)</f>
        <v>12030810</v>
      </c>
      <c r="G41" s="86">
        <f>SUBTOTAL(9,G39:G40)</f>
        <v>1626611</v>
      </c>
    </row>
    <row r="42" spans="1:7" outlineLevel="2">
      <c r="A42" s="97">
        <v>51102001</v>
      </c>
      <c r="B42" s="97">
        <v>511020</v>
      </c>
      <c r="C42" s="97" t="s">
        <v>692</v>
      </c>
      <c r="D42" s="97" t="s">
        <v>691</v>
      </c>
      <c r="E42" s="86">
        <v>11289639</v>
      </c>
      <c r="F42" s="86">
        <v>12220382</v>
      </c>
      <c r="G42" s="86">
        <f t="shared" si="0"/>
        <v>-930743</v>
      </c>
    </row>
    <row r="43" spans="1:7" outlineLevel="2">
      <c r="A43" s="97">
        <v>51102002</v>
      </c>
      <c r="B43" s="97">
        <v>511020</v>
      </c>
      <c r="C43" s="97" t="s">
        <v>692</v>
      </c>
      <c r="D43" s="97" t="s">
        <v>690</v>
      </c>
      <c r="E43" s="86">
        <v>8090575</v>
      </c>
      <c r="F43" s="86">
        <v>684624</v>
      </c>
      <c r="G43" s="86">
        <f t="shared" si="0"/>
        <v>7405951</v>
      </c>
    </row>
    <row r="44" spans="1:7" outlineLevel="2">
      <c r="A44" s="97">
        <v>51102003</v>
      </c>
      <c r="B44" s="97">
        <v>511020</v>
      </c>
      <c r="C44" s="97" t="s">
        <v>692</v>
      </c>
      <c r="D44" s="97" t="s">
        <v>689</v>
      </c>
      <c r="E44" s="86">
        <v>93108803</v>
      </c>
      <c r="F44" s="86">
        <v>78018588</v>
      </c>
      <c r="G44" s="86">
        <f t="shared" si="0"/>
        <v>15090215</v>
      </c>
    </row>
    <row r="45" spans="1:7" outlineLevel="1">
      <c r="A45" s="97"/>
      <c r="B45" s="97"/>
      <c r="C45" s="178" t="s">
        <v>1474</v>
      </c>
      <c r="D45" s="97"/>
      <c r="E45" s="86">
        <f>SUBTOTAL(9,E42:E44)</f>
        <v>112489017</v>
      </c>
      <c r="F45" s="86">
        <f>SUBTOTAL(9,F42:F44)</f>
        <v>90923594</v>
      </c>
      <c r="G45" s="86">
        <f>SUBTOTAL(9,G42:G44)</f>
        <v>21565423</v>
      </c>
    </row>
    <row r="46" spans="1:7" outlineLevel="2">
      <c r="A46" s="97">
        <v>51102201</v>
      </c>
      <c r="B46" s="97">
        <v>511022</v>
      </c>
      <c r="C46" s="97" t="s">
        <v>688</v>
      </c>
      <c r="D46" s="97" t="s">
        <v>687</v>
      </c>
      <c r="E46" s="86">
        <v>9752492</v>
      </c>
      <c r="F46" s="86">
        <v>11013526.029999999</v>
      </c>
      <c r="G46" s="86">
        <f t="shared" si="0"/>
        <v>-1261034.0299999993</v>
      </c>
    </row>
    <row r="47" spans="1:7" outlineLevel="2">
      <c r="A47" s="97">
        <v>51102202</v>
      </c>
      <c r="B47" s="97">
        <v>511022</v>
      </c>
      <c r="C47" s="97" t="s">
        <v>688</v>
      </c>
      <c r="D47" s="97" t="s">
        <v>686</v>
      </c>
      <c r="E47" s="86">
        <v>25998632</v>
      </c>
      <c r="F47" s="86">
        <v>29182750</v>
      </c>
      <c r="G47" s="86">
        <f t="shared" si="0"/>
        <v>-3184118</v>
      </c>
    </row>
    <row r="48" spans="1:7" outlineLevel="2">
      <c r="A48" s="97">
        <v>51102203</v>
      </c>
      <c r="B48" s="97">
        <v>511022</v>
      </c>
      <c r="C48" s="97" t="s">
        <v>688</v>
      </c>
      <c r="D48" s="97" t="s">
        <v>685</v>
      </c>
      <c r="E48" s="86">
        <v>4821100</v>
      </c>
      <c r="F48" s="86">
        <v>4358838</v>
      </c>
      <c r="G48" s="86">
        <f t="shared" si="0"/>
        <v>462262</v>
      </c>
    </row>
    <row r="49" spans="1:7" outlineLevel="2">
      <c r="A49" s="97">
        <v>51102204</v>
      </c>
      <c r="B49" s="97">
        <v>511022</v>
      </c>
      <c r="C49" s="97" t="s">
        <v>688</v>
      </c>
      <c r="D49" s="97" t="s">
        <v>684</v>
      </c>
      <c r="E49" s="86">
        <v>67059490.219999999</v>
      </c>
      <c r="F49" s="86">
        <v>62809597.25</v>
      </c>
      <c r="G49" s="86">
        <f t="shared" si="0"/>
        <v>4249892.9699999988</v>
      </c>
    </row>
    <row r="50" spans="1:7" outlineLevel="2">
      <c r="A50" s="97">
        <v>51102205</v>
      </c>
      <c r="B50" s="97">
        <v>511022</v>
      </c>
      <c r="C50" s="97" t="s">
        <v>688</v>
      </c>
      <c r="D50" s="97" t="s">
        <v>683</v>
      </c>
      <c r="E50" s="86">
        <v>5471180</v>
      </c>
      <c r="F50" s="86">
        <v>5617388</v>
      </c>
      <c r="G50" s="86">
        <f t="shared" si="0"/>
        <v>-146208</v>
      </c>
    </row>
    <row r="51" spans="1:7" outlineLevel="2">
      <c r="A51" s="97">
        <v>51102206</v>
      </c>
      <c r="B51" s="97">
        <v>511022</v>
      </c>
      <c r="C51" s="97" t="s">
        <v>688</v>
      </c>
      <c r="D51" s="97" t="s">
        <v>682</v>
      </c>
      <c r="E51" s="86">
        <v>73545153.930000007</v>
      </c>
      <c r="F51" s="86">
        <v>65397405.100000001</v>
      </c>
      <c r="G51" s="86">
        <f t="shared" si="0"/>
        <v>8147748.8300000057</v>
      </c>
    </row>
    <row r="52" spans="1:7" outlineLevel="1">
      <c r="A52" s="97"/>
      <c r="B52" s="97"/>
      <c r="C52" s="178" t="s">
        <v>1475</v>
      </c>
      <c r="D52" s="97"/>
      <c r="E52" s="86">
        <f>SUBTOTAL(9,E46:E51)</f>
        <v>186648048.15000001</v>
      </c>
      <c r="F52" s="86">
        <f>SUBTOTAL(9,F46:F51)</f>
        <v>178379504.38</v>
      </c>
      <c r="G52" s="86">
        <f>SUBTOTAL(9,G46:G51)</f>
        <v>8268543.7700000051</v>
      </c>
    </row>
    <row r="53" spans="1:7" outlineLevel="2">
      <c r="A53" s="97">
        <v>51102401</v>
      </c>
      <c r="B53" s="97">
        <v>511024</v>
      </c>
      <c r="C53" s="97" t="s">
        <v>681</v>
      </c>
      <c r="D53" s="97" t="s">
        <v>679</v>
      </c>
      <c r="E53" s="86">
        <v>53594980</v>
      </c>
      <c r="F53" s="86">
        <v>50772996</v>
      </c>
      <c r="G53" s="86">
        <f t="shared" si="0"/>
        <v>2821984</v>
      </c>
    </row>
    <row r="54" spans="1:7" outlineLevel="1">
      <c r="A54" s="97"/>
      <c r="B54" s="97"/>
      <c r="C54" s="178" t="s">
        <v>1476</v>
      </c>
      <c r="D54" s="97"/>
      <c r="E54" s="86">
        <f>SUBTOTAL(9,E53:E53)</f>
        <v>53594980</v>
      </c>
      <c r="F54" s="86">
        <f>SUBTOTAL(9,F53:F53)</f>
        <v>50772996</v>
      </c>
      <c r="G54" s="86">
        <f>SUBTOTAL(9,G53:G53)</f>
        <v>2821984</v>
      </c>
    </row>
    <row r="55" spans="1:7" outlineLevel="2">
      <c r="A55" s="97">
        <v>51102601</v>
      </c>
      <c r="B55" s="97">
        <v>511026</v>
      </c>
      <c r="C55" s="97" t="s">
        <v>678</v>
      </c>
      <c r="D55" s="97" t="s">
        <v>677</v>
      </c>
      <c r="E55" s="86">
        <v>19424450</v>
      </c>
      <c r="F55" s="86">
        <v>14366787</v>
      </c>
      <c r="G55" s="86">
        <f t="shared" si="0"/>
        <v>5057663</v>
      </c>
    </row>
    <row r="56" spans="1:7" outlineLevel="1">
      <c r="A56" s="97"/>
      <c r="B56" s="97"/>
      <c r="C56" s="178" t="s">
        <v>1456</v>
      </c>
      <c r="D56" s="97"/>
      <c r="E56" s="86">
        <f>SUBTOTAL(9,E55:E55)</f>
        <v>19424450</v>
      </c>
      <c r="F56" s="86">
        <f>SUBTOTAL(9,F55:F55)</f>
        <v>14366787</v>
      </c>
      <c r="G56" s="86">
        <f>SUBTOTAL(9,G55:G55)</f>
        <v>5057663</v>
      </c>
    </row>
    <row r="57" spans="1:7" outlineLevel="2">
      <c r="A57" s="97">
        <v>51102801</v>
      </c>
      <c r="B57" s="97">
        <v>511028</v>
      </c>
      <c r="C57" s="97" t="s">
        <v>676</v>
      </c>
      <c r="D57" s="97" t="s">
        <v>675</v>
      </c>
      <c r="E57" s="86">
        <v>37327290</v>
      </c>
      <c r="F57" s="86">
        <v>27174638</v>
      </c>
      <c r="G57" s="86">
        <f t="shared" si="0"/>
        <v>10152652</v>
      </c>
    </row>
    <row r="58" spans="1:7" outlineLevel="1">
      <c r="A58" s="97"/>
      <c r="B58" s="97"/>
      <c r="C58" s="178" t="s">
        <v>1477</v>
      </c>
      <c r="D58" s="97"/>
      <c r="E58" s="86">
        <f>SUBTOTAL(9,E57:E57)</f>
        <v>37327290</v>
      </c>
      <c r="F58" s="86">
        <f>SUBTOTAL(9,F57:F57)</f>
        <v>27174638</v>
      </c>
      <c r="G58" s="86">
        <f>SUBTOTAL(9,G57:G57)</f>
        <v>10152652</v>
      </c>
    </row>
    <row r="59" spans="1:7" outlineLevel="2">
      <c r="A59" s="97">
        <v>51103001</v>
      </c>
      <c r="B59" s="97">
        <v>511030</v>
      </c>
      <c r="C59" s="97" t="s">
        <v>674</v>
      </c>
      <c r="D59" s="97" t="s">
        <v>673</v>
      </c>
      <c r="E59" s="86">
        <v>73391</v>
      </c>
      <c r="F59" s="86">
        <v>275400</v>
      </c>
      <c r="G59" s="86">
        <f t="shared" si="0"/>
        <v>-202009</v>
      </c>
    </row>
    <row r="60" spans="1:7" outlineLevel="1">
      <c r="A60" s="97"/>
      <c r="B60" s="97"/>
      <c r="C60" s="178" t="s">
        <v>1457</v>
      </c>
      <c r="D60" s="97"/>
      <c r="E60" s="86">
        <f>SUBTOTAL(9,E59:E59)</f>
        <v>73391</v>
      </c>
      <c r="F60" s="86">
        <f>SUBTOTAL(9,F59:F59)</f>
        <v>275400</v>
      </c>
      <c r="G60" s="86">
        <f>SUBTOTAL(9,G59:G59)</f>
        <v>-202009</v>
      </c>
    </row>
    <row r="61" spans="1:7" outlineLevel="2">
      <c r="A61" s="97">
        <v>51103401</v>
      </c>
      <c r="B61" s="97">
        <v>511034</v>
      </c>
      <c r="C61" s="97" t="s">
        <v>672</v>
      </c>
      <c r="D61" s="97" t="s">
        <v>671</v>
      </c>
      <c r="E61" s="86">
        <v>6014810</v>
      </c>
      <c r="F61" s="86">
        <v>6276296</v>
      </c>
      <c r="G61" s="86">
        <f t="shared" si="0"/>
        <v>-261486</v>
      </c>
    </row>
    <row r="62" spans="1:7" outlineLevel="2">
      <c r="A62" s="97">
        <v>51103402</v>
      </c>
      <c r="B62" s="97">
        <v>511034</v>
      </c>
      <c r="C62" s="97" t="s">
        <v>672</v>
      </c>
      <c r="D62" s="97" t="s">
        <v>670</v>
      </c>
      <c r="E62" s="86">
        <v>30468445</v>
      </c>
      <c r="F62" s="86">
        <v>24929200</v>
      </c>
      <c r="G62" s="86">
        <f t="shared" si="0"/>
        <v>5539245</v>
      </c>
    </row>
    <row r="63" spans="1:7" outlineLevel="2">
      <c r="A63" s="97">
        <v>51103403</v>
      </c>
      <c r="B63" s="97">
        <v>511034</v>
      </c>
      <c r="C63" s="97" t="s">
        <v>672</v>
      </c>
      <c r="D63" s="97" t="s">
        <v>669</v>
      </c>
      <c r="E63" s="86">
        <v>33814100</v>
      </c>
      <c r="F63" s="86">
        <v>22722400</v>
      </c>
      <c r="G63" s="86">
        <f t="shared" si="0"/>
        <v>11091700</v>
      </c>
    </row>
    <row r="64" spans="1:7" outlineLevel="2">
      <c r="A64" s="97">
        <v>51103404</v>
      </c>
      <c r="B64" s="97">
        <v>511034</v>
      </c>
      <c r="C64" s="97" t="s">
        <v>672</v>
      </c>
      <c r="D64" s="97" t="s">
        <v>668</v>
      </c>
      <c r="E64" s="86">
        <v>11023500</v>
      </c>
      <c r="F64" s="86">
        <v>6615000</v>
      </c>
      <c r="G64" s="86">
        <f t="shared" si="0"/>
        <v>4408500</v>
      </c>
    </row>
    <row r="65" spans="1:7" outlineLevel="2">
      <c r="A65" s="97">
        <v>51103405</v>
      </c>
      <c r="B65" s="97">
        <v>511034</v>
      </c>
      <c r="C65" s="97" t="s">
        <v>672</v>
      </c>
      <c r="D65" s="97" t="s">
        <v>667</v>
      </c>
      <c r="E65" s="86">
        <v>3740000</v>
      </c>
      <c r="F65" s="86">
        <v>16182068</v>
      </c>
      <c r="G65" s="86">
        <f t="shared" si="0"/>
        <v>-12442068</v>
      </c>
    </row>
    <row r="66" spans="1:7" outlineLevel="2">
      <c r="A66" s="97">
        <v>51103406</v>
      </c>
      <c r="B66" s="97">
        <v>511034</v>
      </c>
      <c r="C66" s="97" t="s">
        <v>672</v>
      </c>
      <c r="D66" s="97" t="s">
        <v>666</v>
      </c>
      <c r="E66" s="86">
        <v>3680400</v>
      </c>
      <c r="F66" s="86">
        <v>22999569</v>
      </c>
      <c r="G66" s="86">
        <f t="shared" si="0"/>
        <v>-19319169</v>
      </c>
    </row>
    <row r="67" spans="1:7" outlineLevel="2">
      <c r="A67" s="97">
        <v>51103407</v>
      </c>
      <c r="B67" s="97">
        <v>511034</v>
      </c>
      <c r="C67" s="97" t="s">
        <v>672</v>
      </c>
      <c r="D67" s="97" t="s">
        <v>1160</v>
      </c>
      <c r="E67" s="86">
        <v>3250000</v>
      </c>
      <c r="F67" s="86">
        <v>350000</v>
      </c>
      <c r="G67" s="86">
        <f t="shared" si="0"/>
        <v>2900000</v>
      </c>
    </row>
    <row r="68" spans="1:7" outlineLevel="2">
      <c r="A68" s="97">
        <v>51103410</v>
      </c>
      <c r="B68" s="97">
        <v>511034</v>
      </c>
      <c r="C68" s="97" t="s">
        <v>672</v>
      </c>
      <c r="D68" s="97" t="s">
        <v>665</v>
      </c>
      <c r="E68" s="86">
        <v>4800000</v>
      </c>
      <c r="F68" s="86">
        <v>5425000</v>
      </c>
      <c r="G68" s="86">
        <f t="shared" si="0"/>
        <v>-625000</v>
      </c>
    </row>
    <row r="69" spans="1:7" outlineLevel="2">
      <c r="A69" s="97">
        <v>51103411</v>
      </c>
      <c r="B69" s="97">
        <v>511034</v>
      </c>
      <c r="C69" s="97" t="s">
        <v>672</v>
      </c>
      <c r="D69" s="97" t="s">
        <v>1161</v>
      </c>
      <c r="E69" s="86">
        <v>300000</v>
      </c>
      <c r="F69" s="86">
        <v>498260</v>
      </c>
      <c r="G69" s="86">
        <f t="shared" si="0"/>
        <v>-198260</v>
      </c>
    </row>
    <row r="70" spans="1:7" outlineLevel="2">
      <c r="A70" s="97">
        <v>51103412</v>
      </c>
      <c r="B70" s="97">
        <v>511034</v>
      </c>
      <c r="C70" s="97" t="s">
        <v>672</v>
      </c>
      <c r="D70" s="97" t="s">
        <v>664</v>
      </c>
      <c r="E70" s="86">
        <v>15804053</v>
      </c>
      <c r="F70" s="86">
        <v>16968441</v>
      </c>
      <c r="G70" s="86">
        <f t="shared" si="0"/>
        <v>-1164388</v>
      </c>
    </row>
    <row r="71" spans="1:7" outlineLevel="2">
      <c r="A71" s="97">
        <v>51103413</v>
      </c>
      <c r="B71" s="97">
        <v>511034</v>
      </c>
      <c r="C71" s="97" t="s">
        <v>672</v>
      </c>
      <c r="D71" s="97" t="s">
        <v>1804</v>
      </c>
      <c r="E71" s="86">
        <v>24180000</v>
      </c>
      <c r="F71" s="86">
        <v>23257588</v>
      </c>
      <c r="G71" s="86">
        <f t="shared" si="0"/>
        <v>922412</v>
      </c>
    </row>
    <row r="72" spans="1:7" outlineLevel="1">
      <c r="A72" s="97"/>
      <c r="B72" s="97"/>
      <c r="C72" s="178" t="s">
        <v>1453</v>
      </c>
      <c r="D72" s="97"/>
      <c r="E72" s="86">
        <f>SUBTOTAL(9,E61:E71)</f>
        <v>137075308</v>
      </c>
      <c r="F72" s="86">
        <f>SUBTOTAL(9,F61:F71)</f>
        <v>146223822</v>
      </c>
      <c r="G72" s="86">
        <f>SUBTOTAL(9,G61:G71)</f>
        <v>-9148514</v>
      </c>
    </row>
    <row r="73" spans="1:7" outlineLevel="2">
      <c r="A73" s="97">
        <v>51103601</v>
      </c>
      <c r="B73" s="97">
        <v>511036</v>
      </c>
      <c r="C73" s="97" t="s">
        <v>663</v>
      </c>
      <c r="D73" s="97" t="s">
        <v>662</v>
      </c>
      <c r="E73" s="86">
        <v>0</v>
      </c>
      <c r="F73" s="86">
        <v>60599000</v>
      </c>
      <c r="G73" s="86">
        <f t="shared" si="0"/>
        <v>-60599000</v>
      </c>
    </row>
    <row r="74" spans="1:7" outlineLevel="2">
      <c r="A74" s="97">
        <v>51103602</v>
      </c>
      <c r="B74" s="97">
        <v>511036</v>
      </c>
      <c r="C74" s="97" t="s">
        <v>663</v>
      </c>
      <c r="D74" s="97" t="s">
        <v>1163</v>
      </c>
      <c r="E74" s="86">
        <v>21120000</v>
      </c>
      <c r="F74" s="86">
        <v>4288000</v>
      </c>
      <c r="G74" s="86">
        <f t="shared" si="0"/>
        <v>16832000</v>
      </c>
    </row>
    <row r="75" spans="1:7" outlineLevel="2">
      <c r="A75" s="97">
        <v>51103603</v>
      </c>
      <c r="B75" s="97">
        <v>511036</v>
      </c>
      <c r="C75" s="97" t="s">
        <v>663</v>
      </c>
      <c r="D75" s="97" t="s">
        <v>1164</v>
      </c>
      <c r="E75" s="86">
        <v>1770516</v>
      </c>
      <c r="F75" s="86">
        <v>2482020</v>
      </c>
      <c r="G75" s="86">
        <f t="shared" si="0"/>
        <v>-711504</v>
      </c>
    </row>
    <row r="76" spans="1:7" outlineLevel="2">
      <c r="A76" s="97">
        <v>51103604</v>
      </c>
      <c r="B76" s="97">
        <v>511036</v>
      </c>
      <c r="C76" s="97" t="s">
        <v>663</v>
      </c>
      <c r="D76" s="97" t="s">
        <v>1165</v>
      </c>
      <c r="E76" s="86">
        <v>46091800</v>
      </c>
      <c r="F76" s="86">
        <v>41679800</v>
      </c>
      <c r="G76" s="86">
        <f t="shared" si="0"/>
        <v>4412000</v>
      </c>
    </row>
    <row r="77" spans="1:7" outlineLevel="1">
      <c r="A77" s="97"/>
      <c r="B77" s="97"/>
      <c r="C77" s="178" t="s">
        <v>1459</v>
      </c>
      <c r="D77" s="97"/>
      <c r="E77" s="86">
        <f>SUBTOTAL(9,E73:E76)</f>
        <v>68982316</v>
      </c>
      <c r="F77" s="86">
        <f>SUBTOTAL(9,F73:F76)</f>
        <v>109048820</v>
      </c>
      <c r="G77" s="86">
        <f>SUBTOTAL(9,G73:G76)</f>
        <v>-40066504</v>
      </c>
    </row>
    <row r="78" spans="1:7" outlineLevel="2">
      <c r="A78" s="97">
        <v>51103801</v>
      </c>
      <c r="B78" s="97">
        <v>511038</v>
      </c>
      <c r="C78" s="97" t="s">
        <v>661</v>
      </c>
      <c r="D78" s="97" t="s">
        <v>660</v>
      </c>
      <c r="E78" s="86">
        <v>9800000</v>
      </c>
      <c r="F78" s="86">
        <v>5565000</v>
      </c>
      <c r="G78" s="86">
        <f t="shared" si="0"/>
        <v>4235000</v>
      </c>
    </row>
    <row r="79" spans="1:7" outlineLevel="2">
      <c r="A79" s="97">
        <v>51103802</v>
      </c>
      <c r="B79" s="97">
        <v>511038</v>
      </c>
      <c r="C79" s="97" t="s">
        <v>661</v>
      </c>
      <c r="D79" s="97" t="s">
        <v>659</v>
      </c>
      <c r="E79" s="86">
        <v>0</v>
      </c>
      <c r="F79" s="86">
        <v>1147713</v>
      </c>
      <c r="G79" s="86">
        <f t="shared" si="0"/>
        <v>-1147713</v>
      </c>
    </row>
    <row r="80" spans="1:7" outlineLevel="2">
      <c r="A80" s="97">
        <v>51103804</v>
      </c>
      <c r="B80" s="97">
        <v>511038</v>
      </c>
      <c r="C80" s="97" t="s">
        <v>661</v>
      </c>
      <c r="D80" s="97" t="s">
        <v>658</v>
      </c>
      <c r="E80" s="86">
        <v>23035701</v>
      </c>
      <c r="F80" s="86">
        <v>19880770</v>
      </c>
      <c r="G80" s="86">
        <f t="shared" si="0"/>
        <v>3154931</v>
      </c>
    </row>
    <row r="81" spans="1:7" outlineLevel="2">
      <c r="A81" s="97">
        <v>51103805</v>
      </c>
      <c r="B81" s="97">
        <v>511038</v>
      </c>
      <c r="C81" s="97" t="s">
        <v>661</v>
      </c>
      <c r="D81" s="97" t="s">
        <v>657</v>
      </c>
      <c r="E81" s="86">
        <v>33043946</v>
      </c>
      <c r="F81" s="86">
        <v>16970640</v>
      </c>
      <c r="G81" s="86">
        <f t="shared" si="0"/>
        <v>16073306</v>
      </c>
    </row>
    <row r="82" spans="1:7" outlineLevel="2">
      <c r="A82" s="97">
        <v>51103807</v>
      </c>
      <c r="B82" s="97">
        <v>511038</v>
      </c>
      <c r="C82" s="97" t="s">
        <v>661</v>
      </c>
      <c r="D82" s="97" t="s">
        <v>656</v>
      </c>
      <c r="E82" s="86">
        <v>11294395</v>
      </c>
      <c r="F82" s="86">
        <v>20254217</v>
      </c>
      <c r="G82" s="86">
        <f t="shared" ref="G82:G140" si="1">+E82-F82</f>
        <v>-8959822</v>
      </c>
    </row>
    <row r="83" spans="1:7" outlineLevel="2">
      <c r="A83" s="97">
        <v>51103808</v>
      </c>
      <c r="B83" s="97">
        <v>511038</v>
      </c>
      <c r="C83" s="97" t="s">
        <v>661</v>
      </c>
      <c r="D83" s="97" t="s">
        <v>655</v>
      </c>
      <c r="E83" s="86">
        <v>1874400</v>
      </c>
      <c r="F83" s="86">
        <v>3380000</v>
      </c>
      <c r="G83" s="86">
        <f t="shared" si="1"/>
        <v>-1505600</v>
      </c>
    </row>
    <row r="84" spans="1:7" outlineLevel="2">
      <c r="A84" s="97">
        <v>51103809</v>
      </c>
      <c r="B84" s="97">
        <v>511038</v>
      </c>
      <c r="C84" s="97" t="s">
        <v>661</v>
      </c>
      <c r="D84" s="97" t="s">
        <v>1167</v>
      </c>
      <c r="E84" s="86">
        <v>102726926</v>
      </c>
      <c r="F84" s="86">
        <v>96306111</v>
      </c>
      <c r="G84" s="86">
        <f t="shared" si="1"/>
        <v>6420815</v>
      </c>
    </row>
    <row r="85" spans="1:7" outlineLevel="1">
      <c r="A85" s="97"/>
      <c r="B85" s="97"/>
      <c r="C85" s="178" t="s">
        <v>1460</v>
      </c>
      <c r="D85" s="97"/>
      <c r="E85" s="86">
        <f>SUBTOTAL(9,E78:E84)</f>
        <v>181775368</v>
      </c>
      <c r="F85" s="86">
        <f>SUBTOTAL(9,F78:F84)</f>
        <v>163504451</v>
      </c>
      <c r="G85" s="86">
        <f>SUBTOTAL(9,G78:G84)</f>
        <v>18270917</v>
      </c>
    </row>
    <row r="86" spans="1:7" outlineLevel="2">
      <c r="A86" s="97">
        <v>51104001</v>
      </c>
      <c r="B86" s="97">
        <v>511040</v>
      </c>
      <c r="C86" s="97" t="s">
        <v>654</v>
      </c>
      <c r="D86" s="97" t="s">
        <v>653</v>
      </c>
      <c r="E86" s="86">
        <v>147666450</v>
      </c>
      <c r="F86" s="86">
        <v>126378622</v>
      </c>
      <c r="G86" s="86">
        <f t="shared" si="1"/>
        <v>21287828</v>
      </c>
    </row>
    <row r="87" spans="1:7" outlineLevel="2">
      <c r="A87" s="97">
        <v>51104002</v>
      </c>
      <c r="B87" s="97">
        <v>511040</v>
      </c>
      <c r="C87" s="97" t="s">
        <v>654</v>
      </c>
      <c r="D87" s="97" t="s">
        <v>652</v>
      </c>
      <c r="E87" s="86">
        <v>68970661</v>
      </c>
      <c r="F87" s="86">
        <v>56832005</v>
      </c>
      <c r="G87" s="86">
        <f t="shared" si="1"/>
        <v>12138656</v>
      </c>
    </row>
    <row r="88" spans="1:7" outlineLevel="2">
      <c r="A88" s="97">
        <v>51104003</v>
      </c>
      <c r="B88" s="97">
        <v>511040</v>
      </c>
      <c r="C88" s="97" t="s">
        <v>654</v>
      </c>
      <c r="D88" s="97" t="s">
        <v>651</v>
      </c>
      <c r="E88" s="86">
        <v>18757648</v>
      </c>
      <c r="F88" s="86">
        <v>11414118</v>
      </c>
      <c r="G88" s="86">
        <f t="shared" si="1"/>
        <v>7343530</v>
      </c>
    </row>
    <row r="89" spans="1:7" outlineLevel="2">
      <c r="A89" s="97">
        <v>51104004</v>
      </c>
      <c r="B89" s="97">
        <v>511040</v>
      </c>
      <c r="C89" s="97" t="s">
        <v>654</v>
      </c>
      <c r="D89" s="97" t="s">
        <v>650</v>
      </c>
      <c r="E89" s="86">
        <v>7736146</v>
      </c>
      <c r="F89" s="86">
        <v>6296922</v>
      </c>
      <c r="G89" s="86">
        <f t="shared" si="1"/>
        <v>1439224</v>
      </c>
    </row>
    <row r="90" spans="1:7" outlineLevel="2">
      <c r="A90" s="97">
        <v>51104005</v>
      </c>
      <c r="B90" s="97">
        <v>511040</v>
      </c>
      <c r="C90" s="97" t="s">
        <v>654</v>
      </c>
      <c r="D90" s="97" t="s">
        <v>649</v>
      </c>
      <c r="E90" s="86">
        <v>11467693</v>
      </c>
      <c r="F90" s="86">
        <v>15699940</v>
      </c>
      <c r="G90" s="86">
        <f t="shared" si="1"/>
        <v>-4232247</v>
      </c>
    </row>
    <row r="91" spans="1:7" outlineLevel="2">
      <c r="A91" s="97">
        <v>51104006</v>
      </c>
      <c r="B91" s="97">
        <v>511040</v>
      </c>
      <c r="C91" s="97" t="s">
        <v>654</v>
      </c>
      <c r="D91" s="97" t="s">
        <v>648</v>
      </c>
      <c r="E91" s="86">
        <v>6473911</v>
      </c>
      <c r="F91" s="86">
        <v>9739718</v>
      </c>
      <c r="G91" s="86">
        <f t="shared" si="1"/>
        <v>-3265807</v>
      </c>
    </row>
    <row r="92" spans="1:7" outlineLevel="2">
      <c r="A92" s="97">
        <v>51104007</v>
      </c>
      <c r="B92" s="97">
        <v>511040</v>
      </c>
      <c r="C92" s="97" t="s">
        <v>654</v>
      </c>
      <c r="D92" s="97" t="s">
        <v>647</v>
      </c>
      <c r="E92" s="86">
        <v>11664039</v>
      </c>
      <c r="F92" s="86">
        <v>10020233</v>
      </c>
      <c r="G92" s="86">
        <f t="shared" si="1"/>
        <v>1643806</v>
      </c>
    </row>
    <row r="93" spans="1:7" outlineLevel="2">
      <c r="A93" s="97">
        <v>51104008</v>
      </c>
      <c r="B93" s="97">
        <v>511040</v>
      </c>
      <c r="C93" s="97" t="s">
        <v>654</v>
      </c>
      <c r="D93" s="97" t="s">
        <v>646</v>
      </c>
      <c r="E93" s="86">
        <v>4665491.7</v>
      </c>
      <c r="F93" s="86">
        <v>6750286</v>
      </c>
      <c r="G93" s="86">
        <f t="shared" si="1"/>
        <v>-2084794.2999999998</v>
      </c>
    </row>
    <row r="94" spans="1:7" outlineLevel="2">
      <c r="A94" s="97">
        <v>51104009</v>
      </c>
      <c r="B94" s="97">
        <v>511040</v>
      </c>
      <c r="C94" s="97" t="s">
        <v>654</v>
      </c>
      <c r="D94" s="97" t="s">
        <v>645</v>
      </c>
      <c r="E94" s="86">
        <v>10473612</v>
      </c>
      <c r="F94" s="86">
        <v>8957900</v>
      </c>
      <c r="G94" s="86">
        <f t="shared" si="1"/>
        <v>1515712</v>
      </c>
    </row>
    <row r="95" spans="1:7" outlineLevel="2">
      <c r="A95" s="97">
        <v>51104010</v>
      </c>
      <c r="B95" s="97">
        <v>511040</v>
      </c>
      <c r="C95" s="97" t="s">
        <v>654</v>
      </c>
      <c r="D95" s="97" t="s">
        <v>645</v>
      </c>
      <c r="E95" s="86">
        <v>0</v>
      </c>
      <c r="F95" s="86">
        <v>300000</v>
      </c>
      <c r="G95" s="86">
        <f t="shared" si="1"/>
        <v>-300000</v>
      </c>
    </row>
    <row r="96" spans="1:7" outlineLevel="1">
      <c r="A96" s="97"/>
      <c r="B96" s="97"/>
      <c r="C96" s="178" t="s">
        <v>1461</v>
      </c>
      <c r="D96" s="97"/>
      <c r="E96" s="86">
        <f>SUBTOTAL(9,E86:E95)</f>
        <v>287875651.69999999</v>
      </c>
      <c r="F96" s="86">
        <f>SUBTOTAL(9,F86:F95)</f>
        <v>252389744</v>
      </c>
      <c r="G96" s="86">
        <f>SUBTOTAL(9,G86:G95)</f>
        <v>35485907.700000003</v>
      </c>
    </row>
    <row r="97" spans="1:7" outlineLevel="2">
      <c r="A97" s="97">
        <v>51104201</v>
      </c>
      <c r="B97" s="97">
        <v>511042</v>
      </c>
      <c r="C97" s="97" t="s">
        <v>644</v>
      </c>
      <c r="D97" s="97" t="s">
        <v>643</v>
      </c>
      <c r="E97" s="86">
        <v>83318535</v>
      </c>
      <c r="F97" s="86">
        <v>91802260</v>
      </c>
      <c r="G97" s="86">
        <f t="shared" si="1"/>
        <v>-8483725</v>
      </c>
    </row>
    <row r="98" spans="1:7" outlineLevel="2">
      <c r="A98" s="97">
        <v>51104202</v>
      </c>
      <c r="B98" s="97">
        <v>511042</v>
      </c>
      <c r="C98" s="97" t="s">
        <v>644</v>
      </c>
      <c r="D98" s="97" t="s">
        <v>642</v>
      </c>
      <c r="E98" s="86">
        <v>32416430</v>
      </c>
      <c r="F98" s="86">
        <v>47030246</v>
      </c>
      <c r="G98" s="86">
        <f t="shared" si="1"/>
        <v>-14613816</v>
      </c>
    </row>
    <row r="99" spans="1:7" outlineLevel="2">
      <c r="A99" s="97">
        <v>51104203</v>
      </c>
      <c r="B99" s="97">
        <v>511042</v>
      </c>
      <c r="C99" s="97" t="s">
        <v>644</v>
      </c>
      <c r="D99" s="97" t="s">
        <v>641</v>
      </c>
      <c r="E99" s="86">
        <v>1742437</v>
      </c>
      <c r="F99" s="86">
        <v>3514138</v>
      </c>
      <c r="G99" s="86">
        <f t="shared" si="1"/>
        <v>-1771701</v>
      </c>
    </row>
    <row r="100" spans="1:7" outlineLevel="2">
      <c r="A100" s="97">
        <v>51104204</v>
      </c>
      <c r="B100" s="97">
        <v>511042</v>
      </c>
      <c r="C100" s="97" t="s">
        <v>644</v>
      </c>
      <c r="D100" s="97" t="s">
        <v>640</v>
      </c>
      <c r="E100" s="86">
        <v>11432553</v>
      </c>
      <c r="F100" s="86">
        <v>11720958</v>
      </c>
      <c r="G100" s="86">
        <f t="shared" si="1"/>
        <v>-288405</v>
      </c>
    </row>
    <row r="101" spans="1:7" outlineLevel="2">
      <c r="A101" s="97">
        <v>51104205</v>
      </c>
      <c r="B101" s="97">
        <v>511042</v>
      </c>
      <c r="C101" s="97" t="s">
        <v>644</v>
      </c>
      <c r="D101" s="97" t="s">
        <v>639</v>
      </c>
      <c r="E101" s="86">
        <v>5471488</v>
      </c>
      <c r="F101" s="86">
        <v>8688067</v>
      </c>
      <c r="G101" s="86">
        <f t="shared" si="1"/>
        <v>-3216579</v>
      </c>
    </row>
    <row r="102" spans="1:7" outlineLevel="2">
      <c r="A102" s="97">
        <v>51104206</v>
      </c>
      <c r="B102" s="97">
        <v>511042</v>
      </c>
      <c r="C102" s="97" t="s">
        <v>644</v>
      </c>
      <c r="D102" s="97" t="s">
        <v>638</v>
      </c>
      <c r="E102" s="86">
        <v>4897445</v>
      </c>
      <c r="F102" s="86">
        <v>6007911</v>
      </c>
      <c r="G102" s="86">
        <f t="shared" si="1"/>
        <v>-1110466</v>
      </c>
    </row>
    <row r="103" spans="1:7" outlineLevel="2">
      <c r="A103" s="97">
        <v>51104207</v>
      </c>
      <c r="B103" s="97">
        <v>511042</v>
      </c>
      <c r="C103" s="97" t="s">
        <v>644</v>
      </c>
      <c r="D103" s="97" t="s">
        <v>637</v>
      </c>
      <c r="E103" s="86">
        <v>16860601</v>
      </c>
      <c r="F103" s="86">
        <v>22576463</v>
      </c>
      <c r="G103" s="86">
        <f t="shared" si="1"/>
        <v>-5715862</v>
      </c>
    </row>
    <row r="104" spans="1:7" outlineLevel="2">
      <c r="A104" s="97">
        <v>51104208</v>
      </c>
      <c r="B104" s="97">
        <v>511042</v>
      </c>
      <c r="C104" s="97" t="s">
        <v>644</v>
      </c>
      <c r="D104" s="97" t="s">
        <v>636</v>
      </c>
      <c r="E104" s="86">
        <v>19382169</v>
      </c>
      <c r="F104" s="86">
        <v>15689568</v>
      </c>
      <c r="G104" s="86">
        <f t="shared" si="1"/>
        <v>3692601</v>
      </c>
    </row>
    <row r="105" spans="1:7" outlineLevel="2">
      <c r="A105" s="97">
        <v>51104209</v>
      </c>
      <c r="B105" s="97">
        <v>511042</v>
      </c>
      <c r="C105" s="97" t="s">
        <v>644</v>
      </c>
      <c r="D105" s="97" t="s">
        <v>635</v>
      </c>
      <c r="E105" s="86">
        <v>4192436</v>
      </c>
      <c r="F105" s="86">
        <v>4371283</v>
      </c>
      <c r="G105" s="86">
        <f t="shared" si="1"/>
        <v>-178847</v>
      </c>
    </row>
    <row r="106" spans="1:7" outlineLevel="2">
      <c r="A106" s="97">
        <v>51104210</v>
      </c>
      <c r="B106" s="97">
        <v>511042</v>
      </c>
      <c r="C106" s="97" t="s">
        <v>644</v>
      </c>
      <c r="D106" s="97" t="s">
        <v>634</v>
      </c>
      <c r="E106" s="86">
        <v>6870020</v>
      </c>
      <c r="F106" s="86">
        <v>5469543</v>
      </c>
      <c r="G106" s="86">
        <f t="shared" si="1"/>
        <v>1400477</v>
      </c>
    </row>
    <row r="107" spans="1:7" outlineLevel="2">
      <c r="A107" s="97">
        <v>51104211</v>
      </c>
      <c r="B107" s="97">
        <v>511042</v>
      </c>
      <c r="C107" s="97" t="s">
        <v>644</v>
      </c>
      <c r="D107" s="97" t="s">
        <v>633</v>
      </c>
      <c r="E107" s="86">
        <v>3433310</v>
      </c>
      <c r="F107" s="86">
        <v>1359199</v>
      </c>
      <c r="G107" s="86">
        <f t="shared" si="1"/>
        <v>2074111</v>
      </c>
    </row>
    <row r="108" spans="1:7" outlineLevel="2">
      <c r="A108" s="97">
        <v>51104212</v>
      </c>
      <c r="B108" s="97">
        <v>511042</v>
      </c>
      <c r="C108" s="97" t="s">
        <v>644</v>
      </c>
      <c r="D108" s="97" t="s">
        <v>632</v>
      </c>
      <c r="E108" s="86">
        <v>2768639</v>
      </c>
      <c r="F108" s="86">
        <v>2331801</v>
      </c>
      <c r="G108" s="86">
        <f t="shared" si="1"/>
        <v>436838</v>
      </c>
    </row>
    <row r="109" spans="1:7" outlineLevel="2">
      <c r="A109" s="97">
        <v>51104213</v>
      </c>
      <c r="B109" s="97">
        <v>511042</v>
      </c>
      <c r="C109" s="97" t="s">
        <v>644</v>
      </c>
      <c r="D109" s="97" t="s">
        <v>631</v>
      </c>
      <c r="E109" s="86">
        <v>2831906</v>
      </c>
      <c r="F109" s="86">
        <v>1950000</v>
      </c>
      <c r="G109" s="86">
        <f t="shared" si="1"/>
        <v>881906</v>
      </c>
    </row>
    <row r="110" spans="1:7" outlineLevel="2">
      <c r="A110" s="97">
        <v>51104215</v>
      </c>
      <c r="B110" s="97">
        <v>511042</v>
      </c>
      <c r="C110" s="97" t="s">
        <v>644</v>
      </c>
      <c r="D110" s="97" t="s">
        <v>1399</v>
      </c>
      <c r="E110" s="86">
        <v>15227478</v>
      </c>
      <c r="F110" s="86">
        <v>0</v>
      </c>
      <c r="G110" s="86">
        <f t="shared" si="1"/>
        <v>15227478</v>
      </c>
    </row>
    <row r="111" spans="1:7" outlineLevel="2">
      <c r="A111" s="97">
        <v>51104216</v>
      </c>
      <c r="B111" s="97">
        <v>511042</v>
      </c>
      <c r="C111" s="97" t="s">
        <v>644</v>
      </c>
      <c r="D111" s="97" t="s">
        <v>1400</v>
      </c>
      <c r="E111" s="86">
        <v>6633151</v>
      </c>
      <c r="F111" s="86">
        <v>0</v>
      </c>
      <c r="G111" s="86">
        <f t="shared" si="1"/>
        <v>6633151</v>
      </c>
    </row>
    <row r="112" spans="1:7" outlineLevel="2">
      <c r="A112" s="97">
        <v>51104217</v>
      </c>
      <c r="B112" s="97">
        <v>511042</v>
      </c>
      <c r="C112" s="97" t="s">
        <v>644</v>
      </c>
      <c r="D112" s="97" t="s">
        <v>1398</v>
      </c>
      <c r="E112" s="86">
        <v>960000</v>
      </c>
      <c r="F112" s="86">
        <v>0</v>
      </c>
      <c r="G112" s="86">
        <f t="shared" si="1"/>
        <v>960000</v>
      </c>
    </row>
    <row r="113" spans="1:7" outlineLevel="2">
      <c r="A113" s="97">
        <v>51104218</v>
      </c>
      <c r="B113" s="97">
        <v>511042</v>
      </c>
      <c r="C113" s="97" t="s">
        <v>644</v>
      </c>
      <c r="D113" s="97" t="s">
        <v>1401</v>
      </c>
      <c r="E113" s="86">
        <v>496850</v>
      </c>
      <c r="F113" s="86">
        <v>0</v>
      </c>
      <c r="G113" s="86">
        <f t="shared" si="1"/>
        <v>496850</v>
      </c>
    </row>
    <row r="114" spans="1:7" outlineLevel="1">
      <c r="A114" s="97"/>
      <c r="B114" s="97"/>
      <c r="C114" s="178" t="s">
        <v>1454</v>
      </c>
      <c r="D114" s="97"/>
      <c r="E114" s="86">
        <f>SUBTOTAL(9,E97:E113)</f>
        <v>218935448</v>
      </c>
      <c r="F114" s="86">
        <f>SUBTOTAL(9,F97:F113)</f>
        <v>222511437</v>
      </c>
      <c r="G114" s="86">
        <f>SUBTOTAL(9,G97:G113)</f>
        <v>-3575989</v>
      </c>
    </row>
    <row r="115" spans="1:7" outlineLevel="2">
      <c r="A115" s="97">
        <v>51104601</v>
      </c>
      <c r="B115" s="97">
        <v>511046</v>
      </c>
      <c r="C115" s="97" t="s">
        <v>630</v>
      </c>
      <c r="D115" s="97" t="s">
        <v>629</v>
      </c>
      <c r="E115" s="86">
        <v>543700</v>
      </c>
      <c r="F115" s="86">
        <v>1041100</v>
      </c>
      <c r="G115" s="86">
        <f t="shared" si="1"/>
        <v>-497400</v>
      </c>
    </row>
    <row r="116" spans="1:7" outlineLevel="2">
      <c r="A116" s="97">
        <v>51104602</v>
      </c>
      <c r="B116" s="97">
        <v>511046</v>
      </c>
      <c r="C116" s="97" t="s">
        <v>630</v>
      </c>
      <c r="D116" s="97" t="s">
        <v>628</v>
      </c>
      <c r="E116" s="86">
        <v>2317200</v>
      </c>
      <c r="F116" s="86">
        <v>2881000</v>
      </c>
      <c r="G116" s="86">
        <f t="shared" si="1"/>
        <v>-563800</v>
      </c>
    </row>
    <row r="117" spans="1:7" outlineLevel="2">
      <c r="A117" s="97">
        <v>51104603</v>
      </c>
      <c r="B117" s="97">
        <v>511046</v>
      </c>
      <c r="C117" s="97" t="s">
        <v>630</v>
      </c>
      <c r="D117" s="97" t="s">
        <v>627</v>
      </c>
      <c r="E117" s="86">
        <v>20241500</v>
      </c>
      <c r="F117" s="86">
        <v>9843844</v>
      </c>
      <c r="G117" s="86">
        <f t="shared" si="1"/>
        <v>10397656</v>
      </c>
    </row>
    <row r="118" spans="1:7" outlineLevel="2">
      <c r="A118" s="97">
        <v>51104604</v>
      </c>
      <c r="B118" s="97">
        <v>511046</v>
      </c>
      <c r="C118" s="97" t="s">
        <v>630</v>
      </c>
      <c r="D118" s="97" t="s">
        <v>626</v>
      </c>
      <c r="E118" s="86">
        <v>48100</v>
      </c>
      <c r="F118" s="86">
        <v>14800</v>
      </c>
      <c r="G118" s="86">
        <f t="shared" si="1"/>
        <v>33300</v>
      </c>
    </row>
    <row r="119" spans="1:7" outlineLevel="1">
      <c r="A119" s="97"/>
      <c r="B119" s="97"/>
      <c r="C119" s="178" t="s">
        <v>1455</v>
      </c>
      <c r="D119" s="97"/>
      <c r="E119" s="86">
        <f>SUBTOTAL(9,E115:E118)</f>
        <v>23150500</v>
      </c>
      <c r="F119" s="86">
        <f>SUBTOTAL(9,F115:F118)</f>
        <v>13780744</v>
      </c>
      <c r="G119" s="86">
        <f>SUBTOTAL(9,G115:G118)</f>
        <v>9369756</v>
      </c>
    </row>
    <row r="120" spans="1:7" outlineLevel="2">
      <c r="A120" s="97">
        <v>51105002</v>
      </c>
      <c r="B120" s="97">
        <v>511050</v>
      </c>
      <c r="C120" s="97" t="s">
        <v>625</v>
      </c>
      <c r="D120" s="97" t="s">
        <v>1403</v>
      </c>
      <c r="E120" s="86">
        <v>46063593</v>
      </c>
      <c r="F120" s="86">
        <v>42888948</v>
      </c>
      <c r="G120" s="86">
        <f t="shared" si="1"/>
        <v>3174645</v>
      </c>
    </row>
    <row r="121" spans="1:7" outlineLevel="1">
      <c r="A121" s="97"/>
      <c r="B121" s="97"/>
      <c r="C121" s="178" t="s">
        <v>1462</v>
      </c>
      <c r="D121" s="97"/>
      <c r="E121" s="86">
        <f>SUBTOTAL(9,E120:E120)</f>
        <v>46063593</v>
      </c>
      <c r="F121" s="86">
        <f>SUBTOTAL(9,F120:F120)</f>
        <v>42888948</v>
      </c>
      <c r="G121" s="86">
        <f>SUBTOTAL(9,G120:G120)</f>
        <v>3174645</v>
      </c>
    </row>
    <row r="122" spans="1:7" outlineLevel="2">
      <c r="A122" s="97">
        <v>51105401</v>
      </c>
      <c r="B122" s="97">
        <v>511054</v>
      </c>
      <c r="C122" s="97" t="s">
        <v>622</v>
      </c>
      <c r="D122" s="97" t="s">
        <v>621</v>
      </c>
      <c r="E122" s="86">
        <v>66656111</v>
      </c>
      <c r="F122" s="86">
        <v>76959469</v>
      </c>
      <c r="G122" s="86">
        <f t="shared" si="1"/>
        <v>-10303358</v>
      </c>
    </row>
    <row r="123" spans="1:7" outlineLevel="1">
      <c r="A123" s="97"/>
      <c r="B123" s="97"/>
      <c r="C123" s="178" t="s">
        <v>1463</v>
      </c>
      <c r="D123" s="97"/>
      <c r="E123" s="86">
        <f>SUBTOTAL(9,E122:E122)</f>
        <v>66656111</v>
      </c>
      <c r="F123" s="86">
        <f>SUBTOTAL(9,F122:F122)</f>
        <v>76959469</v>
      </c>
      <c r="G123" s="86">
        <f>SUBTOTAL(9,G122:G122)</f>
        <v>-10303358</v>
      </c>
    </row>
    <row r="124" spans="1:7" outlineLevel="2">
      <c r="A124" s="97">
        <v>51105601</v>
      </c>
      <c r="B124" s="97">
        <v>511056</v>
      </c>
      <c r="C124" s="97" t="s">
        <v>1469</v>
      </c>
      <c r="D124" s="97" t="s">
        <v>1404</v>
      </c>
      <c r="E124" s="86">
        <v>1018045</v>
      </c>
      <c r="F124" s="86">
        <v>0</v>
      </c>
      <c r="G124" s="86">
        <f t="shared" si="1"/>
        <v>1018045</v>
      </c>
    </row>
    <row r="125" spans="1:7" outlineLevel="1">
      <c r="A125" s="97"/>
      <c r="B125" s="97"/>
      <c r="C125" s="178" t="s">
        <v>1478</v>
      </c>
      <c r="D125" s="97"/>
      <c r="E125" s="86">
        <f>SUBTOTAL(9,E124:E124)</f>
        <v>1018045</v>
      </c>
      <c r="F125" s="86">
        <f>SUBTOTAL(9,F124:F124)</f>
        <v>0</v>
      </c>
      <c r="G125" s="86">
        <f>SUBTOTAL(9,G124:G124)</f>
        <v>1018045</v>
      </c>
    </row>
    <row r="126" spans="1:7" outlineLevel="2">
      <c r="A126" s="97">
        <v>51106201</v>
      </c>
      <c r="B126" s="97">
        <v>511062</v>
      </c>
      <c r="C126" s="97" t="s">
        <v>620</v>
      </c>
      <c r="D126" s="97" t="s">
        <v>618</v>
      </c>
      <c r="E126" s="86">
        <v>4959355</v>
      </c>
      <c r="F126" s="86">
        <v>19450000</v>
      </c>
      <c r="G126" s="86">
        <f t="shared" si="1"/>
        <v>-14490645</v>
      </c>
    </row>
    <row r="127" spans="1:7" outlineLevel="1">
      <c r="A127" s="97"/>
      <c r="B127" s="97"/>
      <c r="C127" s="178" t="s">
        <v>1464</v>
      </c>
      <c r="D127" s="97"/>
      <c r="E127" s="86">
        <f>SUBTOTAL(9,E126:E126)</f>
        <v>4959355</v>
      </c>
      <c r="F127" s="86">
        <f>SUBTOTAL(9,F126:F126)</f>
        <v>19450000</v>
      </c>
      <c r="G127" s="86">
        <f>SUBTOTAL(9,G126:G126)</f>
        <v>-14490645</v>
      </c>
    </row>
    <row r="128" spans="1:7" outlineLevel="2">
      <c r="A128" s="97">
        <v>51106601</v>
      </c>
      <c r="B128" s="97">
        <v>511066</v>
      </c>
      <c r="C128" s="97" t="s">
        <v>616</v>
      </c>
      <c r="D128" s="97" t="s">
        <v>615</v>
      </c>
      <c r="E128" s="86">
        <v>500000</v>
      </c>
      <c r="F128" s="86">
        <v>673000</v>
      </c>
      <c r="G128" s="86">
        <f t="shared" si="1"/>
        <v>-173000</v>
      </c>
    </row>
    <row r="129" spans="1:7" outlineLevel="1">
      <c r="A129" s="97"/>
      <c r="B129" s="97"/>
      <c r="C129" s="178" t="s">
        <v>1465</v>
      </c>
      <c r="D129" s="97"/>
      <c r="E129" s="86">
        <f>SUBTOTAL(9,E128:E128)</f>
        <v>500000</v>
      </c>
      <c r="F129" s="86">
        <f>SUBTOTAL(9,F128:F128)</f>
        <v>673000</v>
      </c>
      <c r="G129" s="86">
        <f>SUBTOTAL(9,G128:G128)</f>
        <v>-173000</v>
      </c>
    </row>
    <row r="130" spans="1:7" outlineLevel="2">
      <c r="A130" s="97">
        <v>51106801</v>
      </c>
      <c r="B130" s="97">
        <v>511068</v>
      </c>
      <c r="C130" s="97" t="s">
        <v>614</v>
      </c>
      <c r="D130" s="97" t="s">
        <v>613</v>
      </c>
      <c r="E130" s="86">
        <v>46169487</v>
      </c>
      <c r="F130" s="86">
        <v>38544478</v>
      </c>
      <c r="G130" s="86">
        <f t="shared" si="1"/>
        <v>7625009</v>
      </c>
    </row>
    <row r="131" spans="1:7" outlineLevel="1">
      <c r="A131" s="97"/>
      <c r="B131" s="97"/>
      <c r="C131" s="178" t="s">
        <v>1458</v>
      </c>
      <c r="D131" s="97"/>
      <c r="E131" s="86">
        <f>SUBTOTAL(9,E130:E130)</f>
        <v>46169487</v>
      </c>
      <c r="F131" s="86">
        <f>SUBTOTAL(9,F130:F130)</f>
        <v>38544478</v>
      </c>
      <c r="G131" s="86">
        <f>SUBTOTAL(9,G130:G130)</f>
        <v>7625009</v>
      </c>
    </row>
    <row r="132" spans="1:7" outlineLevel="2">
      <c r="A132" s="97">
        <v>51109511</v>
      </c>
      <c r="B132" s="97">
        <v>511095</v>
      </c>
      <c r="C132" s="97" t="s">
        <v>611</v>
      </c>
      <c r="D132" s="97" t="s">
        <v>605</v>
      </c>
      <c r="E132" s="86">
        <v>19324365</v>
      </c>
      <c r="F132" s="86">
        <v>13419398</v>
      </c>
      <c r="G132" s="86">
        <f t="shared" si="1"/>
        <v>5904967</v>
      </c>
    </row>
    <row r="133" spans="1:7" outlineLevel="2">
      <c r="A133" s="97">
        <v>51109515</v>
      </c>
      <c r="B133" s="97">
        <v>511095</v>
      </c>
      <c r="C133" s="97" t="s">
        <v>611</v>
      </c>
      <c r="D133" s="97" t="s">
        <v>1170</v>
      </c>
      <c r="E133" s="86">
        <v>0</v>
      </c>
      <c r="F133" s="86">
        <v>91230.86</v>
      </c>
      <c r="G133" s="86">
        <f t="shared" si="1"/>
        <v>-91230.86</v>
      </c>
    </row>
    <row r="134" spans="1:7" outlineLevel="2">
      <c r="A134" s="97">
        <v>51109516</v>
      </c>
      <c r="B134" s="97">
        <v>511095</v>
      </c>
      <c r="C134" s="97" t="s">
        <v>611</v>
      </c>
      <c r="D134" s="97" t="s">
        <v>603</v>
      </c>
      <c r="E134" s="86">
        <v>3362402</v>
      </c>
      <c r="F134" s="86">
        <v>342418</v>
      </c>
      <c r="G134" s="86">
        <f t="shared" si="1"/>
        <v>3019984</v>
      </c>
    </row>
    <row r="135" spans="1:7" outlineLevel="2">
      <c r="A135" s="97">
        <v>51109523</v>
      </c>
      <c r="B135" s="97">
        <v>511095</v>
      </c>
      <c r="C135" s="97" t="s">
        <v>611</v>
      </c>
      <c r="D135" s="97" t="s">
        <v>601</v>
      </c>
      <c r="E135" s="86">
        <v>8427304</v>
      </c>
      <c r="F135" s="86">
        <v>4435476</v>
      </c>
      <c r="G135" s="86">
        <f t="shared" si="1"/>
        <v>3991828</v>
      </c>
    </row>
    <row r="136" spans="1:7" outlineLevel="2">
      <c r="A136" s="97">
        <v>51109526</v>
      </c>
      <c r="B136" s="97">
        <v>511095</v>
      </c>
      <c r="C136" s="97" t="s">
        <v>611</v>
      </c>
      <c r="D136" s="97" t="s">
        <v>598</v>
      </c>
      <c r="E136" s="86">
        <v>6991168</v>
      </c>
      <c r="F136" s="86">
        <v>0</v>
      </c>
      <c r="G136" s="86">
        <f t="shared" si="1"/>
        <v>6991168</v>
      </c>
    </row>
    <row r="137" spans="1:7" outlineLevel="2">
      <c r="A137" s="97">
        <v>51109529</v>
      </c>
      <c r="B137" s="97">
        <v>511095</v>
      </c>
      <c r="C137" s="97" t="s">
        <v>611</v>
      </c>
      <c r="D137" s="97" t="s">
        <v>1171</v>
      </c>
    </row>
    <row r="138" spans="1:7" outlineLevel="2">
      <c r="A138" s="97">
        <v>51109539</v>
      </c>
      <c r="B138" s="97">
        <v>511095</v>
      </c>
      <c r="C138" s="97" t="s">
        <v>611</v>
      </c>
      <c r="D138" s="97" t="s">
        <v>1172</v>
      </c>
      <c r="E138" s="86">
        <v>7218852</v>
      </c>
      <c r="F138" s="86">
        <v>5025459</v>
      </c>
      <c r="G138" s="86">
        <f t="shared" si="1"/>
        <v>2193393</v>
      </c>
    </row>
    <row r="139" spans="1:7" outlineLevel="2">
      <c r="A139" s="179">
        <v>51109501</v>
      </c>
      <c r="B139" s="97">
        <v>511095</v>
      </c>
      <c r="C139" s="97" t="s">
        <v>611</v>
      </c>
      <c r="D139" s="97" t="s">
        <v>610</v>
      </c>
      <c r="E139" s="86">
        <v>76514596</v>
      </c>
      <c r="F139" s="86">
        <v>84803978.180000007</v>
      </c>
      <c r="G139" s="86">
        <f t="shared" si="1"/>
        <v>-8289382.1800000072</v>
      </c>
    </row>
    <row r="140" spans="1:7" outlineLevel="2">
      <c r="A140" s="179">
        <v>51109512</v>
      </c>
      <c r="B140" s="97">
        <v>511095</v>
      </c>
      <c r="C140" s="97" t="s">
        <v>611</v>
      </c>
      <c r="D140" s="97" t="s">
        <v>604</v>
      </c>
      <c r="E140" s="86">
        <v>4338049</v>
      </c>
      <c r="F140" s="86">
        <v>1231452</v>
      </c>
      <c r="G140" s="86">
        <f t="shared" si="1"/>
        <v>3106597</v>
      </c>
    </row>
    <row r="141" spans="1:7" outlineLevel="1">
      <c r="A141" s="179"/>
      <c r="B141" s="97"/>
      <c r="C141" s="178" t="s">
        <v>1479</v>
      </c>
      <c r="D141" s="97"/>
      <c r="E141" s="86">
        <f>SUBTOTAL(9,E132:E140)</f>
        <v>126176736</v>
      </c>
      <c r="F141" s="86">
        <f>SUBTOTAL(9,F132:F140)</f>
        <v>109349412.04000001</v>
      </c>
      <c r="G141" s="86">
        <f>SUBTOTAL(9,G132:G140)</f>
        <v>16827323.959999993</v>
      </c>
    </row>
    <row r="142" spans="1:7">
      <c r="A142" s="179"/>
      <c r="B142" s="97"/>
      <c r="C142" s="178" t="s">
        <v>1208</v>
      </c>
      <c r="D142" s="97"/>
      <c r="E142" s="86">
        <f>SUBTOTAL(9,E2:E140)</f>
        <v>2327629858.5799999</v>
      </c>
      <c r="F142" s="86">
        <f>SUBTOTAL(9,F2:F140)</f>
        <v>2131358256.79</v>
      </c>
      <c r="G142" s="86">
        <f>SUBTOTAL(9,G2:G140)</f>
        <v>196271601.78999996</v>
      </c>
    </row>
    <row r="144" spans="1:7">
      <c r="A144" s="180" t="s">
        <v>1208</v>
      </c>
      <c r="B144" s="180"/>
      <c r="C144" s="180"/>
      <c r="D144" s="180"/>
      <c r="E144" s="181">
        <f>+SUM(E2:E143)</f>
        <v>6982889575.7399998</v>
      </c>
      <c r="F144" s="181">
        <f>+SUM(F2:F143)</f>
        <v>6394074770.3699989</v>
      </c>
      <c r="G144" s="181">
        <f>+SUM(G2:G138)</f>
        <v>380898664.80000001</v>
      </c>
    </row>
  </sheetData>
  <autoFilter ref="A1:G140" xr:uid="{00000000-0009-0000-0000-000010000000}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F16"/>
  <sheetViews>
    <sheetView zoomScale="110" zoomScaleNormal="110" zoomScaleSheetLayoutView="100" workbookViewId="0">
      <selection activeCell="B24" sqref="B24"/>
    </sheetView>
  </sheetViews>
  <sheetFormatPr baseColWidth="10" defaultColWidth="10.85546875" defaultRowHeight="12.75"/>
  <cols>
    <col min="1" max="1" width="8.140625" style="85" bestFit="1" customWidth="1"/>
    <col min="2" max="2" width="22.42578125" style="85" bestFit="1" customWidth="1"/>
    <col min="3" max="4" width="12.28515625" style="350" bestFit="1" customWidth="1"/>
    <col min="5" max="5" width="10.85546875" style="350" bestFit="1" customWidth="1"/>
    <col min="6" max="6" width="5.28515625" style="174" bestFit="1" customWidth="1"/>
    <col min="7" max="16384" width="10.85546875" style="85"/>
  </cols>
  <sheetData>
    <row r="1" spans="1:6">
      <c r="A1" s="97"/>
      <c r="B1" s="97"/>
    </row>
    <row r="2" spans="1:6">
      <c r="A2" s="97"/>
      <c r="B2" s="97"/>
    </row>
    <row r="3" spans="1:6">
      <c r="A3" s="100" t="s">
        <v>1028</v>
      </c>
      <c r="B3" s="355" t="s">
        <v>1278</v>
      </c>
      <c r="C3" s="428" t="s">
        <v>1825</v>
      </c>
      <c r="D3" s="428" t="s">
        <v>1826</v>
      </c>
      <c r="E3" s="428" t="s">
        <v>1448</v>
      </c>
      <c r="F3" s="425" t="s">
        <v>2</v>
      </c>
    </row>
    <row r="4" spans="1:6">
      <c r="A4" s="95">
        <v>51109510</v>
      </c>
      <c r="B4" s="95" t="s">
        <v>606</v>
      </c>
      <c r="C4" s="429">
        <v>572350000</v>
      </c>
      <c r="D4" s="429">
        <v>354400000</v>
      </c>
      <c r="E4" s="429">
        <f t="shared" ref="E4:E16" si="0">+C4-D4</f>
        <v>217950000</v>
      </c>
      <c r="F4" s="175">
        <f t="shared" ref="F4:F13" si="1">+E4/D4</f>
        <v>0.61498306997742669</v>
      </c>
    </row>
    <row r="5" spans="1:6">
      <c r="A5" s="95">
        <v>51109502</v>
      </c>
      <c r="B5" s="95" t="s">
        <v>609</v>
      </c>
      <c r="C5" s="429">
        <v>303996200</v>
      </c>
      <c r="D5" s="429">
        <v>259350000</v>
      </c>
      <c r="E5" s="429">
        <f t="shared" si="0"/>
        <v>44646200</v>
      </c>
      <c r="F5" s="175">
        <f t="shared" si="1"/>
        <v>0.17214652014652015</v>
      </c>
    </row>
    <row r="6" spans="1:6">
      <c r="A6" s="95">
        <v>51109507</v>
      </c>
      <c r="B6" s="95" t="s">
        <v>607</v>
      </c>
      <c r="C6" s="429">
        <v>124789506</v>
      </c>
      <c r="D6" s="429">
        <v>137913765.56</v>
      </c>
      <c r="E6" s="429">
        <f t="shared" si="0"/>
        <v>-13124259.560000002</v>
      </c>
      <c r="F6" s="175">
        <f t="shared" si="1"/>
        <v>-9.5162796162579097E-2</v>
      </c>
    </row>
    <row r="7" spans="1:6">
      <c r="A7" s="95">
        <v>51107201</v>
      </c>
      <c r="B7" s="95" t="s">
        <v>612</v>
      </c>
      <c r="C7" s="429">
        <v>188435798.19999999</v>
      </c>
      <c r="D7" s="429">
        <v>135768478.59999999</v>
      </c>
      <c r="E7" s="429">
        <f t="shared" si="0"/>
        <v>52667319.599999994</v>
      </c>
      <c r="F7" s="175">
        <f t="shared" si="1"/>
        <v>0.38792008383012105</v>
      </c>
    </row>
    <row r="8" spans="1:6" s="174" customFormat="1">
      <c r="A8" s="95">
        <v>51109524</v>
      </c>
      <c r="B8" s="95" t="s">
        <v>600</v>
      </c>
      <c r="C8" s="429">
        <v>15595844</v>
      </c>
      <c r="D8" s="429">
        <v>39261452</v>
      </c>
      <c r="E8" s="429">
        <f t="shared" si="0"/>
        <v>-23665608</v>
      </c>
      <c r="F8" s="175">
        <f t="shared" si="1"/>
        <v>-0.60276955625584094</v>
      </c>
    </row>
    <row r="9" spans="1:6" s="174" customFormat="1">
      <c r="A9" s="95">
        <v>51109503</v>
      </c>
      <c r="B9" s="95" t="s">
        <v>1180</v>
      </c>
      <c r="C9" s="429">
        <v>38688972</v>
      </c>
      <c r="D9" s="429">
        <v>36133075</v>
      </c>
      <c r="E9" s="429">
        <f t="shared" si="0"/>
        <v>2555897</v>
      </c>
      <c r="F9" s="175">
        <f t="shared" si="1"/>
        <v>7.0735662547402905E-2</v>
      </c>
    </row>
    <row r="10" spans="1:6" s="174" customFormat="1">
      <c r="A10" s="95">
        <v>51109525</v>
      </c>
      <c r="B10" s="95" t="s">
        <v>599</v>
      </c>
      <c r="C10" s="429">
        <v>33282265</v>
      </c>
      <c r="D10" s="429">
        <v>20042820</v>
      </c>
      <c r="E10" s="429">
        <f t="shared" si="0"/>
        <v>13239445</v>
      </c>
      <c r="F10" s="175">
        <f t="shared" si="1"/>
        <v>0.66055799533199422</v>
      </c>
    </row>
    <row r="11" spans="1:6" s="174" customFormat="1">
      <c r="A11" s="95">
        <v>51109509</v>
      </c>
      <c r="B11" s="95" t="s">
        <v>1182</v>
      </c>
      <c r="C11" s="429">
        <v>13851660</v>
      </c>
      <c r="D11" s="429">
        <v>17487636</v>
      </c>
      <c r="E11" s="429">
        <f t="shared" si="0"/>
        <v>-3635976</v>
      </c>
      <c r="F11" s="175">
        <f t="shared" si="1"/>
        <v>-0.20791695344070518</v>
      </c>
    </row>
    <row r="12" spans="1:6" s="174" customFormat="1">
      <c r="A12" s="95">
        <v>51109508</v>
      </c>
      <c r="B12" s="95" t="s">
        <v>1181</v>
      </c>
      <c r="C12" s="429">
        <v>8474841</v>
      </c>
      <c r="D12" s="429">
        <v>4894376</v>
      </c>
      <c r="E12" s="429">
        <f t="shared" si="0"/>
        <v>3580465</v>
      </c>
      <c r="F12" s="175">
        <f t="shared" si="1"/>
        <v>0.7315467794055871</v>
      </c>
    </row>
    <row r="13" spans="1:6" s="174" customFormat="1">
      <c r="A13" s="95">
        <v>51109517</v>
      </c>
      <c r="B13" s="95" t="s">
        <v>602</v>
      </c>
      <c r="C13" s="429">
        <v>3666672</v>
      </c>
      <c r="D13" s="429">
        <v>1010000</v>
      </c>
      <c r="E13" s="429">
        <f t="shared" si="0"/>
        <v>2656672</v>
      </c>
      <c r="F13" s="175">
        <f t="shared" si="1"/>
        <v>2.6303683168316834</v>
      </c>
    </row>
    <row r="14" spans="1:6" s="174" customFormat="1">
      <c r="A14" s="95"/>
      <c r="B14" s="95" t="s">
        <v>47</v>
      </c>
      <c r="C14" s="429">
        <v>0</v>
      </c>
      <c r="D14" s="429">
        <v>1025996</v>
      </c>
      <c r="E14" s="429">
        <f>+C14-D14</f>
        <v>-1025996</v>
      </c>
      <c r="F14" s="175">
        <f>+E14/D14</f>
        <v>-1</v>
      </c>
    </row>
    <row r="15" spans="1:6" s="174" customFormat="1">
      <c r="A15" s="95">
        <v>51109526</v>
      </c>
      <c r="B15" s="95" t="s">
        <v>1449</v>
      </c>
      <c r="C15" s="429">
        <v>17050842</v>
      </c>
      <c r="D15" s="429">
        <v>16450860</v>
      </c>
      <c r="E15" s="429">
        <f t="shared" si="0"/>
        <v>599982</v>
      </c>
      <c r="F15" s="175" t="s">
        <v>1273</v>
      </c>
    </row>
    <row r="16" spans="1:6" s="174" customFormat="1">
      <c r="A16" s="426"/>
      <c r="B16" s="184" t="s">
        <v>1208</v>
      </c>
      <c r="C16" s="430">
        <f>SUM(C4:C15)</f>
        <v>1320182600.2</v>
      </c>
      <c r="D16" s="430">
        <f>SUM(D4:D15)</f>
        <v>1023738459.16</v>
      </c>
      <c r="E16" s="430">
        <f t="shared" si="0"/>
        <v>296444141.04000008</v>
      </c>
      <c r="F16" s="427">
        <f>+E16/D16</f>
        <v>0.28957019088961361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2:D12"/>
  <sheetViews>
    <sheetView tabSelected="1" workbookViewId="0">
      <selection activeCell="B24" sqref="B24"/>
    </sheetView>
  </sheetViews>
  <sheetFormatPr baseColWidth="10" defaultRowHeight="12.75"/>
  <cols>
    <col min="1" max="1" width="38.140625" customWidth="1"/>
    <col min="2" max="2" width="21.7109375" customWidth="1"/>
    <col min="3" max="3" width="21.28515625" customWidth="1"/>
    <col min="4" max="4" width="22.140625" customWidth="1"/>
  </cols>
  <sheetData>
    <row r="2" spans="1:4" s="85" customFormat="1" ht="15.75">
      <c r="A2" s="467" t="s">
        <v>1763</v>
      </c>
      <c r="B2" s="486" t="s">
        <v>1825</v>
      </c>
      <c r="C2" s="486" t="s">
        <v>1826</v>
      </c>
      <c r="D2" s="486" t="s">
        <v>1835</v>
      </c>
    </row>
    <row r="3" spans="1:4" s="85" customFormat="1" ht="15.75">
      <c r="A3" s="468" t="s">
        <v>1764</v>
      </c>
      <c r="B3" s="469"/>
      <c r="C3" s="469">
        <v>522144230</v>
      </c>
      <c r="D3" s="469">
        <v>546098495</v>
      </c>
    </row>
    <row r="4" spans="1:4" s="85" customFormat="1" ht="15.75">
      <c r="A4" s="468" t="s">
        <v>1765</v>
      </c>
      <c r="B4" s="469">
        <f>'HT. Partes Relacionadas'!C14</f>
        <v>753448361</v>
      </c>
      <c r="C4" s="469">
        <v>658949072</v>
      </c>
      <c r="D4" s="469">
        <v>670566414</v>
      </c>
    </row>
    <row r="5" spans="1:4" s="85" customFormat="1" ht="15.75">
      <c r="A5" s="468" t="s">
        <v>1766</v>
      </c>
      <c r="B5" s="469">
        <f>'HT. Partes Relacionadas'!D14</f>
        <v>185468307</v>
      </c>
      <c r="C5" s="469">
        <v>176769425</v>
      </c>
      <c r="D5" s="469">
        <v>163900719</v>
      </c>
    </row>
    <row r="6" spans="1:4" s="85" customFormat="1" ht="15.75">
      <c r="A6" s="468" t="s">
        <v>1767</v>
      </c>
      <c r="B6" s="469">
        <f>'HT. Partes Relacionadas'!E14</f>
        <v>8563296</v>
      </c>
      <c r="C6" s="469">
        <v>5784178</v>
      </c>
      <c r="D6" s="469">
        <v>0</v>
      </c>
    </row>
    <row r="7" spans="1:4" s="85" customFormat="1" ht="15.75">
      <c r="A7" s="468" t="s">
        <v>1768</v>
      </c>
      <c r="B7" s="469"/>
      <c r="C7" s="469">
        <v>2360485</v>
      </c>
      <c r="D7" s="469">
        <v>6237364</v>
      </c>
    </row>
    <row r="8" spans="1:4" s="85" customFormat="1" ht="15.75">
      <c r="A8" s="468" t="s">
        <v>1769</v>
      </c>
      <c r="B8" s="469"/>
      <c r="C8" s="469">
        <v>104192537</v>
      </c>
      <c r="D8" s="469">
        <v>101542828</v>
      </c>
    </row>
    <row r="9" spans="1:4" s="85" customFormat="1" ht="15.75">
      <c r="A9" s="468" t="s">
        <v>1770</v>
      </c>
      <c r="B9" s="469">
        <f>'HT. Partes Relacionadas'!H14</f>
        <v>200778463</v>
      </c>
      <c r="C9" s="469">
        <v>181278792</v>
      </c>
      <c r="D9" s="469">
        <v>190789178</v>
      </c>
    </row>
    <row r="10" spans="1:4" s="85" customFormat="1" ht="15.75">
      <c r="A10" s="468" t="s">
        <v>1771</v>
      </c>
      <c r="B10" s="469">
        <f>'HT. Partes Relacionadas'!I14</f>
        <v>57012848</v>
      </c>
      <c r="C10" s="469">
        <v>5618235</v>
      </c>
      <c r="D10" s="469">
        <v>2384274</v>
      </c>
    </row>
    <row r="11" spans="1:4" s="85" customFormat="1" ht="15.75">
      <c r="A11" s="468" t="s">
        <v>1772</v>
      </c>
      <c r="B11" s="469">
        <f>'HT. Partes Relacionadas'!J14</f>
        <v>206841</v>
      </c>
      <c r="C11" s="469">
        <v>10495158</v>
      </c>
      <c r="D11" s="469">
        <v>4119097</v>
      </c>
    </row>
    <row r="12" spans="1:4" s="85" customFormat="1" ht="15.75">
      <c r="A12" s="468" t="s">
        <v>1773</v>
      </c>
      <c r="B12" s="469">
        <f>'HT. Partes Relacionadas'!K14</f>
        <v>280377</v>
      </c>
      <c r="C12" s="469">
        <v>109290902</v>
      </c>
      <c r="D12" s="469">
        <v>107075030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XEF16"/>
  <sheetViews>
    <sheetView workbookViewId="0">
      <selection activeCell="K6" sqref="K6"/>
    </sheetView>
  </sheetViews>
  <sheetFormatPr baseColWidth="10" defaultColWidth="11.42578125" defaultRowHeight="14.25"/>
  <cols>
    <col min="1" max="1" width="10.7109375" style="470" bestFit="1" customWidth="1"/>
    <col min="2" max="2" width="17.5703125" style="470" customWidth="1"/>
    <col min="3" max="4" width="13.85546875" style="470" bestFit="1" customWidth="1"/>
    <col min="5" max="5" width="12" style="482" bestFit="1" customWidth="1"/>
    <col min="6" max="6" width="13" style="483" bestFit="1" customWidth="1"/>
    <col min="7" max="7" width="14.28515625" style="483" bestFit="1" customWidth="1"/>
    <col min="8" max="8" width="14.28515625" style="483" customWidth="1"/>
    <col min="9" max="9" width="14.7109375" style="483" bestFit="1" customWidth="1"/>
    <col min="10" max="10" width="16.7109375" style="483" bestFit="1" customWidth="1"/>
    <col min="11" max="11" width="11.7109375" style="470" bestFit="1" customWidth="1"/>
    <col min="12" max="16384" width="11.42578125" style="470"/>
  </cols>
  <sheetData>
    <row r="1" spans="1:16360">
      <c r="A1" s="471" t="s">
        <v>1774</v>
      </c>
      <c r="B1" s="471"/>
      <c r="C1" s="472" t="s">
        <v>1775</v>
      </c>
      <c r="D1" s="472" t="s">
        <v>1776</v>
      </c>
      <c r="E1" s="472" t="s">
        <v>1777</v>
      </c>
      <c r="F1" s="473"/>
      <c r="G1" s="473"/>
      <c r="H1" s="473"/>
      <c r="I1" s="472" t="s">
        <v>1778</v>
      </c>
      <c r="J1" s="472" t="s">
        <v>1779</v>
      </c>
      <c r="K1" s="472" t="s">
        <v>1780</v>
      </c>
    </row>
    <row r="3" spans="1:16360" s="474" customFormat="1" ht="38.25">
      <c r="A3" s="484" t="s">
        <v>1781</v>
      </c>
      <c r="B3" s="485" t="s">
        <v>1798</v>
      </c>
      <c r="C3" s="485" t="s">
        <v>1782</v>
      </c>
      <c r="D3" s="485" t="s">
        <v>1783</v>
      </c>
      <c r="E3" s="485" t="s">
        <v>1784</v>
      </c>
      <c r="F3" s="485" t="s">
        <v>1785</v>
      </c>
      <c r="G3" s="485" t="s">
        <v>13</v>
      </c>
      <c r="H3" s="485" t="s">
        <v>1786</v>
      </c>
      <c r="I3" s="485" t="s">
        <v>1787</v>
      </c>
      <c r="J3" s="485" t="s">
        <v>1788</v>
      </c>
      <c r="K3" s="485" t="s">
        <v>1789</v>
      </c>
      <c r="L3" s="470"/>
      <c r="M3" s="470"/>
      <c r="N3" s="470"/>
      <c r="O3" s="470"/>
      <c r="P3" s="470"/>
      <c r="Q3" s="470"/>
      <c r="R3" s="470"/>
      <c r="S3" s="470"/>
      <c r="T3" s="470"/>
      <c r="U3" s="470"/>
      <c r="V3" s="470"/>
      <c r="W3" s="470"/>
      <c r="X3" s="470"/>
      <c r="Y3" s="470"/>
      <c r="Z3" s="470"/>
      <c r="AA3" s="470"/>
      <c r="AB3" s="470"/>
      <c r="AC3" s="470"/>
      <c r="AD3" s="470"/>
      <c r="AE3" s="470"/>
      <c r="AF3" s="470"/>
      <c r="AG3" s="470"/>
      <c r="AH3" s="470"/>
      <c r="AI3" s="470"/>
      <c r="AJ3" s="470"/>
      <c r="AK3" s="470"/>
      <c r="AL3" s="470"/>
      <c r="AM3" s="470"/>
      <c r="AN3" s="470"/>
      <c r="AO3" s="470"/>
      <c r="AP3" s="470"/>
      <c r="AQ3" s="470"/>
      <c r="AR3" s="470"/>
      <c r="AS3" s="470"/>
      <c r="AT3" s="470"/>
      <c r="AU3" s="470"/>
      <c r="AV3" s="470"/>
      <c r="AW3" s="470"/>
      <c r="AX3" s="470"/>
      <c r="AY3" s="470"/>
      <c r="AZ3" s="470"/>
      <c r="BA3" s="470"/>
      <c r="BB3" s="470"/>
      <c r="BC3" s="470"/>
      <c r="BD3" s="470"/>
      <c r="BE3" s="470"/>
      <c r="BF3" s="470"/>
      <c r="BG3" s="470"/>
      <c r="BH3" s="470"/>
      <c r="BI3" s="470"/>
      <c r="BJ3" s="470"/>
      <c r="BK3" s="470"/>
      <c r="BL3" s="470"/>
      <c r="BM3" s="470"/>
      <c r="BN3" s="470"/>
      <c r="BO3" s="470"/>
      <c r="BP3" s="470"/>
      <c r="BQ3" s="470"/>
      <c r="BR3" s="470"/>
      <c r="BS3" s="470"/>
      <c r="BT3" s="470"/>
      <c r="BU3" s="470"/>
      <c r="BV3" s="470"/>
      <c r="BW3" s="470"/>
      <c r="BX3" s="470"/>
      <c r="BY3" s="470"/>
      <c r="BZ3" s="470"/>
      <c r="CA3" s="470"/>
      <c r="CB3" s="470"/>
      <c r="CC3" s="470"/>
      <c r="CD3" s="470"/>
      <c r="CE3" s="470"/>
      <c r="CF3" s="470"/>
      <c r="CG3" s="470"/>
      <c r="CH3" s="470"/>
      <c r="CI3" s="470"/>
      <c r="CJ3" s="470"/>
      <c r="CK3" s="470"/>
      <c r="CL3" s="470"/>
      <c r="CM3" s="470"/>
      <c r="CN3" s="470"/>
      <c r="CO3" s="470"/>
      <c r="CP3" s="470"/>
      <c r="CQ3" s="470"/>
      <c r="CR3" s="470"/>
      <c r="CS3" s="470"/>
      <c r="CT3" s="470"/>
      <c r="CU3" s="470"/>
      <c r="CV3" s="470"/>
      <c r="CW3" s="470"/>
      <c r="CX3" s="470"/>
      <c r="CY3" s="470"/>
      <c r="CZ3" s="470"/>
      <c r="DA3" s="470"/>
      <c r="DB3" s="470"/>
      <c r="DC3" s="470"/>
      <c r="DD3" s="470"/>
      <c r="DE3" s="470"/>
      <c r="DF3" s="470"/>
      <c r="DG3" s="470"/>
      <c r="DH3" s="470"/>
      <c r="DI3" s="470"/>
      <c r="DJ3" s="470"/>
      <c r="DK3" s="470"/>
      <c r="DL3" s="470"/>
      <c r="DM3" s="470"/>
      <c r="DN3" s="470"/>
      <c r="DO3" s="470"/>
      <c r="DP3" s="470"/>
      <c r="DQ3" s="470"/>
      <c r="DR3" s="470"/>
      <c r="DS3" s="470"/>
      <c r="DT3" s="470"/>
      <c r="DU3" s="470"/>
      <c r="DV3" s="470"/>
      <c r="DW3" s="470"/>
      <c r="DX3" s="470"/>
      <c r="DY3" s="470"/>
      <c r="DZ3" s="470"/>
      <c r="EA3" s="470"/>
      <c r="EB3" s="470"/>
      <c r="EC3" s="470"/>
      <c r="ED3" s="470"/>
      <c r="EE3" s="470"/>
      <c r="EF3" s="470"/>
      <c r="EG3" s="470"/>
      <c r="EH3" s="470"/>
      <c r="EI3" s="470"/>
      <c r="EJ3" s="470"/>
      <c r="EK3" s="470"/>
      <c r="EL3" s="470"/>
      <c r="EM3" s="470"/>
      <c r="EN3" s="470"/>
      <c r="EO3" s="470"/>
      <c r="EP3" s="470"/>
      <c r="EQ3" s="470"/>
      <c r="ER3" s="470"/>
      <c r="ES3" s="470"/>
      <c r="ET3" s="470"/>
      <c r="EU3" s="470"/>
      <c r="EV3" s="470"/>
      <c r="EW3" s="470"/>
      <c r="EX3" s="470"/>
      <c r="EY3" s="470"/>
      <c r="EZ3" s="470"/>
      <c r="FA3" s="470"/>
      <c r="FB3" s="470"/>
      <c r="FC3" s="470"/>
      <c r="FD3" s="470"/>
      <c r="FE3" s="470"/>
      <c r="FF3" s="470"/>
      <c r="FG3" s="470"/>
      <c r="FH3" s="470"/>
      <c r="FI3" s="470"/>
      <c r="FJ3" s="470"/>
      <c r="FK3" s="470"/>
      <c r="FL3" s="470"/>
      <c r="FM3" s="470"/>
      <c r="FN3" s="470"/>
      <c r="FO3" s="470"/>
      <c r="FP3" s="470"/>
      <c r="FQ3" s="470"/>
      <c r="FR3" s="470"/>
      <c r="FS3" s="470"/>
      <c r="FT3" s="470"/>
      <c r="FU3" s="470"/>
      <c r="FV3" s="470"/>
      <c r="FW3" s="470"/>
      <c r="FX3" s="470"/>
      <c r="FY3" s="470"/>
      <c r="FZ3" s="470"/>
      <c r="GA3" s="470"/>
      <c r="GB3" s="470"/>
      <c r="GC3" s="470"/>
      <c r="GD3" s="470"/>
      <c r="GE3" s="470"/>
      <c r="GF3" s="470"/>
      <c r="GG3" s="470"/>
      <c r="GH3" s="470"/>
      <c r="GI3" s="470"/>
      <c r="GJ3" s="470"/>
      <c r="GK3" s="470"/>
      <c r="GL3" s="470"/>
      <c r="GM3" s="470"/>
      <c r="GN3" s="470"/>
      <c r="GO3" s="470"/>
      <c r="GP3" s="470"/>
      <c r="GQ3" s="470"/>
      <c r="GR3" s="470"/>
      <c r="GS3" s="470"/>
      <c r="GT3" s="470"/>
      <c r="GU3" s="470"/>
      <c r="GV3" s="470"/>
      <c r="GW3" s="470"/>
      <c r="GX3" s="470"/>
      <c r="GY3" s="470"/>
      <c r="GZ3" s="470"/>
      <c r="HA3" s="470"/>
      <c r="HB3" s="470"/>
      <c r="HC3" s="470"/>
      <c r="HD3" s="470"/>
      <c r="HE3" s="470"/>
      <c r="HF3" s="470"/>
      <c r="HG3" s="470"/>
      <c r="HH3" s="470"/>
      <c r="HI3" s="470"/>
      <c r="HJ3" s="470"/>
      <c r="HK3" s="470"/>
      <c r="HL3" s="470"/>
      <c r="HM3" s="470"/>
      <c r="HN3" s="470"/>
      <c r="HO3" s="470"/>
      <c r="HP3" s="470"/>
      <c r="HQ3" s="470"/>
      <c r="HR3" s="470"/>
      <c r="HS3" s="470"/>
      <c r="HT3" s="470"/>
      <c r="HU3" s="470"/>
      <c r="HV3" s="470"/>
      <c r="HW3" s="470"/>
      <c r="HX3" s="470"/>
      <c r="HY3" s="470"/>
      <c r="HZ3" s="470"/>
      <c r="IA3" s="470"/>
      <c r="IB3" s="470"/>
      <c r="IC3" s="470"/>
      <c r="ID3" s="470"/>
      <c r="IE3" s="470"/>
      <c r="IF3" s="470"/>
      <c r="IG3" s="470"/>
      <c r="IH3" s="470"/>
      <c r="II3" s="470"/>
      <c r="IJ3" s="470"/>
      <c r="IK3" s="470"/>
      <c r="IL3" s="470"/>
      <c r="IM3" s="470"/>
      <c r="IN3" s="470"/>
      <c r="IO3" s="470"/>
      <c r="IP3" s="470"/>
      <c r="IQ3" s="470"/>
      <c r="IR3" s="470"/>
      <c r="IS3" s="470"/>
      <c r="IT3" s="470"/>
      <c r="IU3" s="470"/>
      <c r="IV3" s="470"/>
      <c r="IW3" s="470"/>
      <c r="IX3" s="470"/>
      <c r="IY3" s="470"/>
      <c r="IZ3" s="470"/>
      <c r="JA3" s="470"/>
      <c r="JB3" s="470"/>
      <c r="JC3" s="470"/>
      <c r="JD3" s="470"/>
      <c r="JE3" s="470"/>
      <c r="JF3" s="470"/>
      <c r="JG3" s="470"/>
      <c r="JH3" s="470"/>
      <c r="JI3" s="470"/>
      <c r="JJ3" s="470"/>
      <c r="JK3" s="470"/>
      <c r="JL3" s="470"/>
      <c r="JM3" s="470"/>
      <c r="JN3" s="470"/>
      <c r="JO3" s="470"/>
      <c r="JP3" s="470"/>
      <c r="JQ3" s="470"/>
      <c r="JR3" s="470"/>
      <c r="JS3" s="470"/>
      <c r="JT3" s="470"/>
      <c r="JU3" s="470"/>
      <c r="JV3" s="470"/>
      <c r="JW3" s="470"/>
      <c r="JX3" s="470"/>
      <c r="JY3" s="470"/>
      <c r="JZ3" s="470"/>
      <c r="KA3" s="470"/>
      <c r="KB3" s="470"/>
      <c r="KC3" s="470"/>
      <c r="KD3" s="470"/>
      <c r="KE3" s="470"/>
      <c r="KF3" s="470"/>
      <c r="KG3" s="470"/>
      <c r="KH3" s="470"/>
      <c r="KI3" s="470"/>
      <c r="KJ3" s="470"/>
      <c r="KK3" s="470"/>
      <c r="KL3" s="470"/>
      <c r="KM3" s="470"/>
      <c r="KN3" s="470"/>
      <c r="KO3" s="470"/>
      <c r="KP3" s="470"/>
      <c r="KQ3" s="470"/>
      <c r="KR3" s="470"/>
      <c r="KS3" s="470"/>
      <c r="KT3" s="470"/>
      <c r="KU3" s="470"/>
      <c r="KV3" s="470"/>
      <c r="KW3" s="470"/>
      <c r="KX3" s="470"/>
      <c r="KY3" s="470"/>
      <c r="KZ3" s="470"/>
      <c r="LA3" s="470"/>
      <c r="LB3" s="470"/>
      <c r="LC3" s="470"/>
      <c r="LD3" s="470"/>
      <c r="LE3" s="470"/>
      <c r="LF3" s="470"/>
      <c r="LG3" s="470"/>
      <c r="LH3" s="470"/>
      <c r="LI3" s="470"/>
      <c r="LJ3" s="470"/>
      <c r="LK3" s="470"/>
      <c r="LL3" s="470"/>
      <c r="LM3" s="470"/>
      <c r="LN3" s="470"/>
      <c r="LO3" s="470"/>
      <c r="LP3" s="470"/>
      <c r="LQ3" s="470"/>
      <c r="LR3" s="470"/>
      <c r="LS3" s="470"/>
      <c r="LT3" s="470"/>
      <c r="LU3" s="470"/>
      <c r="LV3" s="470"/>
      <c r="LW3" s="470"/>
      <c r="LX3" s="470"/>
      <c r="LY3" s="470"/>
      <c r="LZ3" s="470"/>
      <c r="MA3" s="470"/>
      <c r="MB3" s="470"/>
      <c r="MC3" s="470"/>
      <c r="MD3" s="470"/>
      <c r="ME3" s="470"/>
      <c r="MF3" s="470"/>
      <c r="MG3" s="470"/>
      <c r="MH3" s="470"/>
      <c r="MI3" s="470"/>
      <c r="MJ3" s="470"/>
      <c r="MK3" s="470"/>
      <c r="ML3" s="470"/>
      <c r="MM3" s="470"/>
      <c r="MN3" s="470"/>
      <c r="MO3" s="470"/>
      <c r="MP3" s="470"/>
      <c r="MQ3" s="470"/>
      <c r="MR3" s="470"/>
      <c r="MS3" s="470"/>
      <c r="MT3" s="470"/>
      <c r="MU3" s="470"/>
      <c r="MV3" s="470"/>
      <c r="MW3" s="470"/>
      <c r="MX3" s="470"/>
      <c r="MY3" s="470"/>
      <c r="MZ3" s="470"/>
      <c r="NA3" s="470"/>
      <c r="NB3" s="470"/>
      <c r="NC3" s="470"/>
      <c r="ND3" s="470"/>
      <c r="NE3" s="470"/>
      <c r="NF3" s="470"/>
      <c r="NG3" s="470"/>
      <c r="NH3" s="470"/>
      <c r="NI3" s="470"/>
      <c r="NJ3" s="470"/>
      <c r="NK3" s="470"/>
      <c r="NL3" s="470"/>
      <c r="NM3" s="470"/>
      <c r="NN3" s="470"/>
      <c r="NO3" s="470"/>
      <c r="NP3" s="470"/>
      <c r="NQ3" s="470"/>
      <c r="NR3" s="470"/>
      <c r="NS3" s="470"/>
      <c r="NT3" s="470"/>
      <c r="NU3" s="470"/>
      <c r="NV3" s="470"/>
      <c r="NW3" s="470"/>
      <c r="NX3" s="470"/>
      <c r="NY3" s="470"/>
      <c r="NZ3" s="470"/>
      <c r="OA3" s="470"/>
      <c r="OB3" s="470"/>
      <c r="OC3" s="470"/>
      <c r="OD3" s="470"/>
      <c r="OE3" s="470"/>
      <c r="OF3" s="470"/>
      <c r="OG3" s="470"/>
      <c r="OH3" s="470"/>
      <c r="OI3" s="470"/>
      <c r="OJ3" s="470"/>
      <c r="OK3" s="470"/>
      <c r="OL3" s="470"/>
      <c r="OM3" s="470"/>
      <c r="ON3" s="470"/>
      <c r="OO3" s="470"/>
      <c r="OP3" s="470"/>
      <c r="OQ3" s="470"/>
      <c r="OR3" s="470"/>
      <c r="OS3" s="470"/>
      <c r="OT3" s="470"/>
      <c r="OU3" s="470"/>
      <c r="OV3" s="470"/>
      <c r="OW3" s="470"/>
      <c r="OX3" s="470"/>
      <c r="OY3" s="470"/>
      <c r="OZ3" s="470"/>
      <c r="PA3" s="470"/>
      <c r="PB3" s="470"/>
      <c r="PC3" s="470"/>
      <c r="PD3" s="470"/>
      <c r="PE3" s="470"/>
      <c r="PF3" s="470"/>
      <c r="PG3" s="470"/>
      <c r="PH3" s="470"/>
      <c r="PI3" s="470"/>
      <c r="PJ3" s="470"/>
      <c r="PK3" s="470"/>
      <c r="PL3" s="470"/>
      <c r="PM3" s="470"/>
      <c r="PN3" s="470"/>
      <c r="PO3" s="470"/>
      <c r="PP3" s="470"/>
      <c r="PQ3" s="470"/>
      <c r="PR3" s="470"/>
      <c r="PS3" s="470"/>
      <c r="PT3" s="470"/>
      <c r="PU3" s="470"/>
      <c r="PV3" s="470"/>
      <c r="PW3" s="470"/>
      <c r="PX3" s="470"/>
      <c r="PY3" s="470"/>
      <c r="PZ3" s="470"/>
      <c r="QA3" s="470"/>
      <c r="QB3" s="470"/>
      <c r="QC3" s="470"/>
      <c r="QD3" s="470"/>
      <c r="QE3" s="470"/>
      <c r="QF3" s="470"/>
      <c r="QG3" s="470"/>
      <c r="QH3" s="470"/>
      <c r="QI3" s="470"/>
      <c r="QJ3" s="470"/>
      <c r="QK3" s="470"/>
      <c r="QL3" s="470"/>
      <c r="QM3" s="470"/>
      <c r="QN3" s="470"/>
      <c r="QO3" s="470"/>
      <c r="QP3" s="470"/>
      <c r="QQ3" s="470"/>
      <c r="QR3" s="470"/>
      <c r="QS3" s="470"/>
      <c r="QT3" s="470"/>
      <c r="QU3" s="470"/>
      <c r="QV3" s="470"/>
      <c r="QW3" s="470"/>
      <c r="QX3" s="470"/>
      <c r="QY3" s="470"/>
      <c r="QZ3" s="470"/>
      <c r="RA3" s="470"/>
      <c r="RB3" s="470"/>
      <c r="RC3" s="470"/>
      <c r="RD3" s="470"/>
      <c r="RE3" s="470"/>
      <c r="RF3" s="470"/>
      <c r="RG3" s="470"/>
      <c r="RH3" s="470"/>
      <c r="RI3" s="470"/>
      <c r="RJ3" s="470"/>
      <c r="RK3" s="470"/>
      <c r="RL3" s="470"/>
      <c r="RM3" s="470"/>
      <c r="RN3" s="470"/>
      <c r="RO3" s="470"/>
      <c r="RP3" s="470"/>
      <c r="RQ3" s="470"/>
      <c r="RR3" s="470"/>
      <c r="RS3" s="470"/>
      <c r="RT3" s="470"/>
      <c r="RU3" s="470"/>
      <c r="RV3" s="470"/>
      <c r="RW3" s="470"/>
      <c r="RX3" s="470"/>
      <c r="RY3" s="470"/>
      <c r="RZ3" s="470"/>
      <c r="SA3" s="470"/>
      <c r="SB3" s="470"/>
      <c r="SC3" s="470"/>
      <c r="SD3" s="470"/>
      <c r="SE3" s="470"/>
      <c r="SF3" s="470"/>
      <c r="SG3" s="470"/>
      <c r="SH3" s="470"/>
      <c r="SI3" s="470"/>
      <c r="SJ3" s="470"/>
      <c r="SK3" s="470"/>
      <c r="SL3" s="470"/>
      <c r="SM3" s="470"/>
      <c r="SN3" s="470"/>
      <c r="SO3" s="470"/>
      <c r="SP3" s="470"/>
      <c r="SQ3" s="470"/>
      <c r="SR3" s="470"/>
      <c r="SS3" s="470"/>
      <c r="ST3" s="470"/>
      <c r="SU3" s="470"/>
      <c r="SV3" s="470"/>
      <c r="SW3" s="470"/>
      <c r="SX3" s="470"/>
      <c r="SY3" s="470"/>
      <c r="SZ3" s="470"/>
      <c r="TA3" s="470"/>
      <c r="TB3" s="470"/>
      <c r="TC3" s="470"/>
      <c r="TD3" s="470"/>
      <c r="TE3" s="470"/>
      <c r="TF3" s="470"/>
      <c r="TG3" s="470"/>
      <c r="TH3" s="470"/>
      <c r="TI3" s="470"/>
      <c r="TJ3" s="470"/>
      <c r="TK3" s="470"/>
      <c r="TL3" s="470"/>
      <c r="TM3" s="470"/>
      <c r="TN3" s="470"/>
      <c r="TO3" s="470"/>
      <c r="TP3" s="470"/>
      <c r="TQ3" s="470"/>
      <c r="TR3" s="470"/>
      <c r="TS3" s="470"/>
      <c r="TT3" s="470"/>
      <c r="TU3" s="470"/>
      <c r="TV3" s="470"/>
      <c r="TW3" s="470"/>
      <c r="TX3" s="470"/>
      <c r="TY3" s="470"/>
      <c r="TZ3" s="470"/>
      <c r="UA3" s="470"/>
      <c r="UB3" s="470"/>
      <c r="UC3" s="470"/>
      <c r="UD3" s="470"/>
      <c r="UE3" s="470"/>
      <c r="UF3" s="470"/>
      <c r="UG3" s="470"/>
      <c r="UH3" s="470"/>
      <c r="UI3" s="470"/>
      <c r="UJ3" s="470"/>
      <c r="UK3" s="470"/>
      <c r="UL3" s="470"/>
      <c r="UM3" s="470"/>
      <c r="UN3" s="470"/>
      <c r="UO3" s="470"/>
      <c r="UP3" s="470"/>
      <c r="UQ3" s="470"/>
      <c r="UR3" s="470"/>
      <c r="US3" s="470"/>
      <c r="UT3" s="470"/>
      <c r="UU3" s="470"/>
      <c r="UV3" s="470"/>
      <c r="UW3" s="470"/>
      <c r="UX3" s="470"/>
      <c r="UY3" s="470"/>
      <c r="UZ3" s="470"/>
      <c r="VA3" s="470"/>
      <c r="VB3" s="470"/>
      <c r="VC3" s="470"/>
      <c r="VD3" s="470"/>
      <c r="VE3" s="470"/>
      <c r="VF3" s="470"/>
      <c r="VG3" s="470"/>
      <c r="VH3" s="470"/>
      <c r="VI3" s="470"/>
      <c r="VJ3" s="470"/>
      <c r="VK3" s="470"/>
      <c r="VL3" s="470"/>
      <c r="VM3" s="470"/>
      <c r="VN3" s="470"/>
      <c r="VO3" s="470"/>
      <c r="VP3" s="470"/>
      <c r="VQ3" s="470"/>
      <c r="VR3" s="470"/>
      <c r="VS3" s="470"/>
      <c r="VT3" s="470"/>
      <c r="VU3" s="470"/>
      <c r="VV3" s="470"/>
      <c r="VW3" s="470"/>
      <c r="VX3" s="470"/>
      <c r="VY3" s="470"/>
      <c r="VZ3" s="470"/>
      <c r="WA3" s="470"/>
      <c r="WB3" s="470"/>
      <c r="WC3" s="470"/>
      <c r="WD3" s="470"/>
      <c r="WE3" s="470"/>
      <c r="WF3" s="470"/>
      <c r="WG3" s="470"/>
      <c r="WH3" s="470"/>
      <c r="WI3" s="470"/>
      <c r="WJ3" s="470"/>
      <c r="WK3" s="470"/>
      <c r="WL3" s="470"/>
      <c r="WM3" s="470"/>
      <c r="WN3" s="470"/>
      <c r="WO3" s="470"/>
      <c r="WP3" s="470"/>
      <c r="WQ3" s="470"/>
      <c r="WR3" s="470"/>
      <c r="WS3" s="470"/>
      <c r="WT3" s="470"/>
      <c r="WU3" s="470"/>
      <c r="WV3" s="470"/>
      <c r="WW3" s="470"/>
      <c r="WX3" s="470"/>
      <c r="WY3" s="470"/>
      <c r="WZ3" s="470"/>
      <c r="XA3" s="470"/>
      <c r="XB3" s="470"/>
      <c r="XC3" s="470"/>
      <c r="XD3" s="470"/>
      <c r="XE3" s="470"/>
      <c r="XF3" s="470"/>
      <c r="XG3" s="470"/>
      <c r="XH3" s="470"/>
      <c r="XI3" s="470"/>
      <c r="XJ3" s="470"/>
      <c r="XK3" s="470"/>
      <c r="XL3" s="470"/>
      <c r="XM3" s="470"/>
      <c r="XN3" s="470"/>
      <c r="XO3" s="470"/>
      <c r="XP3" s="470"/>
      <c r="XQ3" s="470"/>
      <c r="XR3" s="470"/>
      <c r="XS3" s="470"/>
      <c r="XT3" s="470"/>
      <c r="XU3" s="470"/>
      <c r="XV3" s="470"/>
      <c r="XW3" s="470"/>
      <c r="XX3" s="470"/>
      <c r="XY3" s="470"/>
      <c r="XZ3" s="470"/>
      <c r="YA3" s="470"/>
      <c r="YB3" s="470"/>
      <c r="YC3" s="470"/>
      <c r="YD3" s="470"/>
      <c r="YE3" s="470"/>
      <c r="YF3" s="470"/>
      <c r="YG3" s="470"/>
      <c r="YH3" s="470"/>
      <c r="YI3" s="470"/>
      <c r="YJ3" s="470"/>
      <c r="YK3" s="470"/>
      <c r="YL3" s="470"/>
      <c r="YM3" s="470"/>
      <c r="YN3" s="470"/>
      <c r="YO3" s="470"/>
      <c r="YP3" s="470"/>
      <c r="YQ3" s="470"/>
      <c r="YR3" s="470"/>
      <c r="YS3" s="470"/>
      <c r="YT3" s="470"/>
      <c r="YU3" s="470"/>
      <c r="YV3" s="470"/>
      <c r="YW3" s="470"/>
      <c r="YX3" s="470"/>
      <c r="YY3" s="470"/>
      <c r="YZ3" s="470"/>
      <c r="ZA3" s="470"/>
      <c r="ZB3" s="470"/>
      <c r="ZC3" s="470"/>
      <c r="ZD3" s="470"/>
      <c r="ZE3" s="470"/>
      <c r="ZF3" s="470"/>
      <c r="ZG3" s="470"/>
      <c r="ZH3" s="470"/>
      <c r="ZI3" s="470"/>
      <c r="ZJ3" s="470"/>
      <c r="ZK3" s="470"/>
      <c r="ZL3" s="470"/>
      <c r="ZM3" s="470"/>
      <c r="ZN3" s="470"/>
      <c r="ZO3" s="470"/>
      <c r="ZP3" s="470"/>
      <c r="ZQ3" s="470"/>
      <c r="ZR3" s="470"/>
      <c r="ZS3" s="470"/>
      <c r="ZT3" s="470"/>
      <c r="ZU3" s="470"/>
      <c r="ZV3" s="470"/>
      <c r="ZW3" s="470"/>
      <c r="ZX3" s="470"/>
      <c r="ZY3" s="470"/>
      <c r="ZZ3" s="470"/>
      <c r="AAA3" s="470"/>
      <c r="AAB3" s="470"/>
      <c r="AAC3" s="470"/>
      <c r="AAD3" s="470"/>
      <c r="AAE3" s="470"/>
      <c r="AAF3" s="470"/>
      <c r="AAG3" s="470"/>
      <c r="AAH3" s="470"/>
      <c r="AAI3" s="470"/>
      <c r="AAJ3" s="470"/>
      <c r="AAK3" s="470"/>
      <c r="AAL3" s="470"/>
      <c r="AAM3" s="470"/>
      <c r="AAN3" s="470"/>
      <c r="AAO3" s="470"/>
      <c r="AAP3" s="470"/>
      <c r="AAQ3" s="470"/>
      <c r="AAR3" s="470"/>
      <c r="AAS3" s="470"/>
      <c r="AAT3" s="470"/>
      <c r="AAU3" s="470"/>
      <c r="AAV3" s="470"/>
      <c r="AAW3" s="470"/>
      <c r="AAX3" s="470"/>
      <c r="AAY3" s="470"/>
      <c r="AAZ3" s="470"/>
      <c r="ABA3" s="470"/>
      <c r="ABB3" s="470"/>
      <c r="ABC3" s="470"/>
      <c r="ABD3" s="470"/>
      <c r="ABE3" s="470"/>
      <c r="ABF3" s="470"/>
      <c r="ABG3" s="470"/>
      <c r="ABH3" s="470"/>
      <c r="ABI3" s="470"/>
      <c r="ABJ3" s="470"/>
      <c r="ABK3" s="470"/>
      <c r="ABL3" s="470"/>
      <c r="ABM3" s="470"/>
      <c r="ABN3" s="470"/>
      <c r="ABO3" s="470"/>
      <c r="ABP3" s="470"/>
      <c r="ABQ3" s="470"/>
      <c r="ABR3" s="470"/>
      <c r="ABS3" s="470"/>
      <c r="ABT3" s="470"/>
      <c r="ABU3" s="470"/>
      <c r="ABV3" s="470"/>
      <c r="ABW3" s="470"/>
      <c r="ABX3" s="470"/>
      <c r="ABY3" s="470"/>
      <c r="ABZ3" s="470"/>
      <c r="ACA3" s="470"/>
      <c r="ACB3" s="470"/>
      <c r="ACC3" s="470"/>
      <c r="ACD3" s="470"/>
      <c r="ACE3" s="470"/>
      <c r="ACF3" s="470"/>
      <c r="ACG3" s="470"/>
      <c r="ACH3" s="470"/>
      <c r="ACI3" s="470"/>
      <c r="ACJ3" s="470"/>
      <c r="ACK3" s="470"/>
      <c r="ACL3" s="470"/>
      <c r="ACM3" s="470"/>
      <c r="ACN3" s="470"/>
      <c r="ACO3" s="470"/>
      <c r="ACP3" s="470"/>
      <c r="ACQ3" s="470"/>
      <c r="ACR3" s="470"/>
      <c r="ACS3" s="470"/>
      <c r="ACT3" s="470"/>
      <c r="ACU3" s="470"/>
      <c r="ACV3" s="470"/>
      <c r="ACW3" s="470"/>
      <c r="ACX3" s="470"/>
      <c r="ACY3" s="470"/>
      <c r="ACZ3" s="470"/>
      <c r="ADA3" s="470"/>
      <c r="ADB3" s="470"/>
      <c r="ADC3" s="470"/>
      <c r="ADD3" s="470"/>
      <c r="ADE3" s="470"/>
      <c r="ADF3" s="470"/>
      <c r="ADG3" s="470"/>
      <c r="ADH3" s="470"/>
      <c r="ADI3" s="470"/>
      <c r="ADJ3" s="470"/>
      <c r="ADK3" s="470"/>
      <c r="ADL3" s="470"/>
      <c r="ADM3" s="470"/>
      <c r="ADN3" s="470"/>
      <c r="ADO3" s="470"/>
      <c r="ADP3" s="470"/>
      <c r="ADQ3" s="470"/>
      <c r="ADR3" s="470"/>
      <c r="ADS3" s="470"/>
      <c r="ADT3" s="470"/>
      <c r="ADU3" s="470"/>
      <c r="ADV3" s="470"/>
      <c r="ADW3" s="470"/>
      <c r="ADX3" s="470"/>
      <c r="ADY3" s="470"/>
      <c r="ADZ3" s="470"/>
      <c r="AEA3" s="470"/>
      <c r="AEB3" s="470"/>
      <c r="AEC3" s="470"/>
      <c r="AED3" s="470"/>
      <c r="AEE3" s="470"/>
      <c r="AEF3" s="470"/>
      <c r="AEG3" s="470"/>
      <c r="AEH3" s="470"/>
      <c r="AEI3" s="470"/>
      <c r="AEJ3" s="470"/>
      <c r="AEK3" s="470"/>
      <c r="AEL3" s="470"/>
      <c r="AEM3" s="470"/>
      <c r="AEN3" s="470"/>
      <c r="AEO3" s="470"/>
      <c r="AEP3" s="470"/>
      <c r="AEQ3" s="470"/>
      <c r="AER3" s="470"/>
      <c r="AES3" s="470"/>
      <c r="AET3" s="470"/>
      <c r="AEU3" s="470"/>
      <c r="AEV3" s="470"/>
      <c r="AEW3" s="470"/>
      <c r="AEX3" s="470"/>
      <c r="AEY3" s="470"/>
      <c r="AEZ3" s="470"/>
      <c r="AFA3" s="470"/>
      <c r="AFB3" s="470"/>
      <c r="AFC3" s="470"/>
      <c r="AFD3" s="470"/>
      <c r="AFE3" s="470"/>
      <c r="AFF3" s="470"/>
      <c r="AFG3" s="470"/>
      <c r="AFH3" s="470"/>
      <c r="AFI3" s="470"/>
      <c r="AFJ3" s="470"/>
      <c r="AFK3" s="470"/>
      <c r="AFL3" s="470"/>
      <c r="AFM3" s="470"/>
      <c r="AFN3" s="470"/>
      <c r="AFO3" s="470"/>
      <c r="AFP3" s="470"/>
      <c r="AFQ3" s="470"/>
      <c r="AFR3" s="470"/>
      <c r="AFS3" s="470"/>
      <c r="AFT3" s="470"/>
      <c r="AFU3" s="470"/>
      <c r="AFV3" s="470"/>
      <c r="AFW3" s="470"/>
      <c r="AFX3" s="470"/>
      <c r="AFY3" s="470"/>
      <c r="AFZ3" s="470"/>
      <c r="AGA3" s="470"/>
      <c r="AGB3" s="470"/>
      <c r="AGC3" s="470"/>
      <c r="AGD3" s="470"/>
      <c r="AGE3" s="470"/>
      <c r="AGF3" s="470"/>
      <c r="AGG3" s="470"/>
      <c r="AGH3" s="470"/>
      <c r="AGI3" s="470"/>
      <c r="AGJ3" s="470"/>
      <c r="AGK3" s="470"/>
      <c r="AGL3" s="470"/>
      <c r="AGM3" s="470"/>
      <c r="AGN3" s="470"/>
      <c r="AGO3" s="470"/>
      <c r="AGP3" s="470"/>
      <c r="AGQ3" s="470"/>
      <c r="AGR3" s="470"/>
      <c r="AGS3" s="470"/>
      <c r="AGT3" s="470"/>
      <c r="AGU3" s="470"/>
      <c r="AGV3" s="470"/>
      <c r="AGW3" s="470"/>
      <c r="AGX3" s="470"/>
      <c r="AGY3" s="470"/>
      <c r="AGZ3" s="470"/>
      <c r="AHA3" s="470"/>
      <c r="AHB3" s="470"/>
      <c r="AHC3" s="470"/>
      <c r="AHD3" s="470"/>
      <c r="AHE3" s="470"/>
      <c r="AHF3" s="470"/>
      <c r="AHG3" s="470"/>
      <c r="AHH3" s="470"/>
      <c r="AHI3" s="470"/>
      <c r="AHJ3" s="470"/>
      <c r="AHK3" s="470"/>
      <c r="AHL3" s="470"/>
      <c r="AHM3" s="470"/>
      <c r="AHN3" s="470"/>
      <c r="AHO3" s="470"/>
      <c r="AHP3" s="470"/>
      <c r="AHQ3" s="470"/>
      <c r="AHR3" s="470"/>
      <c r="AHS3" s="470"/>
      <c r="AHT3" s="470"/>
      <c r="AHU3" s="470"/>
      <c r="AHV3" s="470"/>
      <c r="AHW3" s="470"/>
      <c r="AHX3" s="470"/>
      <c r="AHY3" s="470"/>
      <c r="AHZ3" s="470"/>
      <c r="AIA3" s="470"/>
      <c r="AIB3" s="470"/>
      <c r="AIC3" s="470"/>
      <c r="AID3" s="470"/>
      <c r="AIE3" s="470"/>
      <c r="AIF3" s="470"/>
      <c r="AIG3" s="470"/>
      <c r="AIH3" s="470"/>
      <c r="AII3" s="470"/>
      <c r="AIJ3" s="470"/>
      <c r="AIK3" s="470"/>
      <c r="AIL3" s="470"/>
      <c r="AIM3" s="470"/>
      <c r="AIN3" s="470"/>
      <c r="AIO3" s="470"/>
      <c r="AIP3" s="470"/>
      <c r="AIQ3" s="470"/>
      <c r="AIR3" s="470"/>
      <c r="AIS3" s="470"/>
      <c r="AIT3" s="470"/>
      <c r="AIU3" s="470"/>
      <c r="AIV3" s="470"/>
      <c r="AIW3" s="470"/>
      <c r="AIX3" s="470"/>
      <c r="AIY3" s="470"/>
      <c r="AIZ3" s="470"/>
      <c r="AJA3" s="470"/>
      <c r="AJB3" s="470"/>
      <c r="AJC3" s="470"/>
      <c r="AJD3" s="470"/>
      <c r="AJE3" s="470"/>
      <c r="AJF3" s="470"/>
      <c r="AJG3" s="470"/>
      <c r="AJH3" s="470"/>
      <c r="AJI3" s="470"/>
      <c r="AJJ3" s="470"/>
      <c r="AJK3" s="470"/>
      <c r="AJL3" s="470"/>
      <c r="AJM3" s="470"/>
      <c r="AJN3" s="470"/>
      <c r="AJO3" s="470"/>
      <c r="AJP3" s="470"/>
      <c r="AJQ3" s="470"/>
      <c r="AJR3" s="470"/>
      <c r="AJS3" s="470"/>
      <c r="AJT3" s="470"/>
      <c r="AJU3" s="470"/>
      <c r="AJV3" s="470"/>
      <c r="AJW3" s="470"/>
      <c r="AJX3" s="470"/>
      <c r="AJY3" s="470"/>
      <c r="AJZ3" s="470"/>
      <c r="AKA3" s="470"/>
      <c r="AKB3" s="470"/>
      <c r="AKC3" s="470"/>
      <c r="AKD3" s="470"/>
      <c r="AKE3" s="470"/>
      <c r="AKF3" s="470"/>
      <c r="AKG3" s="470"/>
      <c r="AKH3" s="470"/>
      <c r="AKI3" s="470"/>
      <c r="AKJ3" s="470"/>
      <c r="AKK3" s="470"/>
      <c r="AKL3" s="470"/>
      <c r="AKM3" s="470"/>
      <c r="AKN3" s="470"/>
      <c r="AKO3" s="470"/>
      <c r="AKP3" s="470"/>
      <c r="AKQ3" s="470"/>
      <c r="AKR3" s="470"/>
      <c r="AKS3" s="470"/>
      <c r="AKT3" s="470"/>
      <c r="AKU3" s="470"/>
      <c r="AKV3" s="470"/>
      <c r="AKW3" s="470"/>
      <c r="AKX3" s="470"/>
      <c r="AKY3" s="470"/>
      <c r="AKZ3" s="470"/>
      <c r="ALA3" s="470"/>
      <c r="ALB3" s="470"/>
      <c r="ALC3" s="470"/>
      <c r="ALD3" s="470"/>
      <c r="ALE3" s="470"/>
      <c r="ALF3" s="470"/>
      <c r="ALG3" s="470"/>
      <c r="ALH3" s="470"/>
      <c r="ALI3" s="470"/>
      <c r="ALJ3" s="470"/>
      <c r="ALK3" s="470"/>
      <c r="ALL3" s="470"/>
      <c r="ALM3" s="470"/>
      <c r="ALN3" s="470"/>
      <c r="ALO3" s="470"/>
      <c r="ALP3" s="470"/>
      <c r="ALQ3" s="470"/>
      <c r="ALR3" s="470"/>
      <c r="ALS3" s="470"/>
      <c r="ALT3" s="470"/>
      <c r="ALU3" s="470"/>
      <c r="ALV3" s="470"/>
      <c r="ALW3" s="470"/>
      <c r="ALX3" s="470"/>
      <c r="ALY3" s="470"/>
      <c r="ALZ3" s="470"/>
      <c r="AMA3" s="470"/>
      <c r="AMB3" s="470"/>
      <c r="AMC3" s="470"/>
      <c r="AMD3" s="470"/>
      <c r="AME3" s="470"/>
      <c r="AMF3" s="470"/>
      <c r="AMG3" s="470"/>
      <c r="AMH3" s="470"/>
      <c r="AMI3" s="470"/>
      <c r="AMJ3" s="470"/>
      <c r="AMK3" s="470"/>
      <c r="AML3" s="470"/>
      <c r="AMM3" s="470"/>
      <c r="AMN3" s="470"/>
      <c r="AMO3" s="470"/>
      <c r="AMP3" s="470"/>
      <c r="AMQ3" s="470"/>
      <c r="AMR3" s="470"/>
      <c r="AMS3" s="470"/>
      <c r="AMT3" s="470"/>
      <c r="AMU3" s="470"/>
      <c r="AMV3" s="470"/>
      <c r="AMW3" s="470"/>
      <c r="AMX3" s="470"/>
      <c r="AMY3" s="470"/>
      <c r="AMZ3" s="470"/>
      <c r="ANA3" s="470"/>
      <c r="ANB3" s="470"/>
      <c r="ANC3" s="470"/>
      <c r="AND3" s="470"/>
      <c r="ANE3" s="470"/>
      <c r="ANF3" s="470"/>
      <c r="ANG3" s="470"/>
      <c r="ANH3" s="470"/>
      <c r="ANI3" s="470"/>
      <c r="ANJ3" s="470"/>
      <c r="ANK3" s="470"/>
      <c r="ANL3" s="470"/>
      <c r="ANM3" s="470"/>
      <c r="ANN3" s="470"/>
      <c r="ANO3" s="470"/>
      <c r="ANP3" s="470"/>
      <c r="ANQ3" s="470"/>
      <c r="ANR3" s="470"/>
      <c r="ANS3" s="470"/>
      <c r="ANT3" s="470"/>
      <c r="ANU3" s="470"/>
      <c r="ANV3" s="470"/>
      <c r="ANW3" s="470"/>
      <c r="ANX3" s="470"/>
      <c r="ANY3" s="470"/>
      <c r="ANZ3" s="470"/>
      <c r="AOA3" s="470"/>
      <c r="AOB3" s="470"/>
      <c r="AOC3" s="470"/>
      <c r="AOD3" s="470"/>
      <c r="AOE3" s="470"/>
      <c r="AOF3" s="470"/>
      <c r="AOG3" s="470"/>
      <c r="AOH3" s="470"/>
      <c r="AOI3" s="470"/>
      <c r="AOJ3" s="470"/>
      <c r="AOK3" s="470"/>
      <c r="AOL3" s="470"/>
      <c r="AOM3" s="470"/>
      <c r="AON3" s="470"/>
      <c r="AOO3" s="470"/>
      <c r="AOP3" s="470"/>
      <c r="AOQ3" s="470"/>
      <c r="AOR3" s="470"/>
      <c r="AOS3" s="470"/>
      <c r="AOT3" s="470"/>
      <c r="AOU3" s="470"/>
      <c r="AOV3" s="470"/>
      <c r="AOW3" s="470"/>
      <c r="AOX3" s="470"/>
      <c r="AOY3" s="470"/>
      <c r="AOZ3" s="470"/>
      <c r="APA3" s="470"/>
      <c r="APB3" s="470"/>
      <c r="APC3" s="470"/>
      <c r="APD3" s="470"/>
      <c r="APE3" s="470"/>
      <c r="APF3" s="470"/>
      <c r="APG3" s="470"/>
      <c r="APH3" s="470"/>
      <c r="API3" s="470"/>
      <c r="APJ3" s="470"/>
      <c r="APK3" s="470"/>
      <c r="APL3" s="470"/>
      <c r="APM3" s="470"/>
      <c r="APN3" s="470"/>
      <c r="APO3" s="470"/>
      <c r="APP3" s="470"/>
      <c r="APQ3" s="470"/>
      <c r="APR3" s="470"/>
      <c r="APS3" s="470"/>
      <c r="APT3" s="470"/>
      <c r="APU3" s="470"/>
      <c r="APV3" s="470"/>
      <c r="APW3" s="470"/>
      <c r="APX3" s="470"/>
      <c r="APY3" s="470"/>
      <c r="APZ3" s="470"/>
      <c r="AQA3" s="470"/>
      <c r="AQB3" s="470"/>
      <c r="AQC3" s="470"/>
      <c r="AQD3" s="470"/>
      <c r="AQE3" s="470"/>
      <c r="AQF3" s="470"/>
      <c r="AQG3" s="470"/>
      <c r="AQH3" s="470"/>
      <c r="AQI3" s="470"/>
      <c r="AQJ3" s="470"/>
      <c r="AQK3" s="470"/>
      <c r="AQL3" s="470"/>
      <c r="AQM3" s="470"/>
      <c r="AQN3" s="470"/>
      <c r="AQO3" s="470"/>
      <c r="AQP3" s="470"/>
      <c r="AQQ3" s="470"/>
      <c r="AQR3" s="470"/>
      <c r="AQS3" s="470"/>
      <c r="AQT3" s="470"/>
      <c r="AQU3" s="470"/>
      <c r="AQV3" s="470"/>
      <c r="AQW3" s="470"/>
      <c r="AQX3" s="470"/>
      <c r="AQY3" s="470"/>
      <c r="AQZ3" s="470"/>
      <c r="ARA3" s="470"/>
      <c r="ARB3" s="470"/>
      <c r="ARC3" s="470"/>
      <c r="ARD3" s="470"/>
      <c r="ARE3" s="470"/>
      <c r="ARF3" s="470"/>
      <c r="ARG3" s="470"/>
      <c r="ARH3" s="470"/>
      <c r="ARI3" s="470"/>
      <c r="ARJ3" s="470"/>
      <c r="ARK3" s="470"/>
      <c r="ARL3" s="470"/>
      <c r="ARM3" s="470"/>
      <c r="ARN3" s="470"/>
      <c r="ARO3" s="470"/>
      <c r="ARP3" s="470"/>
      <c r="ARQ3" s="470"/>
      <c r="ARR3" s="470"/>
      <c r="ARS3" s="470"/>
      <c r="ART3" s="470"/>
      <c r="ARU3" s="470"/>
      <c r="ARV3" s="470"/>
      <c r="ARW3" s="470"/>
      <c r="ARX3" s="470"/>
      <c r="ARY3" s="470"/>
      <c r="ARZ3" s="470"/>
      <c r="ASA3" s="470"/>
      <c r="ASB3" s="470"/>
      <c r="ASC3" s="470"/>
      <c r="ASD3" s="470"/>
      <c r="ASE3" s="470"/>
      <c r="ASF3" s="470"/>
      <c r="ASG3" s="470"/>
      <c r="ASH3" s="470"/>
      <c r="ASI3" s="470"/>
      <c r="ASJ3" s="470"/>
      <c r="ASK3" s="470"/>
      <c r="ASL3" s="470"/>
      <c r="ASM3" s="470"/>
      <c r="ASN3" s="470"/>
      <c r="ASO3" s="470"/>
      <c r="ASP3" s="470"/>
      <c r="ASQ3" s="470"/>
      <c r="ASR3" s="470"/>
      <c r="ASS3" s="470"/>
      <c r="AST3" s="470"/>
      <c r="ASU3" s="470"/>
      <c r="ASV3" s="470"/>
      <c r="ASW3" s="470"/>
      <c r="ASX3" s="470"/>
      <c r="ASY3" s="470"/>
      <c r="ASZ3" s="470"/>
      <c r="ATA3" s="470"/>
      <c r="ATB3" s="470"/>
      <c r="ATC3" s="470"/>
      <c r="ATD3" s="470"/>
      <c r="ATE3" s="470"/>
      <c r="ATF3" s="470"/>
      <c r="ATG3" s="470"/>
      <c r="ATH3" s="470"/>
      <c r="ATI3" s="470"/>
      <c r="ATJ3" s="470"/>
      <c r="ATK3" s="470"/>
      <c r="ATL3" s="470"/>
      <c r="ATM3" s="470"/>
      <c r="ATN3" s="470"/>
      <c r="ATO3" s="470"/>
      <c r="ATP3" s="470"/>
      <c r="ATQ3" s="470"/>
      <c r="ATR3" s="470"/>
      <c r="ATS3" s="470"/>
      <c r="ATT3" s="470"/>
      <c r="ATU3" s="470"/>
      <c r="ATV3" s="470"/>
      <c r="ATW3" s="470"/>
      <c r="ATX3" s="470"/>
      <c r="ATY3" s="470"/>
      <c r="ATZ3" s="470"/>
      <c r="AUA3" s="470"/>
      <c r="AUB3" s="470"/>
      <c r="AUC3" s="470"/>
      <c r="AUD3" s="470"/>
      <c r="AUE3" s="470"/>
      <c r="AUF3" s="470"/>
      <c r="AUG3" s="470"/>
      <c r="AUH3" s="470"/>
      <c r="AUI3" s="470"/>
      <c r="AUJ3" s="470"/>
      <c r="AUK3" s="470"/>
      <c r="AUL3" s="470"/>
      <c r="AUM3" s="470"/>
      <c r="AUN3" s="470"/>
      <c r="AUO3" s="470"/>
      <c r="AUP3" s="470"/>
      <c r="AUQ3" s="470"/>
      <c r="AUR3" s="470"/>
      <c r="AUS3" s="470"/>
      <c r="AUT3" s="470"/>
      <c r="AUU3" s="470"/>
      <c r="AUV3" s="470"/>
      <c r="AUW3" s="470"/>
      <c r="AUX3" s="470"/>
      <c r="AUY3" s="470"/>
      <c r="AUZ3" s="470"/>
      <c r="AVA3" s="470"/>
      <c r="AVB3" s="470"/>
      <c r="AVC3" s="470"/>
      <c r="AVD3" s="470"/>
      <c r="AVE3" s="470"/>
      <c r="AVF3" s="470"/>
      <c r="AVG3" s="470"/>
      <c r="AVH3" s="470"/>
      <c r="AVI3" s="470"/>
      <c r="AVJ3" s="470"/>
      <c r="AVK3" s="470"/>
      <c r="AVL3" s="470"/>
      <c r="AVM3" s="470"/>
      <c r="AVN3" s="470"/>
      <c r="AVO3" s="470"/>
      <c r="AVP3" s="470"/>
      <c r="AVQ3" s="470"/>
      <c r="AVR3" s="470"/>
      <c r="AVS3" s="470"/>
      <c r="AVT3" s="470"/>
      <c r="AVU3" s="470"/>
      <c r="AVV3" s="470"/>
      <c r="AVW3" s="470"/>
      <c r="AVX3" s="470"/>
      <c r="AVY3" s="470"/>
      <c r="AVZ3" s="470"/>
      <c r="AWA3" s="470"/>
      <c r="AWB3" s="470"/>
      <c r="AWC3" s="470"/>
      <c r="AWD3" s="470"/>
      <c r="AWE3" s="470"/>
      <c r="AWF3" s="470"/>
      <c r="AWG3" s="470"/>
      <c r="AWH3" s="470"/>
      <c r="AWI3" s="470"/>
      <c r="AWJ3" s="470"/>
      <c r="AWK3" s="470"/>
      <c r="AWL3" s="470"/>
      <c r="AWM3" s="470"/>
      <c r="AWN3" s="470"/>
      <c r="AWO3" s="470"/>
      <c r="AWP3" s="470"/>
      <c r="AWQ3" s="470"/>
      <c r="AWR3" s="470"/>
      <c r="AWS3" s="470"/>
      <c r="AWT3" s="470"/>
      <c r="AWU3" s="470"/>
      <c r="AWV3" s="470"/>
      <c r="AWW3" s="470"/>
      <c r="AWX3" s="470"/>
      <c r="AWY3" s="470"/>
      <c r="AWZ3" s="470"/>
      <c r="AXA3" s="470"/>
      <c r="AXB3" s="470"/>
      <c r="AXC3" s="470"/>
      <c r="AXD3" s="470"/>
      <c r="AXE3" s="470"/>
      <c r="AXF3" s="470"/>
      <c r="AXG3" s="470"/>
      <c r="AXH3" s="470"/>
      <c r="AXI3" s="470"/>
      <c r="AXJ3" s="470"/>
      <c r="AXK3" s="470"/>
      <c r="AXL3" s="470"/>
      <c r="AXM3" s="470"/>
      <c r="AXN3" s="470"/>
      <c r="AXO3" s="470"/>
      <c r="AXP3" s="470"/>
      <c r="AXQ3" s="470"/>
      <c r="AXR3" s="470"/>
      <c r="AXS3" s="470"/>
      <c r="AXT3" s="470"/>
      <c r="AXU3" s="470"/>
      <c r="AXV3" s="470"/>
      <c r="AXW3" s="470"/>
      <c r="AXX3" s="470"/>
      <c r="AXY3" s="470"/>
      <c r="AXZ3" s="470"/>
      <c r="AYA3" s="470"/>
      <c r="AYB3" s="470"/>
      <c r="AYC3" s="470"/>
      <c r="AYD3" s="470"/>
      <c r="AYE3" s="470"/>
      <c r="AYF3" s="470"/>
      <c r="AYG3" s="470"/>
      <c r="AYH3" s="470"/>
      <c r="AYI3" s="470"/>
      <c r="AYJ3" s="470"/>
      <c r="AYK3" s="470"/>
      <c r="AYL3" s="470"/>
      <c r="AYM3" s="470"/>
      <c r="AYN3" s="470"/>
      <c r="AYO3" s="470"/>
      <c r="AYP3" s="470"/>
      <c r="AYQ3" s="470"/>
      <c r="AYR3" s="470"/>
      <c r="AYS3" s="470"/>
      <c r="AYT3" s="470"/>
      <c r="AYU3" s="470"/>
      <c r="AYV3" s="470"/>
      <c r="AYW3" s="470"/>
      <c r="AYX3" s="470"/>
      <c r="AYY3" s="470"/>
      <c r="AYZ3" s="470"/>
      <c r="AZA3" s="470"/>
      <c r="AZB3" s="470"/>
      <c r="AZC3" s="470"/>
      <c r="AZD3" s="470"/>
      <c r="AZE3" s="470"/>
      <c r="AZF3" s="470"/>
      <c r="AZG3" s="470"/>
      <c r="AZH3" s="470"/>
      <c r="AZI3" s="470"/>
      <c r="AZJ3" s="470"/>
      <c r="AZK3" s="470"/>
      <c r="AZL3" s="470"/>
      <c r="AZM3" s="470"/>
      <c r="AZN3" s="470"/>
      <c r="AZO3" s="470"/>
      <c r="AZP3" s="470"/>
      <c r="AZQ3" s="470"/>
      <c r="AZR3" s="470"/>
      <c r="AZS3" s="470"/>
      <c r="AZT3" s="470"/>
      <c r="AZU3" s="470"/>
      <c r="AZV3" s="470"/>
      <c r="AZW3" s="470"/>
      <c r="AZX3" s="470"/>
      <c r="AZY3" s="470"/>
      <c r="AZZ3" s="470"/>
      <c r="BAA3" s="470"/>
      <c r="BAB3" s="470"/>
      <c r="BAC3" s="470"/>
      <c r="BAD3" s="470"/>
      <c r="BAE3" s="470"/>
      <c r="BAF3" s="470"/>
      <c r="BAG3" s="470"/>
      <c r="BAH3" s="470"/>
      <c r="BAI3" s="470"/>
      <c r="BAJ3" s="470"/>
      <c r="BAK3" s="470"/>
      <c r="BAL3" s="470"/>
      <c r="BAM3" s="470"/>
      <c r="BAN3" s="470"/>
      <c r="BAO3" s="470"/>
      <c r="BAP3" s="470"/>
      <c r="BAQ3" s="470"/>
      <c r="BAR3" s="470"/>
      <c r="BAS3" s="470"/>
      <c r="BAT3" s="470"/>
      <c r="BAU3" s="470"/>
      <c r="BAV3" s="470"/>
      <c r="BAW3" s="470"/>
      <c r="BAX3" s="470"/>
      <c r="BAY3" s="470"/>
      <c r="BAZ3" s="470"/>
      <c r="BBA3" s="470"/>
      <c r="BBB3" s="470"/>
      <c r="BBC3" s="470"/>
      <c r="BBD3" s="470"/>
      <c r="BBE3" s="470"/>
      <c r="BBF3" s="470"/>
      <c r="BBG3" s="470"/>
      <c r="BBH3" s="470"/>
      <c r="BBI3" s="470"/>
      <c r="BBJ3" s="470"/>
      <c r="BBK3" s="470"/>
      <c r="BBL3" s="470"/>
      <c r="BBM3" s="470"/>
      <c r="BBN3" s="470"/>
      <c r="BBO3" s="470"/>
      <c r="BBP3" s="470"/>
      <c r="BBQ3" s="470"/>
      <c r="BBR3" s="470"/>
      <c r="BBS3" s="470"/>
      <c r="BBT3" s="470"/>
      <c r="BBU3" s="470"/>
      <c r="BBV3" s="470"/>
      <c r="BBW3" s="470"/>
      <c r="BBX3" s="470"/>
      <c r="BBY3" s="470"/>
      <c r="BBZ3" s="470"/>
      <c r="BCA3" s="470"/>
      <c r="BCB3" s="470"/>
      <c r="BCC3" s="470"/>
      <c r="BCD3" s="470"/>
      <c r="BCE3" s="470"/>
      <c r="BCF3" s="470"/>
      <c r="BCG3" s="470"/>
      <c r="BCH3" s="470"/>
      <c r="BCI3" s="470"/>
      <c r="BCJ3" s="470"/>
      <c r="BCK3" s="470"/>
      <c r="BCL3" s="470"/>
      <c r="BCM3" s="470"/>
      <c r="BCN3" s="470"/>
      <c r="BCO3" s="470"/>
      <c r="BCP3" s="470"/>
      <c r="BCQ3" s="470"/>
      <c r="BCR3" s="470"/>
      <c r="BCS3" s="470"/>
      <c r="BCT3" s="470"/>
      <c r="BCU3" s="470"/>
      <c r="BCV3" s="470"/>
      <c r="BCW3" s="470"/>
      <c r="BCX3" s="470"/>
      <c r="BCY3" s="470"/>
      <c r="BCZ3" s="470"/>
      <c r="BDA3" s="470"/>
      <c r="BDB3" s="470"/>
      <c r="BDC3" s="470"/>
      <c r="BDD3" s="470"/>
      <c r="BDE3" s="470"/>
      <c r="BDF3" s="470"/>
      <c r="BDG3" s="470"/>
      <c r="BDH3" s="470"/>
      <c r="BDI3" s="470"/>
      <c r="BDJ3" s="470"/>
      <c r="BDK3" s="470"/>
      <c r="BDL3" s="470"/>
      <c r="BDM3" s="470"/>
      <c r="BDN3" s="470"/>
      <c r="BDO3" s="470"/>
      <c r="BDP3" s="470"/>
      <c r="BDQ3" s="470"/>
      <c r="BDR3" s="470"/>
      <c r="BDS3" s="470"/>
      <c r="BDT3" s="470"/>
      <c r="BDU3" s="470"/>
      <c r="BDV3" s="470"/>
      <c r="BDW3" s="470"/>
      <c r="BDX3" s="470"/>
      <c r="BDY3" s="470"/>
      <c r="BDZ3" s="470"/>
      <c r="BEA3" s="470"/>
      <c r="BEB3" s="470"/>
      <c r="BEC3" s="470"/>
      <c r="BED3" s="470"/>
      <c r="BEE3" s="470"/>
      <c r="BEF3" s="470"/>
      <c r="BEG3" s="470"/>
      <c r="BEH3" s="470"/>
      <c r="BEI3" s="470"/>
      <c r="BEJ3" s="470"/>
      <c r="BEK3" s="470"/>
      <c r="BEL3" s="470"/>
      <c r="BEM3" s="470"/>
      <c r="BEN3" s="470"/>
      <c r="BEO3" s="470"/>
      <c r="BEP3" s="470"/>
      <c r="BEQ3" s="470"/>
      <c r="BER3" s="470"/>
      <c r="BES3" s="470"/>
      <c r="BET3" s="470"/>
      <c r="BEU3" s="470"/>
      <c r="BEV3" s="470"/>
      <c r="BEW3" s="470"/>
      <c r="BEX3" s="470"/>
      <c r="BEY3" s="470"/>
      <c r="BEZ3" s="470"/>
      <c r="BFA3" s="470"/>
      <c r="BFB3" s="470"/>
      <c r="BFC3" s="470"/>
      <c r="BFD3" s="470"/>
      <c r="BFE3" s="470"/>
      <c r="BFF3" s="470"/>
      <c r="BFG3" s="470"/>
      <c r="BFH3" s="470"/>
      <c r="BFI3" s="470"/>
      <c r="BFJ3" s="470"/>
      <c r="BFK3" s="470"/>
      <c r="BFL3" s="470"/>
      <c r="BFM3" s="470"/>
      <c r="BFN3" s="470"/>
      <c r="BFO3" s="470"/>
      <c r="BFP3" s="470"/>
      <c r="BFQ3" s="470"/>
      <c r="BFR3" s="470"/>
      <c r="BFS3" s="470"/>
      <c r="BFT3" s="470"/>
      <c r="BFU3" s="470"/>
      <c r="BFV3" s="470"/>
      <c r="BFW3" s="470"/>
      <c r="BFX3" s="470"/>
      <c r="BFY3" s="470"/>
      <c r="BFZ3" s="470"/>
      <c r="BGA3" s="470"/>
      <c r="BGB3" s="470"/>
      <c r="BGC3" s="470"/>
      <c r="BGD3" s="470"/>
      <c r="BGE3" s="470"/>
      <c r="BGF3" s="470"/>
      <c r="BGG3" s="470"/>
      <c r="BGH3" s="470"/>
      <c r="BGI3" s="470"/>
      <c r="BGJ3" s="470"/>
      <c r="BGK3" s="470"/>
      <c r="BGL3" s="470"/>
      <c r="BGM3" s="470"/>
      <c r="BGN3" s="470"/>
      <c r="BGO3" s="470"/>
      <c r="BGP3" s="470"/>
      <c r="BGQ3" s="470"/>
      <c r="BGR3" s="470"/>
      <c r="BGS3" s="470"/>
      <c r="BGT3" s="470"/>
      <c r="BGU3" s="470"/>
      <c r="BGV3" s="470"/>
      <c r="BGW3" s="470"/>
      <c r="BGX3" s="470"/>
      <c r="BGY3" s="470"/>
      <c r="BGZ3" s="470"/>
      <c r="BHA3" s="470"/>
      <c r="BHB3" s="470"/>
      <c r="BHC3" s="470"/>
      <c r="BHD3" s="470"/>
      <c r="BHE3" s="470"/>
      <c r="BHF3" s="470"/>
      <c r="BHG3" s="470"/>
      <c r="BHH3" s="470"/>
      <c r="BHI3" s="470"/>
      <c r="BHJ3" s="470"/>
      <c r="BHK3" s="470"/>
      <c r="BHL3" s="470"/>
      <c r="BHM3" s="470"/>
      <c r="BHN3" s="470"/>
      <c r="BHO3" s="470"/>
      <c r="BHP3" s="470"/>
      <c r="BHQ3" s="470"/>
      <c r="BHR3" s="470"/>
      <c r="BHS3" s="470"/>
      <c r="BHT3" s="470"/>
      <c r="BHU3" s="470"/>
      <c r="BHV3" s="470"/>
      <c r="BHW3" s="470"/>
      <c r="BHX3" s="470"/>
      <c r="BHY3" s="470"/>
      <c r="BHZ3" s="470"/>
      <c r="BIA3" s="470"/>
      <c r="BIB3" s="470"/>
      <c r="BIC3" s="470"/>
      <c r="BID3" s="470"/>
      <c r="BIE3" s="470"/>
      <c r="BIF3" s="470"/>
      <c r="BIG3" s="470"/>
      <c r="BIH3" s="470"/>
      <c r="BII3" s="470"/>
      <c r="BIJ3" s="470"/>
      <c r="BIK3" s="470"/>
      <c r="BIL3" s="470"/>
      <c r="BIM3" s="470"/>
      <c r="BIN3" s="470"/>
      <c r="BIO3" s="470"/>
      <c r="BIP3" s="470"/>
      <c r="BIQ3" s="470"/>
      <c r="BIR3" s="470"/>
      <c r="BIS3" s="470"/>
      <c r="BIT3" s="470"/>
      <c r="BIU3" s="470"/>
      <c r="BIV3" s="470"/>
      <c r="BIW3" s="470"/>
      <c r="BIX3" s="470"/>
      <c r="BIY3" s="470"/>
      <c r="BIZ3" s="470"/>
      <c r="BJA3" s="470"/>
      <c r="BJB3" s="470"/>
      <c r="BJC3" s="470"/>
      <c r="BJD3" s="470"/>
      <c r="BJE3" s="470"/>
      <c r="BJF3" s="470"/>
      <c r="BJG3" s="470"/>
      <c r="BJH3" s="470"/>
      <c r="BJI3" s="470"/>
      <c r="BJJ3" s="470"/>
      <c r="BJK3" s="470"/>
      <c r="BJL3" s="470"/>
      <c r="BJM3" s="470"/>
      <c r="BJN3" s="470"/>
      <c r="BJO3" s="470"/>
      <c r="BJP3" s="470"/>
      <c r="BJQ3" s="470"/>
      <c r="BJR3" s="470"/>
      <c r="BJS3" s="470"/>
      <c r="BJT3" s="470"/>
      <c r="BJU3" s="470"/>
      <c r="BJV3" s="470"/>
      <c r="BJW3" s="470"/>
      <c r="BJX3" s="470"/>
      <c r="BJY3" s="470"/>
      <c r="BJZ3" s="470"/>
      <c r="BKA3" s="470"/>
      <c r="BKB3" s="470"/>
      <c r="BKC3" s="470"/>
      <c r="BKD3" s="470"/>
      <c r="BKE3" s="470"/>
      <c r="BKF3" s="470"/>
      <c r="BKG3" s="470"/>
      <c r="BKH3" s="470"/>
      <c r="BKI3" s="470"/>
      <c r="BKJ3" s="470"/>
      <c r="BKK3" s="470"/>
      <c r="BKL3" s="470"/>
      <c r="BKM3" s="470"/>
      <c r="BKN3" s="470"/>
      <c r="BKO3" s="470"/>
      <c r="BKP3" s="470"/>
      <c r="BKQ3" s="470"/>
      <c r="BKR3" s="470"/>
      <c r="BKS3" s="470"/>
      <c r="BKT3" s="470"/>
      <c r="BKU3" s="470"/>
      <c r="BKV3" s="470"/>
      <c r="BKW3" s="470"/>
      <c r="BKX3" s="470"/>
      <c r="BKY3" s="470"/>
      <c r="BKZ3" s="470"/>
      <c r="BLA3" s="470"/>
      <c r="BLB3" s="470"/>
      <c r="BLC3" s="470"/>
      <c r="BLD3" s="470"/>
      <c r="BLE3" s="470"/>
      <c r="BLF3" s="470"/>
      <c r="BLG3" s="470"/>
      <c r="BLH3" s="470"/>
      <c r="BLI3" s="470"/>
      <c r="BLJ3" s="470"/>
      <c r="BLK3" s="470"/>
      <c r="BLL3" s="470"/>
      <c r="BLM3" s="470"/>
      <c r="BLN3" s="470"/>
      <c r="BLO3" s="470"/>
      <c r="BLP3" s="470"/>
      <c r="BLQ3" s="470"/>
      <c r="BLR3" s="470"/>
      <c r="BLS3" s="470"/>
      <c r="BLT3" s="470"/>
      <c r="BLU3" s="470"/>
      <c r="BLV3" s="470"/>
      <c r="BLW3" s="470"/>
      <c r="BLX3" s="470"/>
      <c r="BLY3" s="470"/>
      <c r="BLZ3" s="470"/>
      <c r="BMA3" s="470"/>
      <c r="BMB3" s="470"/>
      <c r="BMC3" s="470"/>
      <c r="BMD3" s="470"/>
      <c r="BME3" s="470"/>
      <c r="BMF3" s="470"/>
      <c r="BMG3" s="470"/>
      <c r="BMH3" s="470"/>
      <c r="BMI3" s="470"/>
      <c r="BMJ3" s="470"/>
      <c r="BMK3" s="470"/>
      <c r="BML3" s="470"/>
      <c r="BMM3" s="470"/>
      <c r="BMN3" s="470"/>
      <c r="BMO3" s="470"/>
      <c r="BMP3" s="470"/>
      <c r="BMQ3" s="470"/>
      <c r="BMR3" s="470"/>
      <c r="BMS3" s="470"/>
      <c r="BMT3" s="470"/>
      <c r="BMU3" s="470"/>
      <c r="BMV3" s="470"/>
      <c r="BMW3" s="470"/>
      <c r="BMX3" s="470"/>
      <c r="BMY3" s="470"/>
      <c r="BMZ3" s="470"/>
      <c r="BNA3" s="470"/>
      <c r="BNB3" s="470"/>
      <c r="BNC3" s="470"/>
      <c r="BND3" s="470"/>
      <c r="BNE3" s="470"/>
      <c r="BNF3" s="470"/>
      <c r="BNG3" s="470"/>
      <c r="BNH3" s="470"/>
      <c r="BNI3" s="470"/>
      <c r="BNJ3" s="470"/>
      <c r="BNK3" s="470"/>
      <c r="BNL3" s="470"/>
      <c r="BNM3" s="470"/>
      <c r="BNN3" s="470"/>
      <c r="BNO3" s="470"/>
      <c r="BNP3" s="470"/>
      <c r="BNQ3" s="470"/>
      <c r="BNR3" s="470"/>
      <c r="BNS3" s="470"/>
      <c r="BNT3" s="470"/>
      <c r="BNU3" s="470"/>
      <c r="BNV3" s="470"/>
      <c r="BNW3" s="470"/>
      <c r="BNX3" s="470"/>
      <c r="BNY3" s="470"/>
      <c r="BNZ3" s="470"/>
      <c r="BOA3" s="470"/>
      <c r="BOB3" s="470"/>
      <c r="BOC3" s="470"/>
      <c r="BOD3" s="470"/>
      <c r="BOE3" s="470"/>
      <c r="BOF3" s="470"/>
      <c r="BOG3" s="470"/>
      <c r="BOH3" s="470"/>
      <c r="BOI3" s="470"/>
      <c r="BOJ3" s="470"/>
      <c r="BOK3" s="470"/>
      <c r="BOL3" s="470"/>
      <c r="BOM3" s="470"/>
      <c r="BON3" s="470"/>
      <c r="BOO3" s="470"/>
      <c r="BOP3" s="470"/>
      <c r="BOQ3" s="470"/>
      <c r="BOR3" s="470"/>
      <c r="BOS3" s="470"/>
      <c r="BOT3" s="470"/>
      <c r="BOU3" s="470"/>
      <c r="BOV3" s="470"/>
      <c r="BOW3" s="470"/>
      <c r="BOX3" s="470"/>
      <c r="BOY3" s="470"/>
      <c r="BOZ3" s="470"/>
      <c r="BPA3" s="470"/>
      <c r="BPB3" s="470"/>
      <c r="BPC3" s="470"/>
      <c r="BPD3" s="470"/>
      <c r="BPE3" s="470"/>
      <c r="BPF3" s="470"/>
      <c r="BPG3" s="470"/>
      <c r="BPH3" s="470"/>
      <c r="BPI3" s="470"/>
      <c r="BPJ3" s="470"/>
      <c r="BPK3" s="470"/>
      <c r="BPL3" s="470"/>
      <c r="BPM3" s="470"/>
      <c r="BPN3" s="470"/>
      <c r="BPO3" s="470"/>
      <c r="BPP3" s="470"/>
      <c r="BPQ3" s="470"/>
      <c r="BPR3" s="470"/>
      <c r="BPS3" s="470"/>
      <c r="BPT3" s="470"/>
      <c r="BPU3" s="470"/>
      <c r="BPV3" s="470"/>
      <c r="BPW3" s="470"/>
      <c r="BPX3" s="470"/>
      <c r="BPY3" s="470"/>
      <c r="BPZ3" s="470"/>
      <c r="BQA3" s="470"/>
      <c r="BQB3" s="470"/>
      <c r="BQC3" s="470"/>
      <c r="BQD3" s="470"/>
      <c r="BQE3" s="470"/>
      <c r="BQF3" s="470"/>
      <c r="BQG3" s="470"/>
      <c r="BQH3" s="470"/>
      <c r="BQI3" s="470"/>
      <c r="BQJ3" s="470"/>
      <c r="BQK3" s="470"/>
      <c r="BQL3" s="470"/>
      <c r="BQM3" s="470"/>
      <c r="BQN3" s="470"/>
      <c r="BQO3" s="470"/>
      <c r="BQP3" s="470"/>
      <c r="BQQ3" s="470"/>
      <c r="BQR3" s="470"/>
      <c r="BQS3" s="470"/>
      <c r="BQT3" s="470"/>
      <c r="BQU3" s="470"/>
      <c r="BQV3" s="470"/>
      <c r="BQW3" s="470"/>
      <c r="BQX3" s="470"/>
      <c r="BQY3" s="470"/>
      <c r="BQZ3" s="470"/>
      <c r="BRA3" s="470"/>
      <c r="BRB3" s="470"/>
      <c r="BRC3" s="470"/>
      <c r="BRD3" s="470"/>
      <c r="BRE3" s="470"/>
      <c r="BRF3" s="470"/>
      <c r="BRG3" s="470"/>
      <c r="BRH3" s="470"/>
      <c r="BRI3" s="470"/>
      <c r="BRJ3" s="470"/>
      <c r="BRK3" s="470"/>
      <c r="BRL3" s="470"/>
      <c r="BRM3" s="470"/>
      <c r="BRN3" s="470"/>
      <c r="BRO3" s="470"/>
      <c r="BRP3" s="470"/>
      <c r="BRQ3" s="470"/>
      <c r="BRR3" s="470"/>
      <c r="BRS3" s="470"/>
      <c r="BRT3" s="470"/>
      <c r="BRU3" s="470"/>
      <c r="BRV3" s="470"/>
      <c r="BRW3" s="470"/>
      <c r="BRX3" s="470"/>
      <c r="BRY3" s="470"/>
      <c r="BRZ3" s="470"/>
      <c r="BSA3" s="470"/>
      <c r="BSB3" s="470"/>
      <c r="BSC3" s="470"/>
      <c r="BSD3" s="470"/>
      <c r="BSE3" s="470"/>
      <c r="BSF3" s="470"/>
      <c r="BSG3" s="470"/>
      <c r="BSH3" s="470"/>
      <c r="BSI3" s="470"/>
      <c r="BSJ3" s="470"/>
      <c r="BSK3" s="470"/>
      <c r="BSL3" s="470"/>
      <c r="BSM3" s="470"/>
      <c r="BSN3" s="470"/>
      <c r="BSO3" s="470"/>
      <c r="BSP3" s="470"/>
      <c r="BSQ3" s="470"/>
      <c r="BSR3" s="470"/>
      <c r="BSS3" s="470"/>
      <c r="BST3" s="470"/>
      <c r="BSU3" s="470"/>
      <c r="BSV3" s="470"/>
      <c r="BSW3" s="470"/>
      <c r="BSX3" s="470"/>
      <c r="BSY3" s="470"/>
      <c r="BSZ3" s="470"/>
      <c r="BTA3" s="470"/>
      <c r="BTB3" s="470"/>
      <c r="BTC3" s="470"/>
      <c r="BTD3" s="470"/>
      <c r="BTE3" s="470"/>
      <c r="BTF3" s="470"/>
      <c r="BTG3" s="470"/>
      <c r="BTH3" s="470"/>
      <c r="BTI3" s="470"/>
      <c r="BTJ3" s="470"/>
      <c r="BTK3" s="470"/>
      <c r="BTL3" s="470"/>
      <c r="BTM3" s="470"/>
      <c r="BTN3" s="470"/>
      <c r="BTO3" s="470"/>
      <c r="BTP3" s="470"/>
      <c r="BTQ3" s="470"/>
      <c r="BTR3" s="470"/>
      <c r="BTS3" s="470"/>
      <c r="BTT3" s="470"/>
      <c r="BTU3" s="470"/>
      <c r="BTV3" s="470"/>
      <c r="BTW3" s="470"/>
      <c r="BTX3" s="470"/>
      <c r="BTY3" s="470"/>
      <c r="BTZ3" s="470"/>
      <c r="BUA3" s="470"/>
      <c r="BUB3" s="470"/>
      <c r="BUC3" s="470"/>
      <c r="BUD3" s="470"/>
      <c r="BUE3" s="470"/>
      <c r="BUF3" s="470"/>
      <c r="BUG3" s="470"/>
      <c r="BUH3" s="470"/>
      <c r="BUI3" s="470"/>
      <c r="BUJ3" s="470"/>
      <c r="BUK3" s="470"/>
      <c r="BUL3" s="470"/>
      <c r="BUM3" s="470"/>
      <c r="BUN3" s="470"/>
      <c r="BUO3" s="470"/>
      <c r="BUP3" s="470"/>
      <c r="BUQ3" s="470"/>
      <c r="BUR3" s="470"/>
      <c r="BUS3" s="470"/>
      <c r="BUT3" s="470"/>
      <c r="BUU3" s="470"/>
      <c r="BUV3" s="470"/>
      <c r="BUW3" s="470"/>
      <c r="BUX3" s="470"/>
      <c r="BUY3" s="470"/>
      <c r="BUZ3" s="470"/>
      <c r="BVA3" s="470"/>
      <c r="BVB3" s="470"/>
      <c r="BVC3" s="470"/>
      <c r="BVD3" s="470"/>
      <c r="BVE3" s="470"/>
      <c r="BVF3" s="470"/>
      <c r="BVG3" s="470"/>
      <c r="BVH3" s="470"/>
      <c r="BVI3" s="470"/>
      <c r="BVJ3" s="470"/>
      <c r="BVK3" s="470"/>
      <c r="BVL3" s="470"/>
      <c r="BVM3" s="470"/>
      <c r="BVN3" s="470"/>
      <c r="BVO3" s="470"/>
      <c r="BVP3" s="470"/>
      <c r="BVQ3" s="470"/>
      <c r="BVR3" s="470"/>
      <c r="BVS3" s="470"/>
      <c r="BVT3" s="470"/>
      <c r="BVU3" s="470"/>
      <c r="BVV3" s="470"/>
      <c r="BVW3" s="470"/>
      <c r="BVX3" s="470"/>
      <c r="BVY3" s="470"/>
      <c r="BVZ3" s="470"/>
      <c r="BWA3" s="470"/>
      <c r="BWB3" s="470"/>
      <c r="BWC3" s="470"/>
      <c r="BWD3" s="470"/>
      <c r="BWE3" s="470"/>
      <c r="BWF3" s="470"/>
      <c r="BWG3" s="470"/>
      <c r="BWH3" s="470"/>
      <c r="BWI3" s="470"/>
      <c r="BWJ3" s="470"/>
      <c r="BWK3" s="470"/>
      <c r="BWL3" s="470"/>
      <c r="BWM3" s="470"/>
      <c r="BWN3" s="470"/>
      <c r="BWO3" s="470"/>
      <c r="BWP3" s="470"/>
      <c r="BWQ3" s="470"/>
      <c r="BWR3" s="470"/>
      <c r="BWS3" s="470"/>
      <c r="BWT3" s="470"/>
      <c r="BWU3" s="470"/>
      <c r="BWV3" s="470"/>
      <c r="BWW3" s="470"/>
      <c r="BWX3" s="470"/>
      <c r="BWY3" s="470"/>
      <c r="BWZ3" s="470"/>
      <c r="BXA3" s="470"/>
      <c r="BXB3" s="470"/>
      <c r="BXC3" s="470"/>
      <c r="BXD3" s="470"/>
      <c r="BXE3" s="470"/>
      <c r="BXF3" s="470"/>
      <c r="BXG3" s="470"/>
      <c r="BXH3" s="470"/>
      <c r="BXI3" s="470"/>
      <c r="BXJ3" s="470"/>
      <c r="BXK3" s="470"/>
      <c r="BXL3" s="470"/>
      <c r="BXM3" s="470"/>
      <c r="BXN3" s="470"/>
      <c r="BXO3" s="470"/>
      <c r="BXP3" s="470"/>
      <c r="BXQ3" s="470"/>
      <c r="BXR3" s="470"/>
      <c r="BXS3" s="470"/>
      <c r="BXT3" s="470"/>
      <c r="BXU3" s="470"/>
      <c r="BXV3" s="470"/>
      <c r="BXW3" s="470"/>
      <c r="BXX3" s="470"/>
      <c r="BXY3" s="470"/>
      <c r="BXZ3" s="470"/>
      <c r="BYA3" s="470"/>
      <c r="BYB3" s="470"/>
      <c r="BYC3" s="470"/>
      <c r="BYD3" s="470"/>
      <c r="BYE3" s="470"/>
      <c r="BYF3" s="470"/>
      <c r="BYG3" s="470"/>
      <c r="BYH3" s="470"/>
      <c r="BYI3" s="470"/>
      <c r="BYJ3" s="470"/>
      <c r="BYK3" s="470"/>
      <c r="BYL3" s="470"/>
      <c r="BYM3" s="470"/>
      <c r="BYN3" s="470"/>
      <c r="BYO3" s="470"/>
      <c r="BYP3" s="470"/>
      <c r="BYQ3" s="470"/>
      <c r="BYR3" s="470"/>
      <c r="BYS3" s="470"/>
      <c r="BYT3" s="470"/>
      <c r="BYU3" s="470"/>
      <c r="BYV3" s="470"/>
      <c r="BYW3" s="470"/>
      <c r="BYX3" s="470"/>
      <c r="BYY3" s="470"/>
      <c r="BYZ3" s="470"/>
      <c r="BZA3" s="470"/>
      <c r="BZB3" s="470"/>
      <c r="BZC3" s="470"/>
      <c r="BZD3" s="470"/>
      <c r="BZE3" s="470"/>
      <c r="BZF3" s="470"/>
      <c r="BZG3" s="470"/>
      <c r="BZH3" s="470"/>
      <c r="BZI3" s="470"/>
      <c r="BZJ3" s="470"/>
      <c r="BZK3" s="470"/>
      <c r="BZL3" s="470"/>
      <c r="BZM3" s="470"/>
      <c r="BZN3" s="470"/>
      <c r="BZO3" s="470"/>
      <c r="BZP3" s="470"/>
      <c r="BZQ3" s="470"/>
      <c r="BZR3" s="470"/>
      <c r="BZS3" s="470"/>
      <c r="BZT3" s="470"/>
      <c r="BZU3" s="470"/>
      <c r="BZV3" s="470"/>
      <c r="BZW3" s="470"/>
      <c r="BZX3" s="470"/>
      <c r="BZY3" s="470"/>
      <c r="BZZ3" s="470"/>
      <c r="CAA3" s="470"/>
      <c r="CAB3" s="470"/>
      <c r="CAC3" s="470"/>
      <c r="CAD3" s="470"/>
      <c r="CAE3" s="470"/>
      <c r="CAF3" s="470"/>
      <c r="CAG3" s="470"/>
      <c r="CAH3" s="470"/>
      <c r="CAI3" s="470"/>
      <c r="CAJ3" s="470"/>
      <c r="CAK3" s="470"/>
      <c r="CAL3" s="470"/>
      <c r="CAM3" s="470"/>
      <c r="CAN3" s="470"/>
      <c r="CAO3" s="470"/>
      <c r="CAP3" s="470"/>
      <c r="CAQ3" s="470"/>
      <c r="CAR3" s="470"/>
      <c r="CAS3" s="470"/>
      <c r="CAT3" s="470"/>
      <c r="CAU3" s="470"/>
      <c r="CAV3" s="470"/>
      <c r="CAW3" s="470"/>
      <c r="CAX3" s="470"/>
      <c r="CAY3" s="470"/>
      <c r="CAZ3" s="470"/>
      <c r="CBA3" s="470"/>
      <c r="CBB3" s="470"/>
      <c r="CBC3" s="470"/>
      <c r="CBD3" s="470"/>
      <c r="CBE3" s="470"/>
      <c r="CBF3" s="470"/>
      <c r="CBG3" s="470"/>
      <c r="CBH3" s="470"/>
      <c r="CBI3" s="470"/>
      <c r="CBJ3" s="470"/>
      <c r="CBK3" s="470"/>
      <c r="CBL3" s="470"/>
      <c r="CBM3" s="470"/>
      <c r="CBN3" s="470"/>
      <c r="CBO3" s="470"/>
      <c r="CBP3" s="470"/>
      <c r="CBQ3" s="470"/>
      <c r="CBR3" s="470"/>
      <c r="CBS3" s="470"/>
      <c r="CBT3" s="470"/>
      <c r="CBU3" s="470"/>
      <c r="CBV3" s="470"/>
      <c r="CBW3" s="470"/>
      <c r="CBX3" s="470"/>
      <c r="CBY3" s="470"/>
      <c r="CBZ3" s="470"/>
      <c r="CCA3" s="470"/>
      <c r="CCB3" s="470"/>
      <c r="CCC3" s="470"/>
      <c r="CCD3" s="470"/>
      <c r="CCE3" s="470"/>
      <c r="CCF3" s="470"/>
      <c r="CCG3" s="470"/>
      <c r="CCH3" s="470"/>
      <c r="CCI3" s="470"/>
      <c r="CCJ3" s="470"/>
      <c r="CCK3" s="470"/>
      <c r="CCL3" s="470"/>
      <c r="CCM3" s="470"/>
      <c r="CCN3" s="470"/>
      <c r="CCO3" s="470"/>
      <c r="CCP3" s="470"/>
      <c r="CCQ3" s="470"/>
      <c r="CCR3" s="470"/>
      <c r="CCS3" s="470"/>
      <c r="CCT3" s="470"/>
      <c r="CCU3" s="470"/>
      <c r="CCV3" s="470"/>
      <c r="CCW3" s="470"/>
      <c r="CCX3" s="470"/>
      <c r="CCY3" s="470"/>
      <c r="CCZ3" s="470"/>
      <c r="CDA3" s="470"/>
      <c r="CDB3" s="470"/>
      <c r="CDC3" s="470"/>
      <c r="CDD3" s="470"/>
      <c r="CDE3" s="470"/>
      <c r="CDF3" s="470"/>
      <c r="CDG3" s="470"/>
      <c r="CDH3" s="470"/>
      <c r="CDI3" s="470"/>
      <c r="CDJ3" s="470"/>
      <c r="CDK3" s="470"/>
      <c r="CDL3" s="470"/>
      <c r="CDM3" s="470"/>
      <c r="CDN3" s="470"/>
      <c r="CDO3" s="470"/>
      <c r="CDP3" s="470"/>
      <c r="CDQ3" s="470"/>
      <c r="CDR3" s="470"/>
      <c r="CDS3" s="470"/>
      <c r="CDT3" s="470"/>
      <c r="CDU3" s="470"/>
      <c r="CDV3" s="470"/>
      <c r="CDW3" s="470"/>
      <c r="CDX3" s="470"/>
      <c r="CDY3" s="470"/>
      <c r="CDZ3" s="470"/>
      <c r="CEA3" s="470"/>
      <c r="CEB3" s="470"/>
      <c r="CEC3" s="470"/>
      <c r="CED3" s="470"/>
      <c r="CEE3" s="470"/>
      <c r="CEF3" s="470"/>
      <c r="CEG3" s="470"/>
      <c r="CEH3" s="470"/>
      <c r="CEI3" s="470"/>
      <c r="CEJ3" s="470"/>
      <c r="CEK3" s="470"/>
      <c r="CEL3" s="470"/>
      <c r="CEM3" s="470"/>
      <c r="CEN3" s="470"/>
      <c r="CEO3" s="470"/>
      <c r="CEP3" s="470"/>
      <c r="CEQ3" s="470"/>
      <c r="CER3" s="470"/>
      <c r="CES3" s="470"/>
      <c r="CET3" s="470"/>
      <c r="CEU3" s="470"/>
      <c r="CEV3" s="470"/>
      <c r="CEW3" s="470"/>
      <c r="CEX3" s="470"/>
      <c r="CEY3" s="470"/>
      <c r="CEZ3" s="470"/>
      <c r="CFA3" s="470"/>
      <c r="CFB3" s="470"/>
      <c r="CFC3" s="470"/>
      <c r="CFD3" s="470"/>
      <c r="CFE3" s="470"/>
      <c r="CFF3" s="470"/>
      <c r="CFG3" s="470"/>
      <c r="CFH3" s="470"/>
      <c r="CFI3" s="470"/>
      <c r="CFJ3" s="470"/>
      <c r="CFK3" s="470"/>
      <c r="CFL3" s="470"/>
      <c r="CFM3" s="470"/>
      <c r="CFN3" s="470"/>
      <c r="CFO3" s="470"/>
      <c r="CFP3" s="470"/>
      <c r="CFQ3" s="470"/>
      <c r="CFR3" s="470"/>
      <c r="CFS3" s="470"/>
      <c r="CFT3" s="470"/>
      <c r="CFU3" s="470"/>
      <c r="CFV3" s="470"/>
      <c r="CFW3" s="470"/>
      <c r="CFX3" s="470"/>
      <c r="CFY3" s="470"/>
      <c r="CFZ3" s="470"/>
      <c r="CGA3" s="470"/>
      <c r="CGB3" s="470"/>
      <c r="CGC3" s="470"/>
      <c r="CGD3" s="470"/>
      <c r="CGE3" s="470"/>
      <c r="CGF3" s="470"/>
      <c r="CGG3" s="470"/>
      <c r="CGH3" s="470"/>
      <c r="CGI3" s="470"/>
      <c r="CGJ3" s="470"/>
      <c r="CGK3" s="470"/>
      <c r="CGL3" s="470"/>
      <c r="CGM3" s="470"/>
      <c r="CGN3" s="470"/>
      <c r="CGO3" s="470"/>
      <c r="CGP3" s="470"/>
      <c r="CGQ3" s="470"/>
      <c r="CGR3" s="470"/>
      <c r="CGS3" s="470"/>
      <c r="CGT3" s="470"/>
      <c r="CGU3" s="470"/>
      <c r="CGV3" s="470"/>
      <c r="CGW3" s="470"/>
      <c r="CGX3" s="470"/>
      <c r="CGY3" s="470"/>
      <c r="CGZ3" s="470"/>
      <c r="CHA3" s="470"/>
      <c r="CHB3" s="470"/>
      <c r="CHC3" s="470"/>
      <c r="CHD3" s="470"/>
      <c r="CHE3" s="470"/>
      <c r="CHF3" s="470"/>
      <c r="CHG3" s="470"/>
      <c r="CHH3" s="470"/>
      <c r="CHI3" s="470"/>
      <c r="CHJ3" s="470"/>
      <c r="CHK3" s="470"/>
      <c r="CHL3" s="470"/>
      <c r="CHM3" s="470"/>
      <c r="CHN3" s="470"/>
      <c r="CHO3" s="470"/>
      <c r="CHP3" s="470"/>
      <c r="CHQ3" s="470"/>
      <c r="CHR3" s="470"/>
      <c r="CHS3" s="470"/>
      <c r="CHT3" s="470"/>
      <c r="CHU3" s="470"/>
      <c r="CHV3" s="470"/>
      <c r="CHW3" s="470"/>
      <c r="CHX3" s="470"/>
      <c r="CHY3" s="470"/>
      <c r="CHZ3" s="470"/>
      <c r="CIA3" s="470"/>
      <c r="CIB3" s="470"/>
      <c r="CIC3" s="470"/>
      <c r="CID3" s="470"/>
      <c r="CIE3" s="470"/>
      <c r="CIF3" s="470"/>
      <c r="CIG3" s="470"/>
      <c r="CIH3" s="470"/>
      <c r="CII3" s="470"/>
      <c r="CIJ3" s="470"/>
      <c r="CIK3" s="470"/>
      <c r="CIL3" s="470"/>
      <c r="CIM3" s="470"/>
      <c r="CIN3" s="470"/>
      <c r="CIO3" s="470"/>
      <c r="CIP3" s="470"/>
      <c r="CIQ3" s="470"/>
      <c r="CIR3" s="470"/>
      <c r="CIS3" s="470"/>
      <c r="CIT3" s="470"/>
      <c r="CIU3" s="470"/>
      <c r="CIV3" s="470"/>
      <c r="CIW3" s="470"/>
      <c r="CIX3" s="470"/>
      <c r="CIY3" s="470"/>
      <c r="CIZ3" s="470"/>
      <c r="CJA3" s="470"/>
      <c r="CJB3" s="470"/>
      <c r="CJC3" s="470"/>
      <c r="CJD3" s="470"/>
      <c r="CJE3" s="470"/>
      <c r="CJF3" s="470"/>
      <c r="CJG3" s="470"/>
      <c r="CJH3" s="470"/>
      <c r="CJI3" s="470"/>
      <c r="CJJ3" s="470"/>
      <c r="CJK3" s="470"/>
      <c r="CJL3" s="470"/>
      <c r="CJM3" s="470"/>
      <c r="CJN3" s="470"/>
      <c r="CJO3" s="470"/>
      <c r="CJP3" s="470"/>
      <c r="CJQ3" s="470"/>
      <c r="CJR3" s="470"/>
      <c r="CJS3" s="470"/>
      <c r="CJT3" s="470"/>
      <c r="CJU3" s="470"/>
      <c r="CJV3" s="470"/>
      <c r="CJW3" s="470"/>
      <c r="CJX3" s="470"/>
      <c r="CJY3" s="470"/>
      <c r="CJZ3" s="470"/>
      <c r="CKA3" s="470"/>
      <c r="CKB3" s="470"/>
      <c r="CKC3" s="470"/>
      <c r="CKD3" s="470"/>
      <c r="CKE3" s="470"/>
      <c r="CKF3" s="470"/>
      <c r="CKG3" s="470"/>
      <c r="CKH3" s="470"/>
      <c r="CKI3" s="470"/>
      <c r="CKJ3" s="470"/>
      <c r="CKK3" s="470"/>
      <c r="CKL3" s="470"/>
      <c r="CKM3" s="470"/>
      <c r="CKN3" s="470"/>
      <c r="CKO3" s="470"/>
      <c r="CKP3" s="470"/>
      <c r="CKQ3" s="470"/>
      <c r="CKR3" s="470"/>
      <c r="CKS3" s="470"/>
      <c r="CKT3" s="470"/>
      <c r="CKU3" s="470"/>
      <c r="CKV3" s="470"/>
      <c r="CKW3" s="470"/>
      <c r="CKX3" s="470"/>
      <c r="CKY3" s="470"/>
      <c r="CKZ3" s="470"/>
      <c r="CLA3" s="470"/>
      <c r="CLB3" s="470"/>
      <c r="CLC3" s="470"/>
      <c r="CLD3" s="470"/>
      <c r="CLE3" s="470"/>
      <c r="CLF3" s="470"/>
      <c r="CLG3" s="470"/>
      <c r="CLH3" s="470"/>
      <c r="CLI3" s="470"/>
      <c r="CLJ3" s="470"/>
      <c r="CLK3" s="470"/>
      <c r="CLL3" s="470"/>
      <c r="CLM3" s="470"/>
      <c r="CLN3" s="470"/>
      <c r="CLO3" s="470"/>
      <c r="CLP3" s="470"/>
      <c r="CLQ3" s="470"/>
      <c r="CLR3" s="470"/>
      <c r="CLS3" s="470"/>
      <c r="CLT3" s="470"/>
      <c r="CLU3" s="470"/>
      <c r="CLV3" s="470"/>
      <c r="CLW3" s="470"/>
      <c r="CLX3" s="470"/>
      <c r="CLY3" s="470"/>
      <c r="CLZ3" s="470"/>
      <c r="CMA3" s="470"/>
      <c r="CMB3" s="470"/>
      <c r="CMC3" s="470"/>
      <c r="CMD3" s="470"/>
      <c r="CME3" s="470"/>
      <c r="CMF3" s="470"/>
      <c r="CMG3" s="470"/>
      <c r="CMH3" s="470"/>
      <c r="CMI3" s="470"/>
      <c r="CMJ3" s="470"/>
      <c r="CMK3" s="470"/>
      <c r="CML3" s="470"/>
      <c r="CMM3" s="470"/>
      <c r="CMN3" s="470"/>
      <c r="CMO3" s="470"/>
      <c r="CMP3" s="470"/>
      <c r="CMQ3" s="470"/>
      <c r="CMR3" s="470"/>
      <c r="CMS3" s="470"/>
      <c r="CMT3" s="470"/>
      <c r="CMU3" s="470"/>
      <c r="CMV3" s="470"/>
      <c r="CMW3" s="470"/>
      <c r="CMX3" s="470"/>
      <c r="CMY3" s="470"/>
      <c r="CMZ3" s="470"/>
      <c r="CNA3" s="470"/>
      <c r="CNB3" s="470"/>
      <c r="CNC3" s="470"/>
      <c r="CND3" s="470"/>
      <c r="CNE3" s="470"/>
      <c r="CNF3" s="470"/>
      <c r="CNG3" s="470"/>
      <c r="CNH3" s="470"/>
      <c r="CNI3" s="470"/>
      <c r="CNJ3" s="470"/>
      <c r="CNK3" s="470"/>
      <c r="CNL3" s="470"/>
      <c r="CNM3" s="470"/>
      <c r="CNN3" s="470"/>
      <c r="CNO3" s="470"/>
      <c r="CNP3" s="470"/>
      <c r="CNQ3" s="470"/>
      <c r="CNR3" s="470"/>
      <c r="CNS3" s="470"/>
      <c r="CNT3" s="470"/>
      <c r="CNU3" s="470"/>
      <c r="CNV3" s="470"/>
      <c r="CNW3" s="470"/>
      <c r="CNX3" s="470"/>
      <c r="CNY3" s="470"/>
      <c r="CNZ3" s="470"/>
      <c r="COA3" s="470"/>
      <c r="COB3" s="470"/>
      <c r="COC3" s="470"/>
      <c r="COD3" s="470"/>
      <c r="COE3" s="470"/>
      <c r="COF3" s="470"/>
      <c r="COG3" s="470"/>
      <c r="COH3" s="470"/>
      <c r="COI3" s="470"/>
      <c r="COJ3" s="470"/>
      <c r="COK3" s="470"/>
      <c r="COL3" s="470"/>
      <c r="COM3" s="470"/>
      <c r="CON3" s="470"/>
      <c r="COO3" s="470"/>
      <c r="COP3" s="470"/>
      <c r="COQ3" s="470"/>
      <c r="COR3" s="470"/>
      <c r="COS3" s="470"/>
      <c r="COT3" s="470"/>
      <c r="COU3" s="470"/>
      <c r="COV3" s="470"/>
      <c r="COW3" s="470"/>
      <c r="COX3" s="470"/>
      <c r="COY3" s="470"/>
      <c r="COZ3" s="470"/>
      <c r="CPA3" s="470"/>
      <c r="CPB3" s="470"/>
      <c r="CPC3" s="470"/>
      <c r="CPD3" s="470"/>
      <c r="CPE3" s="470"/>
      <c r="CPF3" s="470"/>
      <c r="CPG3" s="470"/>
      <c r="CPH3" s="470"/>
      <c r="CPI3" s="470"/>
      <c r="CPJ3" s="470"/>
      <c r="CPK3" s="470"/>
      <c r="CPL3" s="470"/>
      <c r="CPM3" s="470"/>
      <c r="CPN3" s="470"/>
      <c r="CPO3" s="470"/>
      <c r="CPP3" s="470"/>
      <c r="CPQ3" s="470"/>
      <c r="CPR3" s="470"/>
      <c r="CPS3" s="470"/>
      <c r="CPT3" s="470"/>
      <c r="CPU3" s="470"/>
      <c r="CPV3" s="470"/>
      <c r="CPW3" s="470"/>
      <c r="CPX3" s="470"/>
      <c r="CPY3" s="470"/>
      <c r="CPZ3" s="470"/>
      <c r="CQA3" s="470"/>
      <c r="CQB3" s="470"/>
      <c r="CQC3" s="470"/>
      <c r="CQD3" s="470"/>
      <c r="CQE3" s="470"/>
      <c r="CQF3" s="470"/>
      <c r="CQG3" s="470"/>
      <c r="CQH3" s="470"/>
      <c r="CQI3" s="470"/>
      <c r="CQJ3" s="470"/>
      <c r="CQK3" s="470"/>
      <c r="CQL3" s="470"/>
      <c r="CQM3" s="470"/>
      <c r="CQN3" s="470"/>
      <c r="CQO3" s="470"/>
      <c r="CQP3" s="470"/>
      <c r="CQQ3" s="470"/>
      <c r="CQR3" s="470"/>
      <c r="CQS3" s="470"/>
      <c r="CQT3" s="470"/>
      <c r="CQU3" s="470"/>
      <c r="CQV3" s="470"/>
      <c r="CQW3" s="470"/>
      <c r="CQX3" s="470"/>
      <c r="CQY3" s="470"/>
      <c r="CQZ3" s="470"/>
      <c r="CRA3" s="470"/>
      <c r="CRB3" s="470"/>
      <c r="CRC3" s="470"/>
      <c r="CRD3" s="470"/>
      <c r="CRE3" s="470"/>
      <c r="CRF3" s="470"/>
      <c r="CRG3" s="470"/>
      <c r="CRH3" s="470"/>
      <c r="CRI3" s="470"/>
      <c r="CRJ3" s="470"/>
      <c r="CRK3" s="470"/>
      <c r="CRL3" s="470"/>
      <c r="CRM3" s="470"/>
      <c r="CRN3" s="470"/>
      <c r="CRO3" s="470"/>
      <c r="CRP3" s="470"/>
      <c r="CRQ3" s="470"/>
      <c r="CRR3" s="470"/>
      <c r="CRS3" s="470"/>
      <c r="CRT3" s="470"/>
      <c r="CRU3" s="470"/>
      <c r="CRV3" s="470"/>
      <c r="CRW3" s="470"/>
      <c r="CRX3" s="470"/>
      <c r="CRY3" s="470"/>
      <c r="CRZ3" s="470"/>
      <c r="CSA3" s="470"/>
      <c r="CSB3" s="470"/>
      <c r="CSC3" s="470"/>
      <c r="CSD3" s="470"/>
      <c r="CSE3" s="470"/>
      <c r="CSF3" s="470"/>
      <c r="CSG3" s="470"/>
      <c r="CSH3" s="470"/>
      <c r="CSI3" s="470"/>
      <c r="CSJ3" s="470"/>
      <c r="CSK3" s="470"/>
      <c r="CSL3" s="470"/>
      <c r="CSM3" s="470"/>
      <c r="CSN3" s="470"/>
      <c r="CSO3" s="470"/>
      <c r="CSP3" s="470"/>
      <c r="CSQ3" s="470"/>
      <c r="CSR3" s="470"/>
      <c r="CSS3" s="470"/>
      <c r="CST3" s="470"/>
      <c r="CSU3" s="470"/>
      <c r="CSV3" s="470"/>
      <c r="CSW3" s="470"/>
      <c r="CSX3" s="470"/>
      <c r="CSY3" s="470"/>
      <c r="CSZ3" s="470"/>
      <c r="CTA3" s="470"/>
      <c r="CTB3" s="470"/>
      <c r="CTC3" s="470"/>
      <c r="CTD3" s="470"/>
      <c r="CTE3" s="470"/>
      <c r="CTF3" s="470"/>
      <c r="CTG3" s="470"/>
      <c r="CTH3" s="470"/>
      <c r="CTI3" s="470"/>
      <c r="CTJ3" s="470"/>
      <c r="CTK3" s="470"/>
      <c r="CTL3" s="470"/>
      <c r="CTM3" s="470"/>
      <c r="CTN3" s="470"/>
      <c r="CTO3" s="470"/>
      <c r="CTP3" s="470"/>
      <c r="CTQ3" s="470"/>
      <c r="CTR3" s="470"/>
      <c r="CTS3" s="470"/>
      <c r="CTT3" s="470"/>
      <c r="CTU3" s="470"/>
      <c r="CTV3" s="470"/>
      <c r="CTW3" s="470"/>
      <c r="CTX3" s="470"/>
      <c r="CTY3" s="470"/>
      <c r="CTZ3" s="470"/>
      <c r="CUA3" s="470"/>
      <c r="CUB3" s="470"/>
      <c r="CUC3" s="470"/>
      <c r="CUD3" s="470"/>
      <c r="CUE3" s="470"/>
      <c r="CUF3" s="470"/>
      <c r="CUG3" s="470"/>
      <c r="CUH3" s="470"/>
      <c r="CUI3" s="470"/>
      <c r="CUJ3" s="470"/>
      <c r="CUK3" s="470"/>
      <c r="CUL3" s="470"/>
      <c r="CUM3" s="470"/>
      <c r="CUN3" s="470"/>
      <c r="CUO3" s="470"/>
      <c r="CUP3" s="470"/>
      <c r="CUQ3" s="470"/>
      <c r="CUR3" s="470"/>
      <c r="CUS3" s="470"/>
      <c r="CUT3" s="470"/>
      <c r="CUU3" s="470"/>
      <c r="CUV3" s="470"/>
      <c r="CUW3" s="470"/>
      <c r="CUX3" s="470"/>
      <c r="CUY3" s="470"/>
      <c r="CUZ3" s="470"/>
      <c r="CVA3" s="470"/>
      <c r="CVB3" s="470"/>
      <c r="CVC3" s="470"/>
      <c r="CVD3" s="470"/>
      <c r="CVE3" s="470"/>
      <c r="CVF3" s="470"/>
      <c r="CVG3" s="470"/>
      <c r="CVH3" s="470"/>
      <c r="CVI3" s="470"/>
      <c r="CVJ3" s="470"/>
      <c r="CVK3" s="470"/>
      <c r="CVL3" s="470"/>
      <c r="CVM3" s="470"/>
      <c r="CVN3" s="470"/>
      <c r="CVO3" s="470"/>
      <c r="CVP3" s="470"/>
      <c r="CVQ3" s="470"/>
      <c r="CVR3" s="470"/>
      <c r="CVS3" s="470"/>
      <c r="CVT3" s="470"/>
      <c r="CVU3" s="470"/>
      <c r="CVV3" s="470"/>
      <c r="CVW3" s="470"/>
      <c r="CVX3" s="470"/>
      <c r="CVY3" s="470"/>
      <c r="CVZ3" s="470"/>
      <c r="CWA3" s="470"/>
      <c r="CWB3" s="470"/>
      <c r="CWC3" s="470"/>
      <c r="CWD3" s="470"/>
      <c r="CWE3" s="470"/>
      <c r="CWF3" s="470"/>
      <c r="CWG3" s="470"/>
      <c r="CWH3" s="470"/>
      <c r="CWI3" s="470"/>
      <c r="CWJ3" s="470"/>
      <c r="CWK3" s="470"/>
      <c r="CWL3" s="470"/>
      <c r="CWM3" s="470"/>
      <c r="CWN3" s="470"/>
      <c r="CWO3" s="470"/>
      <c r="CWP3" s="470"/>
      <c r="CWQ3" s="470"/>
      <c r="CWR3" s="470"/>
      <c r="CWS3" s="470"/>
      <c r="CWT3" s="470"/>
      <c r="CWU3" s="470"/>
      <c r="CWV3" s="470"/>
      <c r="CWW3" s="470"/>
      <c r="CWX3" s="470"/>
      <c r="CWY3" s="470"/>
      <c r="CWZ3" s="470"/>
      <c r="CXA3" s="470"/>
      <c r="CXB3" s="470"/>
      <c r="CXC3" s="470"/>
      <c r="CXD3" s="470"/>
      <c r="CXE3" s="470"/>
      <c r="CXF3" s="470"/>
      <c r="CXG3" s="470"/>
      <c r="CXH3" s="470"/>
      <c r="CXI3" s="470"/>
      <c r="CXJ3" s="470"/>
      <c r="CXK3" s="470"/>
      <c r="CXL3" s="470"/>
      <c r="CXM3" s="470"/>
      <c r="CXN3" s="470"/>
      <c r="CXO3" s="470"/>
      <c r="CXP3" s="470"/>
      <c r="CXQ3" s="470"/>
      <c r="CXR3" s="470"/>
      <c r="CXS3" s="470"/>
      <c r="CXT3" s="470"/>
      <c r="CXU3" s="470"/>
      <c r="CXV3" s="470"/>
      <c r="CXW3" s="470"/>
      <c r="CXX3" s="470"/>
      <c r="CXY3" s="470"/>
      <c r="CXZ3" s="470"/>
      <c r="CYA3" s="470"/>
      <c r="CYB3" s="470"/>
      <c r="CYC3" s="470"/>
      <c r="CYD3" s="470"/>
      <c r="CYE3" s="470"/>
      <c r="CYF3" s="470"/>
      <c r="CYG3" s="470"/>
      <c r="CYH3" s="470"/>
      <c r="CYI3" s="470"/>
      <c r="CYJ3" s="470"/>
      <c r="CYK3" s="470"/>
      <c r="CYL3" s="470"/>
      <c r="CYM3" s="470"/>
      <c r="CYN3" s="470"/>
      <c r="CYO3" s="470"/>
      <c r="CYP3" s="470"/>
      <c r="CYQ3" s="470"/>
      <c r="CYR3" s="470"/>
      <c r="CYS3" s="470"/>
      <c r="CYT3" s="470"/>
      <c r="CYU3" s="470"/>
      <c r="CYV3" s="470"/>
      <c r="CYW3" s="470"/>
      <c r="CYX3" s="470"/>
      <c r="CYY3" s="470"/>
      <c r="CYZ3" s="470"/>
      <c r="CZA3" s="470"/>
      <c r="CZB3" s="470"/>
      <c r="CZC3" s="470"/>
      <c r="CZD3" s="470"/>
      <c r="CZE3" s="470"/>
      <c r="CZF3" s="470"/>
      <c r="CZG3" s="470"/>
      <c r="CZH3" s="470"/>
      <c r="CZI3" s="470"/>
      <c r="CZJ3" s="470"/>
      <c r="CZK3" s="470"/>
      <c r="CZL3" s="470"/>
      <c r="CZM3" s="470"/>
      <c r="CZN3" s="470"/>
      <c r="CZO3" s="470"/>
      <c r="CZP3" s="470"/>
      <c r="CZQ3" s="470"/>
      <c r="CZR3" s="470"/>
      <c r="CZS3" s="470"/>
      <c r="CZT3" s="470"/>
      <c r="CZU3" s="470"/>
      <c r="CZV3" s="470"/>
      <c r="CZW3" s="470"/>
      <c r="CZX3" s="470"/>
      <c r="CZY3" s="470"/>
      <c r="CZZ3" s="470"/>
      <c r="DAA3" s="470"/>
      <c r="DAB3" s="470"/>
      <c r="DAC3" s="470"/>
      <c r="DAD3" s="470"/>
      <c r="DAE3" s="470"/>
      <c r="DAF3" s="470"/>
      <c r="DAG3" s="470"/>
      <c r="DAH3" s="470"/>
      <c r="DAI3" s="470"/>
      <c r="DAJ3" s="470"/>
      <c r="DAK3" s="470"/>
      <c r="DAL3" s="470"/>
      <c r="DAM3" s="470"/>
      <c r="DAN3" s="470"/>
      <c r="DAO3" s="470"/>
      <c r="DAP3" s="470"/>
      <c r="DAQ3" s="470"/>
      <c r="DAR3" s="470"/>
      <c r="DAS3" s="470"/>
      <c r="DAT3" s="470"/>
      <c r="DAU3" s="470"/>
      <c r="DAV3" s="470"/>
      <c r="DAW3" s="470"/>
      <c r="DAX3" s="470"/>
      <c r="DAY3" s="470"/>
      <c r="DAZ3" s="470"/>
      <c r="DBA3" s="470"/>
      <c r="DBB3" s="470"/>
      <c r="DBC3" s="470"/>
      <c r="DBD3" s="470"/>
      <c r="DBE3" s="470"/>
      <c r="DBF3" s="470"/>
      <c r="DBG3" s="470"/>
      <c r="DBH3" s="470"/>
      <c r="DBI3" s="470"/>
      <c r="DBJ3" s="470"/>
      <c r="DBK3" s="470"/>
      <c r="DBL3" s="470"/>
      <c r="DBM3" s="470"/>
      <c r="DBN3" s="470"/>
      <c r="DBO3" s="470"/>
      <c r="DBP3" s="470"/>
      <c r="DBQ3" s="470"/>
      <c r="DBR3" s="470"/>
      <c r="DBS3" s="470"/>
      <c r="DBT3" s="470"/>
      <c r="DBU3" s="470"/>
      <c r="DBV3" s="470"/>
      <c r="DBW3" s="470"/>
      <c r="DBX3" s="470"/>
      <c r="DBY3" s="470"/>
      <c r="DBZ3" s="470"/>
      <c r="DCA3" s="470"/>
      <c r="DCB3" s="470"/>
      <c r="DCC3" s="470"/>
      <c r="DCD3" s="470"/>
      <c r="DCE3" s="470"/>
      <c r="DCF3" s="470"/>
      <c r="DCG3" s="470"/>
      <c r="DCH3" s="470"/>
      <c r="DCI3" s="470"/>
      <c r="DCJ3" s="470"/>
      <c r="DCK3" s="470"/>
      <c r="DCL3" s="470"/>
      <c r="DCM3" s="470"/>
      <c r="DCN3" s="470"/>
      <c r="DCO3" s="470"/>
      <c r="DCP3" s="470"/>
      <c r="DCQ3" s="470"/>
      <c r="DCR3" s="470"/>
      <c r="DCS3" s="470"/>
      <c r="DCT3" s="470"/>
      <c r="DCU3" s="470"/>
      <c r="DCV3" s="470"/>
      <c r="DCW3" s="470"/>
      <c r="DCX3" s="470"/>
      <c r="DCY3" s="470"/>
      <c r="DCZ3" s="470"/>
      <c r="DDA3" s="470"/>
      <c r="DDB3" s="470"/>
      <c r="DDC3" s="470"/>
      <c r="DDD3" s="470"/>
      <c r="DDE3" s="470"/>
      <c r="DDF3" s="470"/>
      <c r="DDG3" s="470"/>
      <c r="DDH3" s="470"/>
      <c r="DDI3" s="470"/>
      <c r="DDJ3" s="470"/>
      <c r="DDK3" s="470"/>
      <c r="DDL3" s="470"/>
      <c r="DDM3" s="470"/>
      <c r="DDN3" s="470"/>
      <c r="DDO3" s="470"/>
      <c r="DDP3" s="470"/>
      <c r="DDQ3" s="470"/>
      <c r="DDR3" s="470"/>
      <c r="DDS3" s="470"/>
      <c r="DDT3" s="470"/>
      <c r="DDU3" s="470"/>
      <c r="DDV3" s="470"/>
      <c r="DDW3" s="470"/>
      <c r="DDX3" s="470"/>
      <c r="DDY3" s="470"/>
      <c r="DDZ3" s="470"/>
      <c r="DEA3" s="470"/>
      <c r="DEB3" s="470"/>
      <c r="DEC3" s="470"/>
      <c r="DED3" s="470"/>
      <c r="DEE3" s="470"/>
      <c r="DEF3" s="470"/>
      <c r="DEG3" s="470"/>
      <c r="DEH3" s="470"/>
      <c r="DEI3" s="470"/>
      <c r="DEJ3" s="470"/>
      <c r="DEK3" s="470"/>
      <c r="DEL3" s="470"/>
      <c r="DEM3" s="470"/>
      <c r="DEN3" s="470"/>
      <c r="DEO3" s="470"/>
      <c r="DEP3" s="470"/>
      <c r="DEQ3" s="470"/>
      <c r="DER3" s="470"/>
      <c r="DES3" s="470"/>
      <c r="DET3" s="470"/>
      <c r="DEU3" s="470"/>
      <c r="DEV3" s="470"/>
      <c r="DEW3" s="470"/>
      <c r="DEX3" s="470"/>
      <c r="DEY3" s="470"/>
      <c r="DEZ3" s="470"/>
      <c r="DFA3" s="470"/>
      <c r="DFB3" s="470"/>
      <c r="DFC3" s="470"/>
      <c r="DFD3" s="470"/>
      <c r="DFE3" s="470"/>
      <c r="DFF3" s="470"/>
      <c r="DFG3" s="470"/>
      <c r="DFH3" s="470"/>
      <c r="DFI3" s="470"/>
      <c r="DFJ3" s="470"/>
      <c r="DFK3" s="470"/>
      <c r="DFL3" s="470"/>
      <c r="DFM3" s="470"/>
      <c r="DFN3" s="470"/>
      <c r="DFO3" s="470"/>
      <c r="DFP3" s="470"/>
      <c r="DFQ3" s="470"/>
      <c r="DFR3" s="470"/>
      <c r="DFS3" s="470"/>
      <c r="DFT3" s="470"/>
      <c r="DFU3" s="470"/>
      <c r="DFV3" s="470"/>
      <c r="DFW3" s="470"/>
      <c r="DFX3" s="470"/>
      <c r="DFY3" s="470"/>
      <c r="DFZ3" s="470"/>
      <c r="DGA3" s="470"/>
      <c r="DGB3" s="470"/>
      <c r="DGC3" s="470"/>
      <c r="DGD3" s="470"/>
      <c r="DGE3" s="470"/>
      <c r="DGF3" s="470"/>
      <c r="DGG3" s="470"/>
      <c r="DGH3" s="470"/>
      <c r="DGI3" s="470"/>
      <c r="DGJ3" s="470"/>
      <c r="DGK3" s="470"/>
      <c r="DGL3" s="470"/>
      <c r="DGM3" s="470"/>
      <c r="DGN3" s="470"/>
      <c r="DGO3" s="470"/>
      <c r="DGP3" s="470"/>
      <c r="DGQ3" s="470"/>
      <c r="DGR3" s="470"/>
      <c r="DGS3" s="470"/>
      <c r="DGT3" s="470"/>
      <c r="DGU3" s="470"/>
      <c r="DGV3" s="470"/>
      <c r="DGW3" s="470"/>
      <c r="DGX3" s="470"/>
      <c r="DGY3" s="470"/>
      <c r="DGZ3" s="470"/>
      <c r="DHA3" s="470"/>
      <c r="DHB3" s="470"/>
      <c r="DHC3" s="470"/>
      <c r="DHD3" s="470"/>
      <c r="DHE3" s="470"/>
      <c r="DHF3" s="470"/>
      <c r="DHG3" s="470"/>
      <c r="DHH3" s="470"/>
      <c r="DHI3" s="470"/>
      <c r="DHJ3" s="470"/>
      <c r="DHK3" s="470"/>
      <c r="DHL3" s="470"/>
      <c r="DHM3" s="470"/>
      <c r="DHN3" s="470"/>
      <c r="DHO3" s="470"/>
      <c r="DHP3" s="470"/>
      <c r="DHQ3" s="470"/>
      <c r="DHR3" s="470"/>
      <c r="DHS3" s="470"/>
      <c r="DHT3" s="470"/>
      <c r="DHU3" s="470"/>
      <c r="DHV3" s="470"/>
      <c r="DHW3" s="470"/>
      <c r="DHX3" s="470"/>
      <c r="DHY3" s="470"/>
      <c r="DHZ3" s="470"/>
      <c r="DIA3" s="470"/>
      <c r="DIB3" s="470"/>
      <c r="DIC3" s="470"/>
      <c r="DID3" s="470"/>
      <c r="DIE3" s="470"/>
      <c r="DIF3" s="470"/>
      <c r="DIG3" s="470"/>
      <c r="DIH3" s="470"/>
      <c r="DII3" s="470"/>
      <c r="DIJ3" s="470"/>
      <c r="DIK3" s="470"/>
      <c r="DIL3" s="470"/>
      <c r="DIM3" s="470"/>
      <c r="DIN3" s="470"/>
      <c r="DIO3" s="470"/>
      <c r="DIP3" s="470"/>
      <c r="DIQ3" s="470"/>
      <c r="DIR3" s="470"/>
      <c r="DIS3" s="470"/>
      <c r="DIT3" s="470"/>
      <c r="DIU3" s="470"/>
      <c r="DIV3" s="470"/>
      <c r="DIW3" s="470"/>
      <c r="DIX3" s="470"/>
      <c r="DIY3" s="470"/>
      <c r="DIZ3" s="470"/>
      <c r="DJA3" s="470"/>
      <c r="DJB3" s="470"/>
      <c r="DJC3" s="470"/>
      <c r="DJD3" s="470"/>
      <c r="DJE3" s="470"/>
      <c r="DJF3" s="470"/>
      <c r="DJG3" s="470"/>
      <c r="DJH3" s="470"/>
      <c r="DJI3" s="470"/>
      <c r="DJJ3" s="470"/>
      <c r="DJK3" s="470"/>
      <c r="DJL3" s="470"/>
      <c r="DJM3" s="470"/>
      <c r="DJN3" s="470"/>
      <c r="DJO3" s="470"/>
      <c r="DJP3" s="470"/>
      <c r="DJQ3" s="470"/>
      <c r="DJR3" s="470"/>
      <c r="DJS3" s="470"/>
      <c r="DJT3" s="470"/>
      <c r="DJU3" s="470"/>
      <c r="DJV3" s="470"/>
      <c r="DJW3" s="470"/>
      <c r="DJX3" s="470"/>
      <c r="DJY3" s="470"/>
      <c r="DJZ3" s="470"/>
      <c r="DKA3" s="470"/>
      <c r="DKB3" s="470"/>
      <c r="DKC3" s="470"/>
      <c r="DKD3" s="470"/>
      <c r="DKE3" s="470"/>
      <c r="DKF3" s="470"/>
      <c r="DKG3" s="470"/>
      <c r="DKH3" s="470"/>
      <c r="DKI3" s="470"/>
      <c r="DKJ3" s="470"/>
      <c r="DKK3" s="470"/>
      <c r="DKL3" s="470"/>
      <c r="DKM3" s="470"/>
      <c r="DKN3" s="470"/>
      <c r="DKO3" s="470"/>
      <c r="DKP3" s="470"/>
      <c r="DKQ3" s="470"/>
      <c r="DKR3" s="470"/>
      <c r="DKS3" s="470"/>
      <c r="DKT3" s="470"/>
      <c r="DKU3" s="470"/>
      <c r="DKV3" s="470"/>
      <c r="DKW3" s="470"/>
      <c r="DKX3" s="470"/>
      <c r="DKY3" s="470"/>
      <c r="DKZ3" s="470"/>
      <c r="DLA3" s="470"/>
      <c r="DLB3" s="470"/>
      <c r="DLC3" s="470"/>
      <c r="DLD3" s="470"/>
      <c r="DLE3" s="470"/>
      <c r="DLF3" s="470"/>
      <c r="DLG3" s="470"/>
      <c r="DLH3" s="470"/>
      <c r="DLI3" s="470"/>
      <c r="DLJ3" s="470"/>
      <c r="DLK3" s="470"/>
      <c r="DLL3" s="470"/>
      <c r="DLM3" s="470"/>
      <c r="DLN3" s="470"/>
      <c r="DLO3" s="470"/>
      <c r="DLP3" s="470"/>
      <c r="DLQ3" s="470"/>
      <c r="DLR3" s="470"/>
      <c r="DLS3" s="470"/>
      <c r="DLT3" s="470"/>
      <c r="DLU3" s="470"/>
      <c r="DLV3" s="470"/>
      <c r="DLW3" s="470"/>
      <c r="DLX3" s="470"/>
      <c r="DLY3" s="470"/>
      <c r="DLZ3" s="470"/>
      <c r="DMA3" s="470"/>
      <c r="DMB3" s="470"/>
      <c r="DMC3" s="470"/>
      <c r="DMD3" s="470"/>
      <c r="DME3" s="470"/>
      <c r="DMF3" s="470"/>
      <c r="DMG3" s="470"/>
      <c r="DMH3" s="470"/>
      <c r="DMI3" s="470"/>
      <c r="DMJ3" s="470"/>
      <c r="DMK3" s="470"/>
      <c r="DML3" s="470"/>
      <c r="DMM3" s="470"/>
      <c r="DMN3" s="470"/>
      <c r="DMO3" s="470"/>
      <c r="DMP3" s="470"/>
      <c r="DMQ3" s="470"/>
      <c r="DMR3" s="470"/>
      <c r="DMS3" s="470"/>
      <c r="DMT3" s="470"/>
      <c r="DMU3" s="470"/>
      <c r="DMV3" s="470"/>
      <c r="DMW3" s="470"/>
      <c r="DMX3" s="470"/>
      <c r="DMY3" s="470"/>
      <c r="DMZ3" s="470"/>
      <c r="DNA3" s="470"/>
      <c r="DNB3" s="470"/>
      <c r="DNC3" s="470"/>
      <c r="DND3" s="470"/>
      <c r="DNE3" s="470"/>
      <c r="DNF3" s="470"/>
      <c r="DNG3" s="470"/>
      <c r="DNH3" s="470"/>
      <c r="DNI3" s="470"/>
      <c r="DNJ3" s="470"/>
      <c r="DNK3" s="470"/>
      <c r="DNL3" s="470"/>
      <c r="DNM3" s="470"/>
      <c r="DNN3" s="470"/>
      <c r="DNO3" s="470"/>
      <c r="DNP3" s="470"/>
      <c r="DNQ3" s="470"/>
      <c r="DNR3" s="470"/>
      <c r="DNS3" s="470"/>
      <c r="DNT3" s="470"/>
      <c r="DNU3" s="470"/>
      <c r="DNV3" s="470"/>
      <c r="DNW3" s="470"/>
      <c r="DNX3" s="470"/>
      <c r="DNY3" s="470"/>
      <c r="DNZ3" s="470"/>
      <c r="DOA3" s="470"/>
      <c r="DOB3" s="470"/>
      <c r="DOC3" s="470"/>
      <c r="DOD3" s="470"/>
      <c r="DOE3" s="470"/>
      <c r="DOF3" s="470"/>
      <c r="DOG3" s="470"/>
      <c r="DOH3" s="470"/>
      <c r="DOI3" s="470"/>
      <c r="DOJ3" s="470"/>
      <c r="DOK3" s="470"/>
      <c r="DOL3" s="470"/>
      <c r="DOM3" s="470"/>
      <c r="DON3" s="470"/>
      <c r="DOO3" s="470"/>
      <c r="DOP3" s="470"/>
      <c r="DOQ3" s="470"/>
      <c r="DOR3" s="470"/>
      <c r="DOS3" s="470"/>
      <c r="DOT3" s="470"/>
      <c r="DOU3" s="470"/>
      <c r="DOV3" s="470"/>
      <c r="DOW3" s="470"/>
      <c r="DOX3" s="470"/>
      <c r="DOY3" s="470"/>
      <c r="DOZ3" s="470"/>
      <c r="DPA3" s="470"/>
      <c r="DPB3" s="470"/>
      <c r="DPC3" s="470"/>
      <c r="DPD3" s="470"/>
      <c r="DPE3" s="470"/>
      <c r="DPF3" s="470"/>
      <c r="DPG3" s="470"/>
      <c r="DPH3" s="470"/>
      <c r="DPI3" s="470"/>
      <c r="DPJ3" s="470"/>
      <c r="DPK3" s="470"/>
      <c r="DPL3" s="470"/>
      <c r="DPM3" s="470"/>
      <c r="DPN3" s="470"/>
      <c r="DPO3" s="470"/>
      <c r="DPP3" s="470"/>
      <c r="DPQ3" s="470"/>
      <c r="DPR3" s="470"/>
      <c r="DPS3" s="470"/>
      <c r="DPT3" s="470"/>
      <c r="DPU3" s="470"/>
      <c r="DPV3" s="470"/>
      <c r="DPW3" s="470"/>
      <c r="DPX3" s="470"/>
      <c r="DPY3" s="470"/>
      <c r="DPZ3" s="470"/>
      <c r="DQA3" s="470"/>
      <c r="DQB3" s="470"/>
      <c r="DQC3" s="470"/>
      <c r="DQD3" s="470"/>
      <c r="DQE3" s="470"/>
      <c r="DQF3" s="470"/>
      <c r="DQG3" s="470"/>
      <c r="DQH3" s="470"/>
      <c r="DQI3" s="470"/>
      <c r="DQJ3" s="470"/>
      <c r="DQK3" s="470"/>
      <c r="DQL3" s="470"/>
      <c r="DQM3" s="470"/>
      <c r="DQN3" s="470"/>
      <c r="DQO3" s="470"/>
      <c r="DQP3" s="470"/>
      <c r="DQQ3" s="470"/>
      <c r="DQR3" s="470"/>
      <c r="DQS3" s="470"/>
      <c r="DQT3" s="470"/>
      <c r="DQU3" s="470"/>
      <c r="DQV3" s="470"/>
      <c r="DQW3" s="470"/>
      <c r="DQX3" s="470"/>
      <c r="DQY3" s="470"/>
      <c r="DQZ3" s="470"/>
      <c r="DRA3" s="470"/>
      <c r="DRB3" s="470"/>
      <c r="DRC3" s="470"/>
      <c r="DRD3" s="470"/>
      <c r="DRE3" s="470"/>
      <c r="DRF3" s="470"/>
      <c r="DRG3" s="470"/>
      <c r="DRH3" s="470"/>
      <c r="DRI3" s="470"/>
      <c r="DRJ3" s="470"/>
      <c r="DRK3" s="470"/>
      <c r="DRL3" s="470"/>
      <c r="DRM3" s="470"/>
      <c r="DRN3" s="470"/>
      <c r="DRO3" s="470"/>
      <c r="DRP3" s="470"/>
      <c r="DRQ3" s="470"/>
      <c r="DRR3" s="470"/>
      <c r="DRS3" s="470"/>
      <c r="DRT3" s="470"/>
      <c r="DRU3" s="470"/>
      <c r="DRV3" s="470"/>
      <c r="DRW3" s="470"/>
      <c r="DRX3" s="470"/>
      <c r="DRY3" s="470"/>
      <c r="DRZ3" s="470"/>
      <c r="DSA3" s="470"/>
      <c r="DSB3" s="470"/>
      <c r="DSC3" s="470"/>
      <c r="DSD3" s="470"/>
      <c r="DSE3" s="470"/>
      <c r="DSF3" s="470"/>
      <c r="DSG3" s="470"/>
      <c r="DSH3" s="470"/>
      <c r="DSI3" s="470"/>
      <c r="DSJ3" s="470"/>
      <c r="DSK3" s="470"/>
      <c r="DSL3" s="470"/>
      <c r="DSM3" s="470"/>
      <c r="DSN3" s="470"/>
      <c r="DSO3" s="470"/>
      <c r="DSP3" s="470"/>
      <c r="DSQ3" s="470"/>
      <c r="DSR3" s="470"/>
      <c r="DSS3" s="470"/>
      <c r="DST3" s="470"/>
      <c r="DSU3" s="470"/>
      <c r="DSV3" s="470"/>
      <c r="DSW3" s="470"/>
      <c r="DSX3" s="470"/>
      <c r="DSY3" s="470"/>
      <c r="DSZ3" s="470"/>
      <c r="DTA3" s="470"/>
      <c r="DTB3" s="470"/>
      <c r="DTC3" s="470"/>
      <c r="DTD3" s="470"/>
      <c r="DTE3" s="470"/>
      <c r="DTF3" s="470"/>
      <c r="DTG3" s="470"/>
      <c r="DTH3" s="470"/>
      <c r="DTI3" s="470"/>
      <c r="DTJ3" s="470"/>
      <c r="DTK3" s="470"/>
      <c r="DTL3" s="470"/>
      <c r="DTM3" s="470"/>
      <c r="DTN3" s="470"/>
      <c r="DTO3" s="470"/>
      <c r="DTP3" s="470"/>
      <c r="DTQ3" s="470"/>
      <c r="DTR3" s="470"/>
      <c r="DTS3" s="470"/>
      <c r="DTT3" s="470"/>
      <c r="DTU3" s="470"/>
      <c r="DTV3" s="470"/>
      <c r="DTW3" s="470"/>
      <c r="DTX3" s="470"/>
      <c r="DTY3" s="470"/>
      <c r="DTZ3" s="470"/>
      <c r="DUA3" s="470"/>
      <c r="DUB3" s="470"/>
      <c r="DUC3" s="470"/>
      <c r="DUD3" s="470"/>
      <c r="DUE3" s="470"/>
      <c r="DUF3" s="470"/>
      <c r="DUG3" s="470"/>
      <c r="DUH3" s="470"/>
      <c r="DUI3" s="470"/>
      <c r="DUJ3" s="470"/>
      <c r="DUK3" s="470"/>
      <c r="DUL3" s="470"/>
      <c r="DUM3" s="470"/>
      <c r="DUN3" s="470"/>
      <c r="DUO3" s="470"/>
      <c r="DUP3" s="470"/>
      <c r="DUQ3" s="470"/>
      <c r="DUR3" s="470"/>
      <c r="DUS3" s="470"/>
      <c r="DUT3" s="470"/>
      <c r="DUU3" s="470"/>
      <c r="DUV3" s="470"/>
      <c r="DUW3" s="470"/>
      <c r="DUX3" s="470"/>
      <c r="DUY3" s="470"/>
      <c r="DUZ3" s="470"/>
      <c r="DVA3" s="470"/>
      <c r="DVB3" s="470"/>
      <c r="DVC3" s="470"/>
      <c r="DVD3" s="470"/>
      <c r="DVE3" s="470"/>
      <c r="DVF3" s="470"/>
      <c r="DVG3" s="470"/>
      <c r="DVH3" s="470"/>
      <c r="DVI3" s="470"/>
      <c r="DVJ3" s="470"/>
      <c r="DVK3" s="470"/>
      <c r="DVL3" s="470"/>
      <c r="DVM3" s="470"/>
      <c r="DVN3" s="470"/>
      <c r="DVO3" s="470"/>
      <c r="DVP3" s="470"/>
      <c r="DVQ3" s="470"/>
      <c r="DVR3" s="470"/>
      <c r="DVS3" s="470"/>
      <c r="DVT3" s="470"/>
      <c r="DVU3" s="470"/>
      <c r="DVV3" s="470"/>
      <c r="DVW3" s="470"/>
      <c r="DVX3" s="470"/>
      <c r="DVY3" s="470"/>
      <c r="DVZ3" s="470"/>
      <c r="DWA3" s="470"/>
      <c r="DWB3" s="470"/>
      <c r="DWC3" s="470"/>
      <c r="DWD3" s="470"/>
      <c r="DWE3" s="470"/>
      <c r="DWF3" s="470"/>
      <c r="DWG3" s="470"/>
      <c r="DWH3" s="470"/>
      <c r="DWI3" s="470"/>
      <c r="DWJ3" s="470"/>
      <c r="DWK3" s="470"/>
      <c r="DWL3" s="470"/>
      <c r="DWM3" s="470"/>
      <c r="DWN3" s="470"/>
      <c r="DWO3" s="470"/>
      <c r="DWP3" s="470"/>
      <c r="DWQ3" s="470"/>
      <c r="DWR3" s="470"/>
      <c r="DWS3" s="470"/>
      <c r="DWT3" s="470"/>
      <c r="DWU3" s="470"/>
      <c r="DWV3" s="470"/>
      <c r="DWW3" s="470"/>
      <c r="DWX3" s="470"/>
      <c r="DWY3" s="470"/>
      <c r="DWZ3" s="470"/>
      <c r="DXA3" s="470"/>
      <c r="DXB3" s="470"/>
      <c r="DXC3" s="470"/>
      <c r="DXD3" s="470"/>
      <c r="DXE3" s="470"/>
      <c r="DXF3" s="470"/>
      <c r="DXG3" s="470"/>
      <c r="DXH3" s="470"/>
      <c r="DXI3" s="470"/>
      <c r="DXJ3" s="470"/>
      <c r="DXK3" s="470"/>
      <c r="DXL3" s="470"/>
      <c r="DXM3" s="470"/>
      <c r="DXN3" s="470"/>
      <c r="DXO3" s="470"/>
      <c r="DXP3" s="470"/>
      <c r="DXQ3" s="470"/>
      <c r="DXR3" s="470"/>
      <c r="DXS3" s="470"/>
      <c r="DXT3" s="470"/>
      <c r="DXU3" s="470"/>
      <c r="DXV3" s="470"/>
      <c r="DXW3" s="470"/>
      <c r="DXX3" s="470"/>
      <c r="DXY3" s="470"/>
      <c r="DXZ3" s="470"/>
      <c r="DYA3" s="470"/>
      <c r="DYB3" s="470"/>
      <c r="DYC3" s="470"/>
      <c r="DYD3" s="470"/>
      <c r="DYE3" s="470"/>
      <c r="DYF3" s="470"/>
      <c r="DYG3" s="470"/>
      <c r="DYH3" s="470"/>
      <c r="DYI3" s="470"/>
      <c r="DYJ3" s="470"/>
      <c r="DYK3" s="470"/>
      <c r="DYL3" s="470"/>
      <c r="DYM3" s="470"/>
      <c r="DYN3" s="470"/>
      <c r="DYO3" s="470"/>
      <c r="DYP3" s="470"/>
      <c r="DYQ3" s="470"/>
      <c r="DYR3" s="470"/>
      <c r="DYS3" s="470"/>
      <c r="DYT3" s="470"/>
      <c r="DYU3" s="470"/>
      <c r="DYV3" s="470"/>
      <c r="DYW3" s="470"/>
      <c r="DYX3" s="470"/>
      <c r="DYY3" s="470"/>
      <c r="DYZ3" s="470"/>
      <c r="DZA3" s="470"/>
      <c r="DZB3" s="470"/>
      <c r="DZC3" s="470"/>
      <c r="DZD3" s="470"/>
      <c r="DZE3" s="470"/>
      <c r="DZF3" s="470"/>
      <c r="DZG3" s="470"/>
      <c r="DZH3" s="470"/>
      <c r="DZI3" s="470"/>
      <c r="DZJ3" s="470"/>
      <c r="DZK3" s="470"/>
      <c r="DZL3" s="470"/>
      <c r="DZM3" s="470"/>
      <c r="DZN3" s="470"/>
      <c r="DZO3" s="470"/>
      <c r="DZP3" s="470"/>
      <c r="DZQ3" s="470"/>
      <c r="DZR3" s="470"/>
      <c r="DZS3" s="470"/>
      <c r="DZT3" s="470"/>
      <c r="DZU3" s="470"/>
      <c r="DZV3" s="470"/>
      <c r="DZW3" s="470"/>
      <c r="DZX3" s="470"/>
      <c r="DZY3" s="470"/>
      <c r="DZZ3" s="470"/>
      <c r="EAA3" s="470"/>
      <c r="EAB3" s="470"/>
      <c r="EAC3" s="470"/>
      <c r="EAD3" s="470"/>
      <c r="EAE3" s="470"/>
      <c r="EAF3" s="470"/>
      <c r="EAG3" s="470"/>
      <c r="EAH3" s="470"/>
      <c r="EAI3" s="470"/>
      <c r="EAJ3" s="470"/>
      <c r="EAK3" s="470"/>
      <c r="EAL3" s="470"/>
      <c r="EAM3" s="470"/>
      <c r="EAN3" s="470"/>
      <c r="EAO3" s="470"/>
      <c r="EAP3" s="470"/>
      <c r="EAQ3" s="470"/>
      <c r="EAR3" s="470"/>
      <c r="EAS3" s="470"/>
      <c r="EAT3" s="470"/>
      <c r="EAU3" s="470"/>
      <c r="EAV3" s="470"/>
      <c r="EAW3" s="470"/>
      <c r="EAX3" s="470"/>
      <c r="EAY3" s="470"/>
      <c r="EAZ3" s="470"/>
      <c r="EBA3" s="470"/>
      <c r="EBB3" s="470"/>
      <c r="EBC3" s="470"/>
      <c r="EBD3" s="470"/>
      <c r="EBE3" s="470"/>
      <c r="EBF3" s="470"/>
      <c r="EBG3" s="470"/>
      <c r="EBH3" s="470"/>
      <c r="EBI3" s="470"/>
      <c r="EBJ3" s="470"/>
      <c r="EBK3" s="470"/>
      <c r="EBL3" s="470"/>
      <c r="EBM3" s="470"/>
      <c r="EBN3" s="470"/>
      <c r="EBO3" s="470"/>
      <c r="EBP3" s="470"/>
      <c r="EBQ3" s="470"/>
      <c r="EBR3" s="470"/>
      <c r="EBS3" s="470"/>
      <c r="EBT3" s="470"/>
      <c r="EBU3" s="470"/>
      <c r="EBV3" s="470"/>
      <c r="EBW3" s="470"/>
      <c r="EBX3" s="470"/>
      <c r="EBY3" s="470"/>
      <c r="EBZ3" s="470"/>
      <c r="ECA3" s="470"/>
      <c r="ECB3" s="470"/>
      <c r="ECC3" s="470"/>
      <c r="ECD3" s="470"/>
      <c r="ECE3" s="470"/>
      <c r="ECF3" s="470"/>
      <c r="ECG3" s="470"/>
      <c r="ECH3" s="470"/>
      <c r="ECI3" s="470"/>
      <c r="ECJ3" s="470"/>
      <c r="ECK3" s="470"/>
      <c r="ECL3" s="470"/>
      <c r="ECM3" s="470"/>
      <c r="ECN3" s="470"/>
      <c r="ECO3" s="470"/>
      <c r="ECP3" s="470"/>
      <c r="ECQ3" s="470"/>
      <c r="ECR3" s="470"/>
      <c r="ECS3" s="470"/>
      <c r="ECT3" s="470"/>
      <c r="ECU3" s="470"/>
      <c r="ECV3" s="470"/>
      <c r="ECW3" s="470"/>
      <c r="ECX3" s="470"/>
      <c r="ECY3" s="470"/>
      <c r="ECZ3" s="470"/>
      <c r="EDA3" s="470"/>
      <c r="EDB3" s="470"/>
      <c r="EDC3" s="470"/>
      <c r="EDD3" s="470"/>
      <c r="EDE3" s="470"/>
      <c r="EDF3" s="470"/>
      <c r="EDG3" s="470"/>
      <c r="EDH3" s="470"/>
      <c r="EDI3" s="470"/>
      <c r="EDJ3" s="470"/>
      <c r="EDK3" s="470"/>
      <c r="EDL3" s="470"/>
      <c r="EDM3" s="470"/>
      <c r="EDN3" s="470"/>
      <c r="EDO3" s="470"/>
      <c r="EDP3" s="470"/>
      <c r="EDQ3" s="470"/>
      <c r="EDR3" s="470"/>
      <c r="EDS3" s="470"/>
      <c r="EDT3" s="470"/>
      <c r="EDU3" s="470"/>
      <c r="EDV3" s="470"/>
      <c r="EDW3" s="470"/>
      <c r="EDX3" s="470"/>
      <c r="EDY3" s="470"/>
      <c r="EDZ3" s="470"/>
      <c r="EEA3" s="470"/>
      <c r="EEB3" s="470"/>
      <c r="EEC3" s="470"/>
      <c r="EED3" s="470"/>
      <c r="EEE3" s="470"/>
      <c r="EEF3" s="470"/>
      <c r="EEG3" s="470"/>
      <c r="EEH3" s="470"/>
      <c r="EEI3" s="470"/>
      <c r="EEJ3" s="470"/>
      <c r="EEK3" s="470"/>
      <c r="EEL3" s="470"/>
      <c r="EEM3" s="470"/>
      <c r="EEN3" s="470"/>
      <c r="EEO3" s="470"/>
      <c r="EEP3" s="470"/>
      <c r="EEQ3" s="470"/>
      <c r="EER3" s="470"/>
      <c r="EES3" s="470"/>
      <c r="EET3" s="470"/>
      <c r="EEU3" s="470"/>
      <c r="EEV3" s="470"/>
      <c r="EEW3" s="470"/>
      <c r="EEX3" s="470"/>
      <c r="EEY3" s="470"/>
      <c r="EEZ3" s="470"/>
      <c r="EFA3" s="470"/>
      <c r="EFB3" s="470"/>
      <c r="EFC3" s="470"/>
      <c r="EFD3" s="470"/>
      <c r="EFE3" s="470"/>
      <c r="EFF3" s="470"/>
      <c r="EFG3" s="470"/>
      <c r="EFH3" s="470"/>
      <c r="EFI3" s="470"/>
      <c r="EFJ3" s="470"/>
      <c r="EFK3" s="470"/>
      <c r="EFL3" s="470"/>
      <c r="EFM3" s="470"/>
      <c r="EFN3" s="470"/>
      <c r="EFO3" s="470"/>
      <c r="EFP3" s="470"/>
      <c r="EFQ3" s="470"/>
      <c r="EFR3" s="470"/>
      <c r="EFS3" s="470"/>
      <c r="EFT3" s="470"/>
      <c r="EFU3" s="470"/>
      <c r="EFV3" s="470"/>
      <c r="EFW3" s="470"/>
      <c r="EFX3" s="470"/>
      <c r="EFY3" s="470"/>
      <c r="EFZ3" s="470"/>
      <c r="EGA3" s="470"/>
      <c r="EGB3" s="470"/>
      <c r="EGC3" s="470"/>
      <c r="EGD3" s="470"/>
      <c r="EGE3" s="470"/>
      <c r="EGF3" s="470"/>
      <c r="EGG3" s="470"/>
      <c r="EGH3" s="470"/>
      <c r="EGI3" s="470"/>
      <c r="EGJ3" s="470"/>
      <c r="EGK3" s="470"/>
      <c r="EGL3" s="470"/>
      <c r="EGM3" s="470"/>
      <c r="EGN3" s="470"/>
      <c r="EGO3" s="470"/>
      <c r="EGP3" s="470"/>
      <c r="EGQ3" s="470"/>
      <c r="EGR3" s="470"/>
      <c r="EGS3" s="470"/>
      <c r="EGT3" s="470"/>
      <c r="EGU3" s="470"/>
      <c r="EGV3" s="470"/>
      <c r="EGW3" s="470"/>
      <c r="EGX3" s="470"/>
      <c r="EGY3" s="470"/>
      <c r="EGZ3" s="470"/>
      <c r="EHA3" s="470"/>
      <c r="EHB3" s="470"/>
      <c r="EHC3" s="470"/>
      <c r="EHD3" s="470"/>
      <c r="EHE3" s="470"/>
      <c r="EHF3" s="470"/>
      <c r="EHG3" s="470"/>
      <c r="EHH3" s="470"/>
      <c r="EHI3" s="470"/>
      <c r="EHJ3" s="470"/>
      <c r="EHK3" s="470"/>
      <c r="EHL3" s="470"/>
      <c r="EHM3" s="470"/>
      <c r="EHN3" s="470"/>
      <c r="EHO3" s="470"/>
      <c r="EHP3" s="470"/>
      <c r="EHQ3" s="470"/>
      <c r="EHR3" s="470"/>
      <c r="EHS3" s="470"/>
      <c r="EHT3" s="470"/>
      <c r="EHU3" s="470"/>
      <c r="EHV3" s="470"/>
      <c r="EHW3" s="470"/>
      <c r="EHX3" s="470"/>
      <c r="EHY3" s="470"/>
      <c r="EHZ3" s="470"/>
      <c r="EIA3" s="470"/>
      <c r="EIB3" s="470"/>
      <c r="EIC3" s="470"/>
      <c r="EID3" s="470"/>
      <c r="EIE3" s="470"/>
      <c r="EIF3" s="470"/>
      <c r="EIG3" s="470"/>
      <c r="EIH3" s="470"/>
      <c r="EII3" s="470"/>
      <c r="EIJ3" s="470"/>
      <c r="EIK3" s="470"/>
      <c r="EIL3" s="470"/>
      <c r="EIM3" s="470"/>
      <c r="EIN3" s="470"/>
      <c r="EIO3" s="470"/>
      <c r="EIP3" s="470"/>
      <c r="EIQ3" s="470"/>
      <c r="EIR3" s="470"/>
      <c r="EIS3" s="470"/>
      <c r="EIT3" s="470"/>
      <c r="EIU3" s="470"/>
      <c r="EIV3" s="470"/>
      <c r="EIW3" s="470"/>
      <c r="EIX3" s="470"/>
      <c r="EIY3" s="470"/>
      <c r="EIZ3" s="470"/>
      <c r="EJA3" s="470"/>
      <c r="EJB3" s="470"/>
      <c r="EJC3" s="470"/>
      <c r="EJD3" s="470"/>
      <c r="EJE3" s="470"/>
      <c r="EJF3" s="470"/>
      <c r="EJG3" s="470"/>
      <c r="EJH3" s="470"/>
      <c r="EJI3" s="470"/>
      <c r="EJJ3" s="470"/>
      <c r="EJK3" s="470"/>
      <c r="EJL3" s="470"/>
      <c r="EJM3" s="470"/>
      <c r="EJN3" s="470"/>
      <c r="EJO3" s="470"/>
      <c r="EJP3" s="470"/>
      <c r="EJQ3" s="470"/>
      <c r="EJR3" s="470"/>
      <c r="EJS3" s="470"/>
      <c r="EJT3" s="470"/>
      <c r="EJU3" s="470"/>
      <c r="EJV3" s="470"/>
      <c r="EJW3" s="470"/>
      <c r="EJX3" s="470"/>
      <c r="EJY3" s="470"/>
      <c r="EJZ3" s="470"/>
      <c r="EKA3" s="470"/>
      <c r="EKB3" s="470"/>
      <c r="EKC3" s="470"/>
      <c r="EKD3" s="470"/>
      <c r="EKE3" s="470"/>
      <c r="EKF3" s="470"/>
      <c r="EKG3" s="470"/>
      <c r="EKH3" s="470"/>
      <c r="EKI3" s="470"/>
      <c r="EKJ3" s="470"/>
      <c r="EKK3" s="470"/>
      <c r="EKL3" s="470"/>
      <c r="EKM3" s="470"/>
      <c r="EKN3" s="470"/>
      <c r="EKO3" s="470"/>
      <c r="EKP3" s="470"/>
      <c r="EKQ3" s="470"/>
      <c r="EKR3" s="470"/>
      <c r="EKS3" s="470"/>
      <c r="EKT3" s="470"/>
      <c r="EKU3" s="470"/>
      <c r="EKV3" s="470"/>
      <c r="EKW3" s="470"/>
      <c r="EKX3" s="470"/>
      <c r="EKY3" s="470"/>
      <c r="EKZ3" s="470"/>
      <c r="ELA3" s="470"/>
      <c r="ELB3" s="470"/>
      <c r="ELC3" s="470"/>
      <c r="ELD3" s="470"/>
      <c r="ELE3" s="470"/>
      <c r="ELF3" s="470"/>
      <c r="ELG3" s="470"/>
      <c r="ELH3" s="470"/>
      <c r="ELI3" s="470"/>
      <c r="ELJ3" s="470"/>
      <c r="ELK3" s="470"/>
      <c r="ELL3" s="470"/>
      <c r="ELM3" s="470"/>
      <c r="ELN3" s="470"/>
      <c r="ELO3" s="470"/>
      <c r="ELP3" s="470"/>
      <c r="ELQ3" s="470"/>
      <c r="ELR3" s="470"/>
      <c r="ELS3" s="470"/>
      <c r="ELT3" s="470"/>
      <c r="ELU3" s="470"/>
      <c r="ELV3" s="470"/>
      <c r="ELW3" s="470"/>
      <c r="ELX3" s="470"/>
      <c r="ELY3" s="470"/>
      <c r="ELZ3" s="470"/>
      <c r="EMA3" s="470"/>
      <c r="EMB3" s="470"/>
      <c r="EMC3" s="470"/>
      <c r="EMD3" s="470"/>
      <c r="EME3" s="470"/>
      <c r="EMF3" s="470"/>
      <c r="EMG3" s="470"/>
      <c r="EMH3" s="470"/>
      <c r="EMI3" s="470"/>
      <c r="EMJ3" s="470"/>
      <c r="EMK3" s="470"/>
      <c r="EML3" s="470"/>
      <c r="EMM3" s="470"/>
      <c r="EMN3" s="470"/>
      <c r="EMO3" s="470"/>
      <c r="EMP3" s="470"/>
      <c r="EMQ3" s="470"/>
      <c r="EMR3" s="470"/>
      <c r="EMS3" s="470"/>
      <c r="EMT3" s="470"/>
      <c r="EMU3" s="470"/>
      <c r="EMV3" s="470"/>
      <c r="EMW3" s="470"/>
      <c r="EMX3" s="470"/>
      <c r="EMY3" s="470"/>
      <c r="EMZ3" s="470"/>
      <c r="ENA3" s="470"/>
      <c r="ENB3" s="470"/>
      <c r="ENC3" s="470"/>
      <c r="END3" s="470"/>
      <c r="ENE3" s="470"/>
      <c r="ENF3" s="470"/>
      <c r="ENG3" s="470"/>
      <c r="ENH3" s="470"/>
      <c r="ENI3" s="470"/>
      <c r="ENJ3" s="470"/>
      <c r="ENK3" s="470"/>
      <c r="ENL3" s="470"/>
      <c r="ENM3" s="470"/>
      <c r="ENN3" s="470"/>
      <c r="ENO3" s="470"/>
      <c r="ENP3" s="470"/>
      <c r="ENQ3" s="470"/>
      <c r="ENR3" s="470"/>
      <c r="ENS3" s="470"/>
      <c r="ENT3" s="470"/>
      <c r="ENU3" s="470"/>
      <c r="ENV3" s="470"/>
      <c r="ENW3" s="470"/>
      <c r="ENX3" s="470"/>
      <c r="ENY3" s="470"/>
      <c r="ENZ3" s="470"/>
      <c r="EOA3" s="470"/>
      <c r="EOB3" s="470"/>
      <c r="EOC3" s="470"/>
      <c r="EOD3" s="470"/>
      <c r="EOE3" s="470"/>
      <c r="EOF3" s="470"/>
      <c r="EOG3" s="470"/>
      <c r="EOH3" s="470"/>
      <c r="EOI3" s="470"/>
      <c r="EOJ3" s="470"/>
      <c r="EOK3" s="470"/>
      <c r="EOL3" s="470"/>
      <c r="EOM3" s="470"/>
      <c r="EON3" s="470"/>
      <c r="EOO3" s="470"/>
      <c r="EOP3" s="470"/>
      <c r="EOQ3" s="470"/>
      <c r="EOR3" s="470"/>
      <c r="EOS3" s="470"/>
      <c r="EOT3" s="470"/>
      <c r="EOU3" s="470"/>
      <c r="EOV3" s="470"/>
      <c r="EOW3" s="470"/>
      <c r="EOX3" s="470"/>
      <c r="EOY3" s="470"/>
      <c r="EOZ3" s="470"/>
      <c r="EPA3" s="470"/>
      <c r="EPB3" s="470"/>
      <c r="EPC3" s="470"/>
      <c r="EPD3" s="470"/>
      <c r="EPE3" s="470"/>
      <c r="EPF3" s="470"/>
      <c r="EPG3" s="470"/>
      <c r="EPH3" s="470"/>
      <c r="EPI3" s="470"/>
      <c r="EPJ3" s="470"/>
      <c r="EPK3" s="470"/>
      <c r="EPL3" s="470"/>
      <c r="EPM3" s="470"/>
      <c r="EPN3" s="470"/>
      <c r="EPO3" s="470"/>
      <c r="EPP3" s="470"/>
      <c r="EPQ3" s="470"/>
      <c r="EPR3" s="470"/>
      <c r="EPS3" s="470"/>
      <c r="EPT3" s="470"/>
      <c r="EPU3" s="470"/>
      <c r="EPV3" s="470"/>
      <c r="EPW3" s="470"/>
      <c r="EPX3" s="470"/>
      <c r="EPY3" s="470"/>
      <c r="EPZ3" s="470"/>
      <c r="EQA3" s="470"/>
      <c r="EQB3" s="470"/>
      <c r="EQC3" s="470"/>
      <c r="EQD3" s="470"/>
      <c r="EQE3" s="470"/>
      <c r="EQF3" s="470"/>
      <c r="EQG3" s="470"/>
      <c r="EQH3" s="470"/>
      <c r="EQI3" s="470"/>
      <c r="EQJ3" s="470"/>
      <c r="EQK3" s="470"/>
      <c r="EQL3" s="470"/>
      <c r="EQM3" s="470"/>
      <c r="EQN3" s="470"/>
      <c r="EQO3" s="470"/>
      <c r="EQP3" s="470"/>
      <c r="EQQ3" s="470"/>
      <c r="EQR3" s="470"/>
      <c r="EQS3" s="470"/>
      <c r="EQT3" s="470"/>
      <c r="EQU3" s="470"/>
      <c r="EQV3" s="470"/>
      <c r="EQW3" s="470"/>
      <c r="EQX3" s="470"/>
      <c r="EQY3" s="470"/>
      <c r="EQZ3" s="470"/>
      <c r="ERA3" s="470"/>
      <c r="ERB3" s="470"/>
      <c r="ERC3" s="470"/>
      <c r="ERD3" s="470"/>
      <c r="ERE3" s="470"/>
      <c r="ERF3" s="470"/>
      <c r="ERG3" s="470"/>
      <c r="ERH3" s="470"/>
      <c r="ERI3" s="470"/>
      <c r="ERJ3" s="470"/>
      <c r="ERK3" s="470"/>
      <c r="ERL3" s="470"/>
      <c r="ERM3" s="470"/>
      <c r="ERN3" s="470"/>
      <c r="ERO3" s="470"/>
      <c r="ERP3" s="470"/>
      <c r="ERQ3" s="470"/>
      <c r="ERR3" s="470"/>
      <c r="ERS3" s="470"/>
      <c r="ERT3" s="470"/>
      <c r="ERU3" s="470"/>
      <c r="ERV3" s="470"/>
      <c r="ERW3" s="470"/>
      <c r="ERX3" s="470"/>
      <c r="ERY3" s="470"/>
      <c r="ERZ3" s="470"/>
      <c r="ESA3" s="470"/>
      <c r="ESB3" s="470"/>
      <c r="ESC3" s="470"/>
      <c r="ESD3" s="470"/>
      <c r="ESE3" s="470"/>
      <c r="ESF3" s="470"/>
      <c r="ESG3" s="470"/>
      <c r="ESH3" s="470"/>
      <c r="ESI3" s="470"/>
      <c r="ESJ3" s="470"/>
      <c r="ESK3" s="470"/>
      <c r="ESL3" s="470"/>
      <c r="ESM3" s="470"/>
      <c r="ESN3" s="470"/>
      <c r="ESO3" s="470"/>
      <c r="ESP3" s="470"/>
      <c r="ESQ3" s="470"/>
      <c r="ESR3" s="470"/>
      <c r="ESS3" s="470"/>
      <c r="EST3" s="470"/>
      <c r="ESU3" s="470"/>
      <c r="ESV3" s="470"/>
      <c r="ESW3" s="470"/>
      <c r="ESX3" s="470"/>
      <c r="ESY3" s="470"/>
      <c r="ESZ3" s="470"/>
      <c r="ETA3" s="470"/>
      <c r="ETB3" s="470"/>
      <c r="ETC3" s="470"/>
      <c r="ETD3" s="470"/>
      <c r="ETE3" s="470"/>
      <c r="ETF3" s="470"/>
      <c r="ETG3" s="470"/>
      <c r="ETH3" s="470"/>
      <c r="ETI3" s="470"/>
      <c r="ETJ3" s="470"/>
      <c r="ETK3" s="470"/>
      <c r="ETL3" s="470"/>
      <c r="ETM3" s="470"/>
      <c r="ETN3" s="470"/>
      <c r="ETO3" s="470"/>
      <c r="ETP3" s="470"/>
      <c r="ETQ3" s="470"/>
      <c r="ETR3" s="470"/>
      <c r="ETS3" s="470"/>
      <c r="ETT3" s="470"/>
      <c r="ETU3" s="470"/>
      <c r="ETV3" s="470"/>
      <c r="ETW3" s="470"/>
      <c r="ETX3" s="470"/>
      <c r="ETY3" s="470"/>
      <c r="ETZ3" s="470"/>
      <c r="EUA3" s="470"/>
      <c r="EUB3" s="470"/>
      <c r="EUC3" s="470"/>
      <c r="EUD3" s="470"/>
      <c r="EUE3" s="470"/>
      <c r="EUF3" s="470"/>
      <c r="EUG3" s="470"/>
      <c r="EUH3" s="470"/>
      <c r="EUI3" s="470"/>
      <c r="EUJ3" s="470"/>
      <c r="EUK3" s="470"/>
      <c r="EUL3" s="470"/>
      <c r="EUM3" s="470"/>
      <c r="EUN3" s="470"/>
      <c r="EUO3" s="470"/>
      <c r="EUP3" s="470"/>
      <c r="EUQ3" s="470"/>
      <c r="EUR3" s="470"/>
      <c r="EUS3" s="470"/>
      <c r="EUT3" s="470"/>
      <c r="EUU3" s="470"/>
      <c r="EUV3" s="470"/>
      <c r="EUW3" s="470"/>
      <c r="EUX3" s="470"/>
      <c r="EUY3" s="470"/>
      <c r="EUZ3" s="470"/>
      <c r="EVA3" s="470"/>
      <c r="EVB3" s="470"/>
      <c r="EVC3" s="470"/>
      <c r="EVD3" s="470"/>
      <c r="EVE3" s="470"/>
      <c r="EVF3" s="470"/>
      <c r="EVG3" s="470"/>
      <c r="EVH3" s="470"/>
      <c r="EVI3" s="470"/>
      <c r="EVJ3" s="470"/>
      <c r="EVK3" s="470"/>
      <c r="EVL3" s="470"/>
      <c r="EVM3" s="470"/>
      <c r="EVN3" s="470"/>
      <c r="EVO3" s="470"/>
      <c r="EVP3" s="470"/>
      <c r="EVQ3" s="470"/>
      <c r="EVR3" s="470"/>
      <c r="EVS3" s="470"/>
      <c r="EVT3" s="470"/>
      <c r="EVU3" s="470"/>
      <c r="EVV3" s="470"/>
      <c r="EVW3" s="470"/>
      <c r="EVX3" s="470"/>
      <c r="EVY3" s="470"/>
      <c r="EVZ3" s="470"/>
      <c r="EWA3" s="470"/>
      <c r="EWB3" s="470"/>
      <c r="EWC3" s="470"/>
      <c r="EWD3" s="470"/>
      <c r="EWE3" s="470"/>
      <c r="EWF3" s="470"/>
      <c r="EWG3" s="470"/>
      <c r="EWH3" s="470"/>
      <c r="EWI3" s="470"/>
      <c r="EWJ3" s="470"/>
      <c r="EWK3" s="470"/>
      <c r="EWL3" s="470"/>
      <c r="EWM3" s="470"/>
      <c r="EWN3" s="470"/>
      <c r="EWO3" s="470"/>
      <c r="EWP3" s="470"/>
      <c r="EWQ3" s="470"/>
      <c r="EWR3" s="470"/>
      <c r="EWS3" s="470"/>
      <c r="EWT3" s="470"/>
      <c r="EWU3" s="470"/>
      <c r="EWV3" s="470"/>
      <c r="EWW3" s="470"/>
      <c r="EWX3" s="470"/>
      <c r="EWY3" s="470"/>
      <c r="EWZ3" s="470"/>
      <c r="EXA3" s="470"/>
      <c r="EXB3" s="470"/>
      <c r="EXC3" s="470"/>
      <c r="EXD3" s="470"/>
      <c r="EXE3" s="470"/>
      <c r="EXF3" s="470"/>
      <c r="EXG3" s="470"/>
      <c r="EXH3" s="470"/>
      <c r="EXI3" s="470"/>
      <c r="EXJ3" s="470"/>
      <c r="EXK3" s="470"/>
      <c r="EXL3" s="470"/>
      <c r="EXM3" s="470"/>
      <c r="EXN3" s="470"/>
      <c r="EXO3" s="470"/>
      <c r="EXP3" s="470"/>
      <c r="EXQ3" s="470"/>
      <c r="EXR3" s="470"/>
      <c r="EXS3" s="470"/>
      <c r="EXT3" s="470"/>
      <c r="EXU3" s="470"/>
      <c r="EXV3" s="470"/>
      <c r="EXW3" s="470"/>
      <c r="EXX3" s="470"/>
      <c r="EXY3" s="470"/>
      <c r="EXZ3" s="470"/>
      <c r="EYA3" s="470"/>
      <c r="EYB3" s="470"/>
      <c r="EYC3" s="470"/>
      <c r="EYD3" s="470"/>
      <c r="EYE3" s="470"/>
      <c r="EYF3" s="470"/>
      <c r="EYG3" s="470"/>
      <c r="EYH3" s="470"/>
      <c r="EYI3" s="470"/>
      <c r="EYJ3" s="470"/>
      <c r="EYK3" s="470"/>
      <c r="EYL3" s="470"/>
      <c r="EYM3" s="470"/>
      <c r="EYN3" s="470"/>
      <c r="EYO3" s="470"/>
      <c r="EYP3" s="470"/>
      <c r="EYQ3" s="470"/>
      <c r="EYR3" s="470"/>
      <c r="EYS3" s="470"/>
      <c r="EYT3" s="470"/>
      <c r="EYU3" s="470"/>
      <c r="EYV3" s="470"/>
      <c r="EYW3" s="470"/>
      <c r="EYX3" s="470"/>
      <c r="EYY3" s="470"/>
      <c r="EYZ3" s="470"/>
      <c r="EZA3" s="470"/>
      <c r="EZB3" s="470"/>
      <c r="EZC3" s="470"/>
      <c r="EZD3" s="470"/>
      <c r="EZE3" s="470"/>
      <c r="EZF3" s="470"/>
      <c r="EZG3" s="470"/>
      <c r="EZH3" s="470"/>
      <c r="EZI3" s="470"/>
      <c r="EZJ3" s="470"/>
      <c r="EZK3" s="470"/>
      <c r="EZL3" s="470"/>
      <c r="EZM3" s="470"/>
      <c r="EZN3" s="470"/>
      <c r="EZO3" s="470"/>
      <c r="EZP3" s="470"/>
      <c r="EZQ3" s="470"/>
      <c r="EZR3" s="470"/>
      <c r="EZS3" s="470"/>
      <c r="EZT3" s="470"/>
      <c r="EZU3" s="470"/>
      <c r="EZV3" s="470"/>
      <c r="EZW3" s="470"/>
      <c r="EZX3" s="470"/>
      <c r="EZY3" s="470"/>
      <c r="EZZ3" s="470"/>
      <c r="FAA3" s="470"/>
      <c r="FAB3" s="470"/>
      <c r="FAC3" s="470"/>
      <c r="FAD3" s="470"/>
      <c r="FAE3" s="470"/>
      <c r="FAF3" s="470"/>
      <c r="FAG3" s="470"/>
      <c r="FAH3" s="470"/>
      <c r="FAI3" s="470"/>
      <c r="FAJ3" s="470"/>
      <c r="FAK3" s="470"/>
      <c r="FAL3" s="470"/>
      <c r="FAM3" s="470"/>
      <c r="FAN3" s="470"/>
      <c r="FAO3" s="470"/>
      <c r="FAP3" s="470"/>
      <c r="FAQ3" s="470"/>
      <c r="FAR3" s="470"/>
      <c r="FAS3" s="470"/>
      <c r="FAT3" s="470"/>
      <c r="FAU3" s="470"/>
      <c r="FAV3" s="470"/>
      <c r="FAW3" s="470"/>
      <c r="FAX3" s="470"/>
      <c r="FAY3" s="470"/>
      <c r="FAZ3" s="470"/>
      <c r="FBA3" s="470"/>
      <c r="FBB3" s="470"/>
      <c r="FBC3" s="470"/>
      <c r="FBD3" s="470"/>
      <c r="FBE3" s="470"/>
      <c r="FBF3" s="470"/>
      <c r="FBG3" s="470"/>
      <c r="FBH3" s="470"/>
      <c r="FBI3" s="470"/>
      <c r="FBJ3" s="470"/>
      <c r="FBK3" s="470"/>
      <c r="FBL3" s="470"/>
      <c r="FBM3" s="470"/>
      <c r="FBN3" s="470"/>
      <c r="FBO3" s="470"/>
      <c r="FBP3" s="470"/>
      <c r="FBQ3" s="470"/>
      <c r="FBR3" s="470"/>
      <c r="FBS3" s="470"/>
      <c r="FBT3" s="470"/>
      <c r="FBU3" s="470"/>
      <c r="FBV3" s="470"/>
      <c r="FBW3" s="470"/>
      <c r="FBX3" s="470"/>
      <c r="FBY3" s="470"/>
      <c r="FBZ3" s="470"/>
      <c r="FCA3" s="470"/>
      <c r="FCB3" s="470"/>
      <c r="FCC3" s="470"/>
      <c r="FCD3" s="470"/>
      <c r="FCE3" s="470"/>
      <c r="FCF3" s="470"/>
      <c r="FCG3" s="470"/>
      <c r="FCH3" s="470"/>
      <c r="FCI3" s="470"/>
      <c r="FCJ3" s="470"/>
      <c r="FCK3" s="470"/>
      <c r="FCL3" s="470"/>
      <c r="FCM3" s="470"/>
      <c r="FCN3" s="470"/>
      <c r="FCO3" s="470"/>
      <c r="FCP3" s="470"/>
      <c r="FCQ3" s="470"/>
      <c r="FCR3" s="470"/>
      <c r="FCS3" s="470"/>
      <c r="FCT3" s="470"/>
      <c r="FCU3" s="470"/>
      <c r="FCV3" s="470"/>
      <c r="FCW3" s="470"/>
      <c r="FCX3" s="470"/>
      <c r="FCY3" s="470"/>
      <c r="FCZ3" s="470"/>
      <c r="FDA3" s="470"/>
      <c r="FDB3" s="470"/>
      <c r="FDC3" s="470"/>
      <c r="FDD3" s="470"/>
      <c r="FDE3" s="470"/>
      <c r="FDF3" s="470"/>
      <c r="FDG3" s="470"/>
      <c r="FDH3" s="470"/>
      <c r="FDI3" s="470"/>
      <c r="FDJ3" s="470"/>
      <c r="FDK3" s="470"/>
      <c r="FDL3" s="470"/>
      <c r="FDM3" s="470"/>
      <c r="FDN3" s="470"/>
      <c r="FDO3" s="470"/>
      <c r="FDP3" s="470"/>
      <c r="FDQ3" s="470"/>
      <c r="FDR3" s="470"/>
      <c r="FDS3" s="470"/>
      <c r="FDT3" s="470"/>
      <c r="FDU3" s="470"/>
      <c r="FDV3" s="470"/>
      <c r="FDW3" s="470"/>
      <c r="FDX3" s="470"/>
      <c r="FDY3" s="470"/>
      <c r="FDZ3" s="470"/>
      <c r="FEA3" s="470"/>
      <c r="FEB3" s="470"/>
      <c r="FEC3" s="470"/>
      <c r="FED3" s="470"/>
      <c r="FEE3" s="470"/>
      <c r="FEF3" s="470"/>
      <c r="FEG3" s="470"/>
      <c r="FEH3" s="470"/>
      <c r="FEI3" s="470"/>
      <c r="FEJ3" s="470"/>
      <c r="FEK3" s="470"/>
      <c r="FEL3" s="470"/>
      <c r="FEM3" s="470"/>
      <c r="FEN3" s="470"/>
      <c r="FEO3" s="470"/>
      <c r="FEP3" s="470"/>
      <c r="FEQ3" s="470"/>
      <c r="FER3" s="470"/>
      <c r="FES3" s="470"/>
      <c r="FET3" s="470"/>
      <c r="FEU3" s="470"/>
      <c r="FEV3" s="470"/>
      <c r="FEW3" s="470"/>
      <c r="FEX3" s="470"/>
      <c r="FEY3" s="470"/>
      <c r="FEZ3" s="470"/>
      <c r="FFA3" s="470"/>
      <c r="FFB3" s="470"/>
      <c r="FFC3" s="470"/>
      <c r="FFD3" s="470"/>
      <c r="FFE3" s="470"/>
      <c r="FFF3" s="470"/>
      <c r="FFG3" s="470"/>
      <c r="FFH3" s="470"/>
      <c r="FFI3" s="470"/>
      <c r="FFJ3" s="470"/>
      <c r="FFK3" s="470"/>
      <c r="FFL3" s="470"/>
      <c r="FFM3" s="470"/>
      <c r="FFN3" s="470"/>
      <c r="FFO3" s="470"/>
      <c r="FFP3" s="470"/>
      <c r="FFQ3" s="470"/>
      <c r="FFR3" s="470"/>
      <c r="FFS3" s="470"/>
      <c r="FFT3" s="470"/>
      <c r="FFU3" s="470"/>
      <c r="FFV3" s="470"/>
      <c r="FFW3" s="470"/>
      <c r="FFX3" s="470"/>
      <c r="FFY3" s="470"/>
      <c r="FFZ3" s="470"/>
      <c r="FGA3" s="470"/>
      <c r="FGB3" s="470"/>
      <c r="FGC3" s="470"/>
      <c r="FGD3" s="470"/>
      <c r="FGE3" s="470"/>
      <c r="FGF3" s="470"/>
      <c r="FGG3" s="470"/>
      <c r="FGH3" s="470"/>
      <c r="FGI3" s="470"/>
      <c r="FGJ3" s="470"/>
      <c r="FGK3" s="470"/>
      <c r="FGL3" s="470"/>
      <c r="FGM3" s="470"/>
      <c r="FGN3" s="470"/>
      <c r="FGO3" s="470"/>
      <c r="FGP3" s="470"/>
      <c r="FGQ3" s="470"/>
      <c r="FGR3" s="470"/>
      <c r="FGS3" s="470"/>
      <c r="FGT3" s="470"/>
      <c r="FGU3" s="470"/>
      <c r="FGV3" s="470"/>
      <c r="FGW3" s="470"/>
      <c r="FGX3" s="470"/>
      <c r="FGY3" s="470"/>
      <c r="FGZ3" s="470"/>
      <c r="FHA3" s="470"/>
      <c r="FHB3" s="470"/>
      <c r="FHC3" s="470"/>
      <c r="FHD3" s="470"/>
      <c r="FHE3" s="470"/>
      <c r="FHF3" s="470"/>
      <c r="FHG3" s="470"/>
      <c r="FHH3" s="470"/>
      <c r="FHI3" s="470"/>
      <c r="FHJ3" s="470"/>
      <c r="FHK3" s="470"/>
      <c r="FHL3" s="470"/>
      <c r="FHM3" s="470"/>
      <c r="FHN3" s="470"/>
      <c r="FHO3" s="470"/>
      <c r="FHP3" s="470"/>
      <c r="FHQ3" s="470"/>
      <c r="FHR3" s="470"/>
      <c r="FHS3" s="470"/>
      <c r="FHT3" s="470"/>
      <c r="FHU3" s="470"/>
      <c r="FHV3" s="470"/>
      <c r="FHW3" s="470"/>
      <c r="FHX3" s="470"/>
      <c r="FHY3" s="470"/>
      <c r="FHZ3" s="470"/>
      <c r="FIA3" s="470"/>
      <c r="FIB3" s="470"/>
      <c r="FIC3" s="470"/>
      <c r="FID3" s="470"/>
      <c r="FIE3" s="470"/>
      <c r="FIF3" s="470"/>
      <c r="FIG3" s="470"/>
      <c r="FIH3" s="470"/>
      <c r="FII3" s="470"/>
      <c r="FIJ3" s="470"/>
      <c r="FIK3" s="470"/>
      <c r="FIL3" s="470"/>
      <c r="FIM3" s="470"/>
      <c r="FIN3" s="470"/>
      <c r="FIO3" s="470"/>
      <c r="FIP3" s="470"/>
      <c r="FIQ3" s="470"/>
      <c r="FIR3" s="470"/>
      <c r="FIS3" s="470"/>
      <c r="FIT3" s="470"/>
      <c r="FIU3" s="470"/>
      <c r="FIV3" s="470"/>
      <c r="FIW3" s="470"/>
      <c r="FIX3" s="470"/>
      <c r="FIY3" s="470"/>
      <c r="FIZ3" s="470"/>
      <c r="FJA3" s="470"/>
      <c r="FJB3" s="470"/>
      <c r="FJC3" s="470"/>
      <c r="FJD3" s="470"/>
      <c r="FJE3" s="470"/>
      <c r="FJF3" s="470"/>
      <c r="FJG3" s="470"/>
      <c r="FJH3" s="470"/>
      <c r="FJI3" s="470"/>
      <c r="FJJ3" s="470"/>
      <c r="FJK3" s="470"/>
      <c r="FJL3" s="470"/>
      <c r="FJM3" s="470"/>
      <c r="FJN3" s="470"/>
      <c r="FJO3" s="470"/>
      <c r="FJP3" s="470"/>
      <c r="FJQ3" s="470"/>
      <c r="FJR3" s="470"/>
      <c r="FJS3" s="470"/>
      <c r="FJT3" s="470"/>
      <c r="FJU3" s="470"/>
      <c r="FJV3" s="470"/>
      <c r="FJW3" s="470"/>
      <c r="FJX3" s="470"/>
      <c r="FJY3" s="470"/>
      <c r="FJZ3" s="470"/>
      <c r="FKA3" s="470"/>
      <c r="FKB3" s="470"/>
      <c r="FKC3" s="470"/>
      <c r="FKD3" s="470"/>
      <c r="FKE3" s="470"/>
      <c r="FKF3" s="470"/>
      <c r="FKG3" s="470"/>
      <c r="FKH3" s="470"/>
      <c r="FKI3" s="470"/>
      <c r="FKJ3" s="470"/>
      <c r="FKK3" s="470"/>
      <c r="FKL3" s="470"/>
      <c r="FKM3" s="470"/>
      <c r="FKN3" s="470"/>
      <c r="FKO3" s="470"/>
      <c r="FKP3" s="470"/>
      <c r="FKQ3" s="470"/>
      <c r="FKR3" s="470"/>
      <c r="FKS3" s="470"/>
      <c r="FKT3" s="470"/>
      <c r="FKU3" s="470"/>
      <c r="FKV3" s="470"/>
      <c r="FKW3" s="470"/>
      <c r="FKX3" s="470"/>
      <c r="FKY3" s="470"/>
      <c r="FKZ3" s="470"/>
      <c r="FLA3" s="470"/>
      <c r="FLB3" s="470"/>
      <c r="FLC3" s="470"/>
      <c r="FLD3" s="470"/>
      <c r="FLE3" s="470"/>
      <c r="FLF3" s="470"/>
      <c r="FLG3" s="470"/>
      <c r="FLH3" s="470"/>
      <c r="FLI3" s="470"/>
      <c r="FLJ3" s="470"/>
      <c r="FLK3" s="470"/>
      <c r="FLL3" s="470"/>
      <c r="FLM3" s="470"/>
      <c r="FLN3" s="470"/>
      <c r="FLO3" s="470"/>
      <c r="FLP3" s="470"/>
      <c r="FLQ3" s="470"/>
      <c r="FLR3" s="470"/>
      <c r="FLS3" s="470"/>
      <c r="FLT3" s="470"/>
      <c r="FLU3" s="470"/>
      <c r="FLV3" s="470"/>
      <c r="FLW3" s="470"/>
      <c r="FLX3" s="470"/>
      <c r="FLY3" s="470"/>
      <c r="FLZ3" s="470"/>
      <c r="FMA3" s="470"/>
      <c r="FMB3" s="470"/>
      <c r="FMC3" s="470"/>
      <c r="FMD3" s="470"/>
      <c r="FME3" s="470"/>
      <c r="FMF3" s="470"/>
      <c r="FMG3" s="470"/>
      <c r="FMH3" s="470"/>
      <c r="FMI3" s="470"/>
      <c r="FMJ3" s="470"/>
      <c r="FMK3" s="470"/>
      <c r="FML3" s="470"/>
      <c r="FMM3" s="470"/>
      <c r="FMN3" s="470"/>
      <c r="FMO3" s="470"/>
      <c r="FMP3" s="470"/>
      <c r="FMQ3" s="470"/>
      <c r="FMR3" s="470"/>
      <c r="FMS3" s="470"/>
      <c r="FMT3" s="470"/>
      <c r="FMU3" s="470"/>
      <c r="FMV3" s="470"/>
      <c r="FMW3" s="470"/>
      <c r="FMX3" s="470"/>
      <c r="FMY3" s="470"/>
      <c r="FMZ3" s="470"/>
      <c r="FNA3" s="470"/>
      <c r="FNB3" s="470"/>
      <c r="FNC3" s="470"/>
      <c r="FND3" s="470"/>
      <c r="FNE3" s="470"/>
      <c r="FNF3" s="470"/>
      <c r="FNG3" s="470"/>
      <c r="FNH3" s="470"/>
      <c r="FNI3" s="470"/>
      <c r="FNJ3" s="470"/>
      <c r="FNK3" s="470"/>
      <c r="FNL3" s="470"/>
      <c r="FNM3" s="470"/>
      <c r="FNN3" s="470"/>
      <c r="FNO3" s="470"/>
      <c r="FNP3" s="470"/>
      <c r="FNQ3" s="470"/>
      <c r="FNR3" s="470"/>
      <c r="FNS3" s="470"/>
      <c r="FNT3" s="470"/>
      <c r="FNU3" s="470"/>
      <c r="FNV3" s="470"/>
      <c r="FNW3" s="470"/>
      <c r="FNX3" s="470"/>
      <c r="FNY3" s="470"/>
      <c r="FNZ3" s="470"/>
      <c r="FOA3" s="470"/>
      <c r="FOB3" s="470"/>
      <c r="FOC3" s="470"/>
      <c r="FOD3" s="470"/>
      <c r="FOE3" s="470"/>
      <c r="FOF3" s="470"/>
      <c r="FOG3" s="470"/>
      <c r="FOH3" s="470"/>
      <c r="FOI3" s="470"/>
      <c r="FOJ3" s="470"/>
      <c r="FOK3" s="470"/>
      <c r="FOL3" s="470"/>
      <c r="FOM3" s="470"/>
      <c r="FON3" s="470"/>
      <c r="FOO3" s="470"/>
      <c r="FOP3" s="470"/>
      <c r="FOQ3" s="470"/>
      <c r="FOR3" s="470"/>
      <c r="FOS3" s="470"/>
      <c r="FOT3" s="470"/>
      <c r="FOU3" s="470"/>
      <c r="FOV3" s="470"/>
      <c r="FOW3" s="470"/>
      <c r="FOX3" s="470"/>
      <c r="FOY3" s="470"/>
      <c r="FOZ3" s="470"/>
      <c r="FPA3" s="470"/>
      <c r="FPB3" s="470"/>
      <c r="FPC3" s="470"/>
      <c r="FPD3" s="470"/>
      <c r="FPE3" s="470"/>
      <c r="FPF3" s="470"/>
      <c r="FPG3" s="470"/>
      <c r="FPH3" s="470"/>
      <c r="FPI3" s="470"/>
      <c r="FPJ3" s="470"/>
      <c r="FPK3" s="470"/>
      <c r="FPL3" s="470"/>
      <c r="FPM3" s="470"/>
      <c r="FPN3" s="470"/>
      <c r="FPO3" s="470"/>
      <c r="FPP3" s="470"/>
      <c r="FPQ3" s="470"/>
      <c r="FPR3" s="470"/>
      <c r="FPS3" s="470"/>
      <c r="FPT3" s="470"/>
      <c r="FPU3" s="470"/>
      <c r="FPV3" s="470"/>
      <c r="FPW3" s="470"/>
      <c r="FPX3" s="470"/>
      <c r="FPY3" s="470"/>
      <c r="FPZ3" s="470"/>
      <c r="FQA3" s="470"/>
      <c r="FQB3" s="470"/>
      <c r="FQC3" s="470"/>
      <c r="FQD3" s="470"/>
      <c r="FQE3" s="470"/>
      <c r="FQF3" s="470"/>
      <c r="FQG3" s="470"/>
      <c r="FQH3" s="470"/>
      <c r="FQI3" s="470"/>
      <c r="FQJ3" s="470"/>
      <c r="FQK3" s="470"/>
      <c r="FQL3" s="470"/>
      <c r="FQM3" s="470"/>
      <c r="FQN3" s="470"/>
      <c r="FQO3" s="470"/>
      <c r="FQP3" s="470"/>
      <c r="FQQ3" s="470"/>
      <c r="FQR3" s="470"/>
      <c r="FQS3" s="470"/>
      <c r="FQT3" s="470"/>
      <c r="FQU3" s="470"/>
      <c r="FQV3" s="470"/>
      <c r="FQW3" s="470"/>
      <c r="FQX3" s="470"/>
      <c r="FQY3" s="470"/>
      <c r="FQZ3" s="470"/>
      <c r="FRA3" s="470"/>
      <c r="FRB3" s="470"/>
      <c r="FRC3" s="470"/>
      <c r="FRD3" s="470"/>
      <c r="FRE3" s="470"/>
      <c r="FRF3" s="470"/>
      <c r="FRG3" s="470"/>
      <c r="FRH3" s="470"/>
      <c r="FRI3" s="470"/>
      <c r="FRJ3" s="470"/>
      <c r="FRK3" s="470"/>
      <c r="FRL3" s="470"/>
      <c r="FRM3" s="470"/>
      <c r="FRN3" s="470"/>
      <c r="FRO3" s="470"/>
      <c r="FRP3" s="470"/>
      <c r="FRQ3" s="470"/>
      <c r="FRR3" s="470"/>
      <c r="FRS3" s="470"/>
      <c r="FRT3" s="470"/>
      <c r="FRU3" s="470"/>
      <c r="FRV3" s="470"/>
      <c r="FRW3" s="470"/>
      <c r="FRX3" s="470"/>
      <c r="FRY3" s="470"/>
      <c r="FRZ3" s="470"/>
      <c r="FSA3" s="470"/>
      <c r="FSB3" s="470"/>
      <c r="FSC3" s="470"/>
      <c r="FSD3" s="470"/>
      <c r="FSE3" s="470"/>
      <c r="FSF3" s="470"/>
      <c r="FSG3" s="470"/>
      <c r="FSH3" s="470"/>
      <c r="FSI3" s="470"/>
      <c r="FSJ3" s="470"/>
      <c r="FSK3" s="470"/>
      <c r="FSL3" s="470"/>
      <c r="FSM3" s="470"/>
      <c r="FSN3" s="470"/>
      <c r="FSO3" s="470"/>
      <c r="FSP3" s="470"/>
      <c r="FSQ3" s="470"/>
      <c r="FSR3" s="470"/>
      <c r="FSS3" s="470"/>
      <c r="FST3" s="470"/>
      <c r="FSU3" s="470"/>
      <c r="FSV3" s="470"/>
      <c r="FSW3" s="470"/>
      <c r="FSX3" s="470"/>
      <c r="FSY3" s="470"/>
      <c r="FSZ3" s="470"/>
      <c r="FTA3" s="470"/>
      <c r="FTB3" s="470"/>
      <c r="FTC3" s="470"/>
      <c r="FTD3" s="470"/>
      <c r="FTE3" s="470"/>
      <c r="FTF3" s="470"/>
      <c r="FTG3" s="470"/>
      <c r="FTH3" s="470"/>
      <c r="FTI3" s="470"/>
      <c r="FTJ3" s="470"/>
      <c r="FTK3" s="470"/>
      <c r="FTL3" s="470"/>
      <c r="FTM3" s="470"/>
      <c r="FTN3" s="470"/>
      <c r="FTO3" s="470"/>
      <c r="FTP3" s="470"/>
      <c r="FTQ3" s="470"/>
      <c r="FTR3" s="470"/>
      <c r="FTS3" s="470"/>
      <c r="FTT3" s="470"/>
      <c r="FTU3" s="470"/>
      <c r="FTV3" s="470"/>
      <c r="FTW3" s="470"/>
      <c r="FTX3" s="470"/>
      <c r="FTY3" s="470"/>
      <c r="FTZ3" s="470"/>
      <c r="FUA3" s="470"/>
      <c r="FUB3" s="470"/>
      <c r="FUC3" s="470"/>
      <c r="FUD3" s="470"/>
      <c r="FUE3" s="470"/>
      <c r="FUF3" s="470"/>
      <c r="FUG3" s="470"/>
      <c r="FUH3" s="470"/>
      <c r="FUI3" s="470"/>
      <c r="FUJ3" s="470"/>
      <c r="FUK3" s="470"/>
      <c r="FUL3" s="470"/>
      <c r="FUM3" s="470"/>
      <c r="FUN3" s="470"/>
      <c r="FUO3" s="470"/>
      <c r="FUP3" s="470"/>
      <c r="FUQ3" s="470"/>
      <c r="FUR3" s="470"/>
      <c r="FUS3" s="470"/>
      <c r="FUT3" s="470"/>
      <c r="FUU3" s="470"/>
      <c r="FUV3" s="470"/>
      <c r="FUW3" s="470"/>
      <c r="FUX3" s="470"/>
      <c r="FUY3" s="470"/>
      <c r="FUZ3" s="470"/>
      <c r="FVA3" s="470"/>
      <c r="FVB3" s="470"/>
      <c r="FVC3" s="470"/>
      <c r="FVD3" s="470"/>
      <c r="FVE3" s="470"/>
      <c r="FVF3" s="470"/>
      <c r="FVG3" s="470"/>
      <c r="FVH3" s="470"/>
      <c r="FVI3" s="470"/>
      <c r="FVJ3" s="470"/>
      <c r="FVK3" s="470"/>
      <c r="FVL3" s="470"/>
      <c r="FVM3" s="470"/>
      <c r="FVN3" s="470"/>
      <c r="FVO3" s="470"/>
      <c r="FVP3" s="470"/>
      <c r="FVQ3" s="470"/>
      <c r="FVR3" s="470"/>
      <c r="FVS3" s="470"/>
      <c r="FVT3" s="470"/>
      <c r="FVU3" s="470"/>
      <c r="FVV3" s="470"/>
      <c r="FVW3" s="470"/>
      <c r="FVX3" s="470"/>
      <c r="FVY3" s="470"/>
      <c r="FVZ3" s="470"/>
      <c r="FWA3" s="470"/>
      <c r="FWB3" s="470"/>
      <c r="FWC3" s="470"/>
      <c r="FWD3" s="470"/>
      <c r="FWE3" s="470"/>
      <c r="FWF3" s="470"/>
      <c r="FWG3" s="470"/>
      <c r="FWH3" s="470"/>
      <c r="FWI3" s="470"/>
      <c r="FWJ3" s="470"/>
      <c r="FWK3" s="470"/>
      <c r="FWL3" s="470"/>
      <c r="FWM3" s="470"/>
      <c r="FWN3" s="470"/>
      <c r="FWO3" s="470"/>
      <c r="FWP3" s="470"/>
      <c r="FWQ3" s="470"/>
      <c r="FWR3" s="470"/>
      <c r="FWS3" s="470"/>
      <c r="FWT3" s="470"/>
      <c r="FWU3" s="470"/>
      <c r="FWV3" s="470"/>
      <c r="FWW3" s="470"/>
      <c r="FWX3" s="470"/>
      <c r="FWY3" s="470"/>
      <c r="FWZ3" s="470"/>
      <c r="FXA3" s="470"/>
      <c r="FXB3" s="470"/>
      <c r="FXC3" s="470"/>
      <c r="FXD3" s="470"/>
      <c r="FXE3" s="470"/>
      <c r="FXF3" s="470"/>
      <c r="FXG3" s="470"/>
      <c r="FXH3" s="470"/>
      <c r="FXI3" s="470"/>
      <c r="FXJ3" s="470"/>
      <c r="FXK3" s="470"/>
      <c r="FXL3" s="470"/>
      <c r="FXM3" s="470"/>
      <c r="FXN3" s="470"/>
      <c r="FXO3" s="470"/>
      <c r="FXP3" s="470"/>
      <c r="FXQ3" s="470"/>
      <c r="FXR3" s="470"/>
      <c r="FXS3" s="470"/>
      <c r="FXT3" s="470"/>
      <c r="FXU3" s="470"/>
      <c r="FXV3" s="470"/>
      <c r="FXW3" s="470"/>
      <c r="FXX3" s="470"/>
      <c r="FXY3" s="470"/>
      <c r="FXZ3" s="470"/>
      <c r="FYA3" s="470"/>
      <c r="FYB3" s="470"/>
      <c r="FYC3" s="470"/>
      <c r="FYD3" s="470"/>
      <c r="FYE3" s="470"/>
      <c r="FYF3" s="470"/>
      <c r="FYG3" s="470"/>
      <c r="FYH3" s="470"/>
      <c r="FYI3" s="470"/>
      <c r="FYJ3" s="470"/>
      <c r="FYK3" s="470"/>
      <c r="FYL3" s="470"/>
      <c r="FYM3" s="470"/>
      <c r="FYN3" s="470"/>
      <c r="FYO3" s="470"/>
      <c r="FYP3" s="470"/>
      <c r="FYQ3" s="470"/>
      <c r="FYR3" s="470"/>
      <c r="FYS3" s="470"/>
      <c r="FYT3" s="470"/>
      <c r="FYU3" s="470"/>
      <c r="FYV3" s="470"/>
      <c r="FYW3" s="470"/>
      <c r="FYX3" s="470"/>
      <c r="FYY3" s="470"/>
      <c r="FYZ3" s="470"/>
      <c r="FZA3" s="470"/>
      <c r="FZB3" s="470"/>
      <c r="FZC3" s="470"/>
      <c r="FZD3" s="470"/>
      <c r="FZE3" s="470"/>
      <c r="FZF3" s="470"/>
      <c r="FZG3" s="470"/>
      <c r="FZH3" s="470"/>
      <c r="FZI3" s="470"/>
      <c r="FZJ3" s="470"/>
      <c r="FZK3" s="470"/>
      <c r="FZL3" s="470"/>
      <c r="FZM3" s="470"/>
      <c r="FZN3" s="470"/>
      <c r="FZO3" s="470"/>
      <c r="FZP3" s="470"/>
      <c r="FZQ3" s="470"/>
      <c r="FZR3" s="470"/>
      <c r="FZS3" s="470"/>
      <c r="FZT3" s="470"/>
      <c r="FZU3" s="470"/>
      <c r="FZV3" s="470"/>
      <c r="FZW3" s="470"/>
      <c r="FZX3" s="470"/>
      <c r="FZY3" s="470"/>
      <c r="FZZ3" s="470"/>
      <c r="GAA3" s="470"/>
      <c r="GAB3" s="470"/>
      <c r="GAC3" s="470"/>
      <c r="GAD3" s="470"/>
      <c r="GAE3" s="470"/>
      <c r="GAF3" s="470"/>
      <c r="GAG3" s="470"/>
      <c r="GAH3" s="470"/>
      <c r="GAI3" s="470"/>
      <c r="GAJ3" s="470"/>
      <c r="GAK3" s="470"/>
      <c r="GAL3" s="470"/>
      <c r="GAM3" s="470"/>
      <c r="GAN3" s="470"/>
      <c r="GAO3" s="470"/>
      <c r="GAP3" s="470"/>
      <c r="GAQ3" s="470"/>
      <c r="GAR3" s="470"/>
      <c r="GAS3" s="470"/>
      <c r="GAT3" s="470"/>
      <c r="GAU3" s="470"/>
      <c r="GAV3" s="470"/>
      <c r="GAW3" s="470"/>
      <c r="GAX3" s="470"/>
      <c r="GAY3" s="470"/>
      <c r="GAZ3" s="470"/>
      <c r="GBA3" s="470"/>
      <c r="GBB3" s="470"/>
      <c r="GBC3" s="470"/>
      <c r="GBD3" s="470"/>
      <c r="GBE3" s="470"/>
      <c r="GBF3" s="470"/>
      <c r="GBG3" s="470"/>
      <c r="GBH3" s="470"/>
      <c r="GBI3" s="470"/>
      <c r="GBJ3" s="470"/>
      <c r="GBK3" s="470"/>
      <c r="GBL3" s="470"/>
      <c r="GBM3" s="470"/>
      <c r="GBN3" s="470"/>
      <c r="GBO3" s="470"/>
      <c r="GBP3" s="470"/>
      <c r="GBQ3" s="470"/>
      <c r="GBR3" s="470"/>
      <c r="GBS3" s="470"/>
      <c r="GBT3" s="470"/>
      <c r="GBU3" s="470"/>
      <c r="GBV3" s="470"/>
      <c r="GBW3" s="470"/>
      <c r="GBX3" s="470"/>
      <c r="GBY3" s="470"/>
      <c r="GBZ3" s="470"/>
      <c r="GCA3" s="470"/>
      <c r="GCB3" s="470"/>
      <c r="GCC3" s="470"/>
      <c r="GCD3" s="470"/>
      <c r="GCE3" s="470"/>
      <c r="GCF3" s="470"/>
      <c r="GCG3" s="470"/>
      <c r="GCH3" s="470"/>
      <c r="GCI3" s="470"/>
      <c r="GCJ3" s="470"/>
      <c r="GCK3" s="470"/>
      <c r="GCL3" s="470"/>
      <c r="GCM3" s="470"/>
      <c r="GCN3" s="470"/>
      <c r="GCO3" s="470"/>
      <c r="GCP3" s="470"/>
      <c r="GCQ3" s="470"/>
      <c r="GCR3" s="470"/>
      <c r="GCS3" s="470"/>
      <c r="GCT3" s="470"/>
      <c r="GCU3" s="470"/>
      <c r="GCV3" s="470"/>
      <c r="GCW3" s="470"/>
      <c r="GCX3" s="470"/>
      <c r="GCY3" s="470"/>
      <c r="GCZ3" s="470"/>
      <c r="GDA3" s="470"/>
      <c r="GDB3" s="470"/>
      <c r="GDC3" s="470"/>
      <c r="GDD3" s="470"/>
      <c r="GDE3" s="470"/>
      <c r="GDF3" s="470"/>
      <c r="GDG3" s="470"/>
      <c r="GDH3" s="470"/>
      <c r="GDI3" s="470"/>
      <c r="GDJ3" s="470"/>
      <c r="GDK3" s="470"/>
      <c r="GDL3" s="470"/>
      <c r="GDM3" s="470"/>
      <c r="GDN3" s="470"/>
      <c r="GDO3" s="470"/>
      <c r="GDP3" s="470"/>
      <c r="GDQ3" s="470"/>
      <c r="GDR3" s="470"/>
      <c r="GDS3" s="470"/>
      <c r="GDT3" s="470"/>
      <c r="GDU3" s="470"/>
      <c r="GDV3" s="470"/>
      <c r="GDW3" s="470"/>
      <c r="GDX3" s="470"/>
      <c r="GDY3" s="470"/>
      <c r="GDZ3" s="470"/>
      <c r="GEA3" s="470"/>
      <c r="GEB3" s="470"/>
      <c r="GEC3" s="470"/>
      <c r="GED3" s="470"/>
      <c r="GEE3" s="470"/>
      <c r="GEF3" s="470"/>
      <c r="GEG3" s="470"/>
      <c r="GEH3" s="470"/>
      <c r="GEI3" s="470"/>
      <c r="GEJ3" s="470"/>
      <c r="GEK3" s="470"/>
      <c r="GEL3" s="470"/>
      <c r="GEM3" s="470"/>
      <c r="GEN3" s="470"/>
      <c r="GEO3" s="470"/>
      <c r="GEP3" s="470"/>
      <c r="GEQ3" s="470"/>
      <c r="GER3" s="470"/>
      <c r="GES3" s="470"/>
      <c r="GET3" s="470"/>
      <c r="GEU3" s="470"/>
      <c r="GEV3" s="470"/>
      <c r="GEW3" s="470"/>
      <c r="GEX3" s="470"/>
      <c r="GEY3" s="470"/>
      <c r="GEZ3" s="470"/>
      <c r="GFA3" s="470"/>
      <c r="GFB3" s="470"/>
      <c r="GFC3" s="470"/>
      <c r="GFD3" s="470"/>
      <c r="GFE3" s="470"/>
      <c r="GFF3" s="470"/>
      <c r="GFG3" s="470"/>
      <c r="GFH3" s="470"/>
      <c r="GFI3" s="470"/>
      <c r="GFJ3" s="470"/>
      <c r="GFK3" s="470"/>
      <c r="GFL3" s="470"/>
      <c r="GFM3" s="470"/>
      <c r="GFN3" s="470"/>
      <c r="GFO3" s="470"/>
      <c r="GFP3" s="470"/>
      <c r="GFQ3" s="470"/>
      <c r="GFR3" s="470"/>
      <c r="GFS3" s="470"/>
      <c r="GFT3" s="470"/>
      <c r="GFU3" s="470"/>
      <c r="GFV3" s="470"/>
      <c r="GFW3" s="470"/>
      <c r="GFX3" s="470"/>
      <c r="GFY3" s="470"/>
      <c r="GFZ3" s="470"/>
      <c r="GGA3" s="470"/>
      <c r="GGB3" s="470"/>
      <c r="GGC3" s="470"/>
      <c r="GGD3" s="470"/>
      <c r="GGE3" s="470"/>
      <c r="GGF3" s="470"/>
      <c r="GGG3" s="470"/>
      <c r="GGH3" s="470"/>
      <c r="GGI3" s="470"/>
      <c r="GGJ3" s="470"/>
      <c r="GGK3" s="470"/>
      <c r="GGL3" s="470"/>
      <c r="GGM3" s="470"/>
      <c r="GGN3" s="470"/>
      <c r="GGO3" s="470"/>
      <c r="GGP3" s="470"/>
      <c r="GGQ3" s="470"/>
      <c r="GGR3" s="470"/>
      <c r="GGS3" s="470"/>
      <c r="GGT3" s="470"/>
      <c r="GGU3" s="470"/>
      <c r="GGV3" s="470"/>
      <c r="GGW3" s="470"/>
      <c r="GGX3" s="470"/>
      <c r="GGY3" s="470"/>
      <c r="GGZ3" s="470"/>
      <c r="GHA3" s="470"/>
      <c r="GHB3" s="470"/>
      <c r="GHC3" s="470"/>
      <c r="GHD3" s="470"/>
      <c r="GHE3" s="470"/>
      <c r="GHF3" s="470"/>
      <c r="GHG3" s="470"/>
      <c r="GHH3" s="470"/>
      <c r="GHI3" s="470"/>
      <c r="GHJ3" s="470"/>
      <c r="GHK3" s="470"/>
      <c r="GHL3" s="470"/>
      <c r="GHM3" s="470"/>
      <c r="GHN3" s="470"/>
      <c r="GHO3" s="470"/>
      <c r="GHP3" s="470"/>
      <c r="GHQ3" s="470"/>
      <c r="GHR3" s="470"/>
      <c r="GHS3" s="470"/>
      <c r="GHT3" s="470"/>
      <c r="GHU3" s="470"/>
      <c r="GHV3" s="470"/>
      <c r="GHW3" s="470"/>
      <c r="GHX3" s="470"/>
      <c r="GHY3" s="470"/>
      <c r="GHZ3" s="470"/>
      <c r="GIA3" s="470"/>
      <c r="GIB3" s="470"/>
      <c r="GIC3" s="470"/>
      <c r="GID3" s="470"/>
      <c r="GIE3" s="470"/>
      <c r="GIF3" s="470"/>
      <c r="GIG3" s="470"/>
      <c r="GIH3" s="470"/>
      <c r="GII3" s="470"/>
      <c r="GIJ3" s="470"/>
      <c r="GIK3" s="470"/>
      <c r="GIL3" s="470"/>
      <c r="GIM3" s="470"/>
      <c r="GIN3" s="470"/>
      <c r="GIO3" s="470"/>
      <c r="GIP3" s="470"/>
      <c r="GIQ3" s="470"/>
      <c r="GIR3" s="470"/>
      <c r="GIS3" s="470"/>
      <c r="GIT3" s="470"/>
      <c r="GIU3" s="470"/>
      <c r="GIV3" s="470"/>
      <c r="GIW3" s="470"/>
      <c r="GIX3" s="470"/>
      <c r="GIY3" s="470"/>
      <c r="GIZ3" s="470"/>
      <c r="GJA3" s="470"/>
      <c r="GJB3" s="470"/>
      <c r="GJC3" s="470"/>
      <c r="GJD3" s="470"/>
      <c r="GJE3" s="470"/>
      <c r="GJF3" s="470"/>
      <c r="GJG3" s="470"/>
      <c r="GJH3" s="470"/>
      <c r="GJI3" s="470"/>
      <c r="GJJ3" s="470"/>
      <c r="GJK3" s="470"/>
      <c r="GJL3" s="470"/>
      <c r="GJM3" s="470"/>
      <c r="GJN3" s="470"/>
      <c r="GJO3" s="470"/>
      <c r="GJP3" s="470"/>
      <c r="GJQ3" s="470"/>
      <c r="GJR3" s="470"/>
      <c r="GJS3" s="470"/>
      <c r="GJT3" s="470"/>
      <c r="GJU3" s="470"/>
      <c r="GJV3" s="470"/>
      <c r="GJW3" s="470"/>
      <c r="GJX3" s="470"/>
      <c r="GJY3" s="470"/>
      <c r="GJZ3" s="470"/>
      <c r="GKA3" s="470"/>
      <c r="GKB3" s="470"/>
      <c r="GKC3" s="470"/>
      <c r="GKD3" s="470"/>
      <c r="GKE3" s="470"/>
      <c r="GKF3" s="470"/>
      <c r="GKG3" s="470"/>
      <c r="GKH3" s="470"/>
      <c r="GKI3" s="470"/>
      <c r="GKJ3" s="470"/>
      <c r="GKK3" s="470"/>
      <c r="GKL3" s="470"/>
      <c r="GKM3" s="470"/>
      <c r="GKN3" s="470"/>
      <c r="GKO3" s="470"/>
      <c r="GKP3" s="470"/>
      <c r="GKQ3" s="470"/>
      <c r="GKR3" s="470"/>
      <c r="GKS3" s="470"/>
      <c r="GKT3" s="470"/>
      <c r="GKU3" s="470"/>
      <c r="GKV3" s="470"/>
      <c r="GKW3" s="470"/>
      <c r="GKX3" s="470"/>
      <c r="GKY3" s="470"/>
      <c r="GKZ3" s="470"/>
      <c r="GLA3" s="470"/>
      <c r="GLB3" s="470"/>
      <c r="GLC3" s="470"/>
      <c r="GLD3" s="470"/>
      <c r="GLE3" s="470"/>
      <c r="GLF3" s="470"/>
      <c r="GLG3" s="470"/>
      <c r="GLH3" s="470"/>
      <c r="GLI3" s="470"/>
      <c r="GLJ3" s="470"/>
      <c r="GLK3" s="470"/>
      <c r="GLL3" s="470"/>
      <c r="GLM3" s="470"/>
      <c r="GLN3" s="470"/>
      <c r="GLO3" s="470"/>
      <c r="GLP3" s="470"/>
      <c r="GLQ3" s="470"/>
      <c r="GLR3" s="470"/>
      <c r="GLS3" s="470"/>
      <c r="GLT3" s="470"/>
      <c r="GLU3" s="470"/>
      <c r="GLV3" s="470"/>
      <c r="GLW3" s="470"/>
      <c r="GLX3" s="470"/>
      <c r="GLY3" s="470"/>
      <c r="GLZ3" s="470"/>
      <c r="GMA3" s="470"/>
      <c r="GMB3" s="470"/>
      <c r="GMC3" s="470"/>
      <c r="GMD3" s="470"/>
      <c r="GME3" s="470"/>
      <c r="GMF3" s="470"/>
      <c r="GMG3" s="470"/>
      <c r="GMH3" s="470"/>
      <c r="GMI3" s="470"/>
      <c r="GMJ3" s="470"/>
      <c r="GMK3" s="470"/>
      <c r="GML3" s="470"/>
      <c r="GMM3" s="470"/>
      <c r="GMN3" s="470"/>
      <c r="GMO3" s="470"/>
      <c r="GMP3" s="470"/>
      <c r="GMQ3" s="470"/>
      <c r="GMR3" s="470"/>
      <c r="GMS3" s="470"/>
      <c r="GMT3" s="470"/>
      <c r="GMU3" s="470"/>
      <c r="GMV3" s="470"/>
      <c r="GMW3" s="470"/>
      <c r="GMX3" s="470"/>
      <c r="GMY3" s="470"/>
      <c r="GMZ3" s="470"/>
      <c r="GNA3" s="470"/>
      <c r="GNB3" s="470"/>
      <c r="GNC3" s="470"/>
      <c r="GND3" s="470"/>
      <c r="GNE3" s="470"/>
      <c r="GNF3" s="470"/>
      <c r="GNG3" s="470"/>
      <c r="GNH3" s="470"/>
      <c r="GNI3" s="470"/>
      <c r="GNJ3" s="470"/>
      <c r="GNK3" s="470"/>
      <c r="GNL3" s="470"/>
      <c r="GNM3" s="470"/>
      <c r="GNN3" s="470"/>
      <c r="GNO3" s="470"/>
      <c r="GNP3" s="470"/>
      <c r="GNQ3" s="470"/>
      <c r="GNR3" s="470"/>
      <c r="GNS3" s="470"/>
      <c r="GNT3" s="470"/>
      <c r="GNU3" s="470"/>
      <c r="GNV3" s="470"/>
      <c r="GNW3" s="470"/>
      <c r="GNX3" s="470"/>
      <c r="GNY3" s="470"/>
      <c r="GNZ3" s="470"/>
      <c r="GOA3" s="470"/>
      <c r="GOB3" s="470"/>
      <c r="GOC3" s="470"/>
      <c r="GOD3" s="470"/>
      <c r="GOE3" s="470"/>
      <c r="GOF3" s="470"/>
      <c r="GOG3" s="470"/>
      <c r="GOH3" s="470"/>
      <c r="GOI3" s="470"/>
      <c r="GOJ3" s="470"/>
      <c r="GOK3" s="470"/>
      <c r="GOL3" s="470"/>
      <c r="GOM3" s="470"/>
      <c r="GON3" s="470"/>
      <c r="GOO3" s="470"/>
      <c r="GOP3" s="470"/>
      <c r="GOQ3" s="470"/>
      <c r="GOR3" s="470"/>
      <c r="GOS3" s="470"/>
      <c r="GOT3" s="470"/>
      <c r="GOU3" s="470"/>
      <c r="GOV3" s="470"/>
      <c r="GOW3" s="470"/>
      <c r="GOX3" s="470"/>
      <c r="GOY3" s="470"/>
      <c r="GOZ3" s="470"/>
      <c r="GPA3" s="470"/>
      <c r="GPB3" s="470"/>
      <c r="GPC3" s="470"/>
      <c r="GPD3" s="470"/>
      <c r="GPE3" s="470"/>
      <c r="GPF3" s="470"/>
      <c r="GPG3" s="470"/>
      <c r="GPH3" s="470"/>
      <c r="GPI3" s="470"/>
      <c r="GPJ3" s="470"/>
      <c r="GPK3" s="470"/>
      <c r="GPL3" s="470"/>
      <c r="GPM3" s="470"/>
      <c r="GPN3" s="470"/>
      <c r="GPO3" s="470"/>
      <c r="GPP3" s="470"/>
      <c r="GPQ3" s="470"/>
      <c r="GPR3" s="470"/>
      <c r="GPS3" s="470"/>
      <c r="GPT3" s="470"/>
      <c r="GPU3" s="470"/>
      <c r="GPV3" s="470"/>
      <c r="GPW3" s="470"/>
      <c r="GPX3" s="470"/>
      <c r="GPY3" s="470"/>
      <c r="GPZ3" s="470"/>
      <c r="GQA3" s="470"/>
      <c r="GQB3" s="470"/>
      <c r="GQC3" s="470"/>
      <c r="GQD3" s="470"/>
      <c r="GQE3" s="470"/>
      <c r="GQF3" s="470"/>
      <c r="GQG3" s="470"/>
      <c r="GQH3" s="470"/>
      <c r="GQI3" s="470"/>
      <c r="GQJ3" s="470"/>
      <c r="GQK3" s="470"/>
      <c r="GQL3" s="470"/>
      <c r="GQM3" s="470"/>
      <c r="GQN3" s="470"/>
      <c r="GQO3" s="470"/>
      <c r="GQP3" s="470"/>
      <c r="GQQ3" s="470"/>
      <c r="GQR3" s="470"/>
      <c r="GQS3" s="470"/>
      <c r="GQT3" s="470"/>
      <c r="GQU3" s="470"/>
      <c r="GQV3" s="470"/>
      <c r="GQW3" s="470"/>
      <c r="GQX3" s="470"/>
      <c r="GQY3" s="470"/>
      <c r="GQZ3" s="470"/>
      <c r="GRA3" s="470"/>
      <c r="GRB3" s="470"/>
      <c r="GRC3" s="470"/>
      <c r="GRD3" s="470"/>
      <c r="GRE3" s="470"/>
      <c r="GRF3" s="470"/>
      <c r="GRG3" s="470"/>
      <c r="GRH3" s="470"/>
      <c r="GRI3" s="470"/>
      <c r="GRJ3" s="470"/>
      <c r="GRK3" s="470"/>
      <c r="GRL3" s="470"/>
      <c r="GRM3" s="470"/>
      <c r="GRN3" s="470"/>
      <c r="GRO3" s="470"/>
      <c r="GRP3" s="470"/>
      <c r="GRQ3" s="470"/>
      <c r="GRR3" s="470"/>
      <c r="GRS3" s="470"/>
      <c r="GRT3" s="470"/>
      <c r="GRU3" s="470"/>
      <c r="GRV3" s="470"/>
      <c r="GRW3" s="470"/>
      <c r="GRX3" s="470"/>
      <c r="GRY3" s="470"/>
      <c r="GRZ3" s="470"/>
      <c r="GSA3" s="470"/>
      <c r="GSB3" s="470"/>
      <c r="GSC3" s="470"/>
      <c r="GSD3" s="470"/>
      <c r="GSE3" s="470"/>
      <c r="GSF3" s="470"/>
      <c r="GSG3" s="470"/>
      <c r="GSH3" s="470"/>
      <c r="GSI3" s="470"/>
      <c r="GSJ3" s="470"/>
      <c r="GSK3" s="470"/>
      <c r="GSL3" s="470"/>
      <c r="GSM3" s="470"/>
      <c r="GSN3" s="470"/>
      <c r="GSO3" s="470"/>
      <c r="GSP3" s="470"/>
      <c r="GSQ3" s="470"/>
      <c r="GSR3" s="470"/>
      <c r="GSS3" s="470"/>
      <c r="GST3" s="470"/>
      <c r="GSU3" s="470"/>
      <c r="GSV3" s="470"/>
      <c r="GSW3" s="470"/>
      <c r="GSX3" s="470"/>
      <c r="GSY3" s="470"/>
      <c r="GSZ3" s="470"/>
      <c r="GTA3" s="470"/>
      <c r="GTB3" s="470"/>
      <c r="GTC3" s="470"/>
      <c r="GTD3" s="470"/>
      <c r="GTE3" s="470"/>
      <c r="GTF3" s="470"/>
      <c r="GTG3" s="470"/>
      <c r="GTH3" s="470"/>
      <c r="GTI3" s="470"/>
      <c r="GTJ3" s="470"/>
      <c r="GTK3" s="470"/>
      <c r="GTL3" s="470"/>
      <c r="GTM3" s="470"/>
      <c r="GTN3" s="470"/>
      <c r="GTO3" s="470"/>
      <c r="GTP3" s="470"/>
      <c r="GTQ3" s="470"/>
      <c r="GTR3" s="470"/>
      <c r="GTS3" s="470"/>
      <c r="GTT3" s="470"/>
      <c r="GTU3" s="470"/>
      <c r="GTV3" s="470"/>
      <c r="GTW3" s="470"/>
      <c r="GTX3" s="470"/>
      <c r="GTY3" s="470"/>
      <c r="GTZ3" s="470"/>
      <c r="GUA3" s="470"/>
      <c r="GUB3" s="470"/>
      <c r="GUC3" s="470"/>
      <c r="GUD3" s="470"/>
      <c r="GUE3" s="470"/>
      <c r="GUF3" s="470"/>
      <c r="GUG3" s="470"/>
      <c r="GUH3" s="470"/>
      <c r="GUI3" s="470"/>
      <c r="GUJ3" s="470"/>
      <c r="GUK3" s="470"/>
      <c r="GUL3" s="470"/>
      <c r="GUM3" s="470"/>
      <c r="GUN3" s="470"/>
      <c r="GUO3" s="470"/>
      <c r="GUP3" s="470"/>
      <c r="GUQ3" s="470"/>
      <c r="GUR3" s="470"/>
      <c r="GUS3" s="470"/>
      <c r="GUT3" s="470"/>
      <c r="GUU3" s="470"/>
      <c r="GUV3" s="470"/>
      <c r="GUW3" s="470"/>
      <c r="GUX3" s="470"/>
      <c r="GUY3" s="470"/>
      <c r="GUZ3" s="470"/>
      <c r="GVA3" s="470"/>
      <c r="GVB3" s="470"/>
      <c r="GVC3" s="470"/>
      <c r="GVD3" s="470"/>
      <c r="GVE3" s="470"/>
      <c r="GVF3" s="470"/>
      <c r="GVG3" s="470"/>
      <c r="GVH3" s="470"/>
      <c r="GVI3" s="470"/>
      <c r="GVJ3" s="470"/>
      <c r="GVK3" s="470"/>
      <c r="GVL3" s="470"/>
      <c r="GVM3" s="470"/>
      <c r="GVN3" s="470"/>
      <c r="GVO3" s="470"/>
      <c r="GVP3" s="470"/>
      <c r="GVQ3" s="470"/>
      <c r="GVR3" s="470"/>
      <c r="GVS3" s="470"/>
      <c r="GVT3" s="470"/>
      <c r="GVU3" s="470"/>
      <c r="GVV3" s="470"/>
      <c r="GVW3" s="470"/>
      <c r="GVX3" s="470"/>
      <c r="GVY3" s="470"/>
      <c r="GVZ3" s="470"/>
      <c r="GWA3" s="470"/>
      <c r="GWB3" s="470"/>
      <c r="GWC3" s="470"/>
      <c r="GWD3" s="470"/>
      <c r="GWE3" s="470"/>
      <c r="GWF3" s="470"/>
      <c r="GWG3" s="470"/>
      <c r="GWH3" s="470"/>
      <c r="GWI3" s="470"/>
      <c r="GWJ3" s="470"/>
      <c r="GWK3" s="470"/>
      <c r="GWL3" s="470"/>
      <c r="GWM3" s="470"/>
      <c r="GWN3" s="470"/>
      <c r="GWO3" s="470"/>
      <c r="GWP3" s="470"/>
      <c r="GWQ3" s="470"/>
      <c r="GWR3" s="470"/>
      <c r="GWS3" s="470"/>
      <c r="GWT3" s="470"/>
      <c r="GWU3" s="470"/>
      <c r="GWV3" s="470"/>
      <c r="GWW3" s="470"/>
      <c r="GWX3" s="470"/>
      <c r="GWY3" s="470"/>
      <c r="GWZ3" s="470"/>
      <c r="GXA3" s="470"/>
      <c r="GXB3" s="470"/>
      <c r="GXC3" s="470"/>
      <c r="GXD3" s="470"/>
      <c r="GXE3" s="470"/>
      <c r="GXF3" s="470"/>
      <c r="GXG3" s="470"/>
      <c r="GXH3" s="470"/>
      <c r="GXI3" s="470"/>
      <c r="GXJ3" s="470"/>
      <c r="GXK3" s="470"/>
      <c r="GXL3" s="470"/>
      <c r="GXM3" s="470"/>
      <c r="GXN3" s="470"/>
      <c r="GXO3" s="470"/>
      <c r="GXP3" s="470"/>
      <c r="GXQ3" s="470"/>
      <c r="GXR3" s="470"/>
      <c r="GXS3" s="470"/>
      <c r="GXT3" s="470"/>
      <c r="GXU3" s="470"/>
      <c r="GXV3" s="470"/>
      <c r="GXW3" s="470"/>
      <c r="GXX3" s="470"/>
      <c r="GXY3" s="470"/>
      <c r="GXZ3" s="470"/>
      <c r="GYA3" s="470"/>
      <c r="GYB3" s="470"/>
      <c r="GYC3" s="470"/>
      <c r="GYD3" s="470"/>
      <c r="GYE3" s="470"/>
      <c r="GYF3" s="470"/>
      <c r="GYG3" s="470"/>
      <c r="GYH3" s="470"/>
      <c r="GYI3" s="470"/>
      <c r="GYJ3" s="470"/>
      <c r="GYK3" s="470"/>
      <c r="GYL3" s="470"/>
      <c r="GYM3" s="470"/>
      <c r="GYN3" s="470"/>
      <c r="GYO3" s="470"/>
      <c r="GYP3" s="470"/>
      <c r="GYQ3" s="470"/>
      <c r="GYR3" s="470"/>
      <c r="GYS3" s="470"/>
      <c r="GYT3" s="470"/>
      <c r="GYU3" s="470"/>
      <c r="GYV3" s="470"/>
      <c r="GYW3" s="470"/>
      <c r="GYX3" s="470"/>
      <c r="GYY3" s="470"/>
      <c r="GYZ3" s="470"/>
      <c r="GZA3" s="470"/>
      <c r="GZB3" s="470"/>
      <c r="GZC3" s="470"/>
      <c r="GZD3" s="470"/>
      <c r="GZE3" s="470"/>
      <c r="GZF3" s="470"/>
      <c r="GZG3" s="470"/>
      <c r="GZH3" s="470"/>
      <c r="GZI3" s="470"/>
      <c r="GZJ3" s="470"/>
      <c r="GZK3" s="470"/>
      <c r="GZL3" s="470"/>
      <c r="GZM3" s="470"/>
      <c r="GZN3" s="470"/>
      <c r="GZO3" s="470"/>
      <c r="GZP3" s="470"/>
      <c r="GZQ3" s="470"/>
      <c r="GZR3" s="470"/>
      <c r="GZS3" s="470"/>
      <c r="GZT3" s="470"/>
      <c r="GZU3" s="470"/>
      <c r="GZV3" s="470"/>
      <c r="GZW3" s="470"/>
      <c r="GZX3" s="470"/>
      <c r="GZY3" s="470"/>
      <c r="GZZ3" s="470"/>
      <c r="HAA3" s="470"/>
      <c r="HAB3" s="470"/>
      <c r="HAC3" s="470"/>
      <c r="HAD3" s="470"/>
      <c r="HAE3" s="470"/>
      <c r="HAF3" s="470"/>
      <c r="HAG3" s="470"/>
      <c r="HAH3" s="470"/>
      <c r="HAI3" s="470"/>
      <c r="HAJ3" s="470"/>
      <c r="HAK3" s="470"/>
      <c r="HAL3" s="470"/>
      <c r="HAM3" s="470"/>
      <c r="HAN3" s="470"/>
      <c r="HAO3" s="470"/>
      <c r="HAP3" s="470"/>
      <c r="HAQ3" s="470"/>
      <c r="HAR3" s="470"/>
      <c r="HAS3" s="470"/>
      <c r="HAT3" s="470"/>
      <c r="HAU3" s="470"/>
      <c r="HAV3" s="470"/>
      <c r="HAW3" s="470"/>
      <c r="HAX3" s="470"/>
      <c r="HAY3" s="470"/>
      <c r="HAZ3" s="470"/>
      <c r="HBA3" s="470"/>
      <c r="HBB3" s="470"/>
      <c r="HBC3" s="470"/>
      <c r="HBD3" s="470"/>
      <c r="HBE3" s="470"/>
      <c r="HBF3" s="470"/>
      <c r="HBG3" s="470"/>
      <c r="HBH3" s="470"/>
      <c r="HBI3" s="470"/>
      <c r="HBJ3" s="470"/>
      <c r="HBK3" s="470"/>
      <c r="HBL3" s="470"/>
      <c r="HBM3" s="470"/>
      <c r="HBN3" s="470"/>
      <c r="HBO3" s="470"/>
      <c r="HBP3" s="470"/>
      <c r="HBQ3" s="470"/>
      <c r="HBR3" s="470"/>
      <c r="HBS3" s="470"/>
      <c r="HBT3" s="470"/>
      <c r="HBU3" s="470"/>
      <c r="HBV3" s="470"/>
      <c r="HBW3" s="470"/>
      <c r="HBX3" s="470"/>
      <c r="HBY3" s="470"/>
      <c r="HBZ3" s="470"/>
      <c r="HCA3" s="470"/>
      <c r="HCB3" s="470"/>
      <c r="HCC3" s="470"/>
      <c r="HCD3" s="470"/>
      <c r="HCE3" s="470"/>
      <c r="HCF3" s="470"/>
      <c r="HCG3" s="470"/>
      <c r="HCH3" s="470"/>
      <c r="HCI3" s="470"/>
      <c r="HCJ3" s="470"/>
      <c r="HCK3" s="470"/>
      <c r="HCL3" s="470"/>
      <c r="HCM3" s="470"/>
      <c r="HCN3" s="470"/>
      <c r="HCO3" s="470"/>
      <c r="HCP3" s="470"/>
      <c r="HCQ3" s="470"/>
      <c r="HCR3" s="470"/>
      <c r="HCS3" s="470"/>
      <c r="HCT3" s="470"/>
      <c r="HCU3" s="470"/>
      <c r="HCV3" s="470"/>
      <c r="HCW3" s="470"/>
      <c r="HCX3" s="470"/>
      <c r="HCY3" s="470"/>
      <c r="HCZ3" s="470"/>
      <c r="HDA3" s="470"/>
      <c r="HDB3" s="470"/>
      <c r="HDC3" s="470"/>
      <c r="HDD3" s="470"/>
      <c r="HDE3" s="470"/>
      <c r="HDF3" s="470"/>
      <c r="HDG3" s="470"/>
      <c r="HDH3" s="470"/>
      <c r="HDI3" s="470"/>
      <c r="HDJ3" s="470"/>
      <c r="HDK3" s="470"/>
      <c r="HDL3" s="470"/>
      <c r="HDM3" s="470"/>
      <c r="HDN3" s="470"/>
      <c r="HDO3" s="470"/>
      <c r="HDP3" s="470"/>
      <c r="HDQ3" s="470"/>
      <c r="HDR3" s="470"/>
      <c r="HDS3" s="470"/>
      <c r="HDT3" s="470"/>
      <c r="HDU3" s="470"/>
      <c r="HDV3" s="470"/>
      <c r="HDW3" s="470"/>
      <c r="HDX3" s="470"/>
      <c r="HDY3" s="470"/>
      <c r="HDZ3" s="470"/>
      <c r="HEA3" s="470"/>
      <c r="HEB3" s="470"/>
      <c r="HEC3" s="470"/>
      <c r="HED3" s="470"/>
      <c r="HEE3" s="470"/>
      <c r="HEF3" s="470"/>
      <c r="HEG3" s="470"/>
      <c r="HEH3" s="470"/>
      <c r="HEI3" s="470"/>
      <c r="HEJ3" s="470"/>
      <c r="HEK3" s="470"/>
      <c r="HEL3" s="470"/>
      <c r="HEM3" s="470"/>
      <c r="HEN3" s="470"/>
      <c r="HEO3" s="470"/>
      <c r="HEP3" s="470"/>
      <c r="HEQ3" s="470"/>
      <c r="HER3" s="470"/>
      <c r="HES3" s="470"/>
      <c r="HET3" s="470"/>
      <c r="HEU3" s="470"/>
      <c r="HEV3" s="470"/>
      <c r="HEW3" s="470"/>
      <c r="HEX3" s="470"/>
      <c r="HEY3" s="470"/>
      <c r="HEZ3" s="470"/>
      <c r="HFA3" s="470"/>
      <c r="HFB3" s="470"/>
      <c r="HFC3" s="470"/>
      <c r="HFD3" s="470"/>
      <c r="HFE3" s="470"/>
      <c r="HFF3" s="470"/>
      <c r="HFG3" s="470"/>
      <c r="HFH3" s="470"/>
      <c r="HFI3" s="470"/>
      <c r="HFJ3" s="470"/>
      <c r="HFK3" s="470"/>
      <c r="HFL3" s="470"/>
      <c r="HFM3" s="470"/>
      <c r="HFN3" s="470"/>
      <c r="HFO3" s="470"/>
      <c r="HFP3" s="470"/>
      <c r="HFQ3" s="470"/>
      <c r="HFR3" s="470"/>
      <c r="HFS3" s="470"/>
      <c r="HFT3" s="470"/>
      <c r="HFU3" s="470"/>
      <c r="HFV3" s="470"/>
      <c r="HFW3" s="470"/>
      <c r="HFX3" s="470"/>
      <c r="HFY3" s="470"/>
      <c r="HFZ3" s="470"/>
      <c r="HGA3" s="470"/>
      <c r="HGB3" s="470"/>
      <c r="HGC3" s="470"/>
      <c r="HGD3" s="470"/>
      <c r="HGE3" s="470"/>
      <c r="HGF3" s="470"/>
      <c r="HGG3" s="470"/>
      <c r="HGH3" s="470"/>
      <c r="HGI3" s="470"/>
      <c r="HGJ3" s="470"/>
      <c r="HGK3" s="470"/>
      <c r="HGL3" s="470"/>
      <c r="HGM3" s="470"/>
      <c r="HGN3" s="470"/>
      <c r="HGO3" s="470"/>
      <c r="HGP3" s="470"/>
      <c r="HGQ3" s="470"/>
      <c r="HGR3" s="470"/>
      <c r="HGS3" s="470"/>
      <c r="HGT3" s="470"/>
      <c r="HGU3" s="470"/>
      <c r="HGV3" s="470"/>
      <c r="HGW3" s="470"/>
      <c r="HGX3" s="470"/>
      <c r="HGY3" s="470"/>
      <c r="HGZ3" s="470"/>
      <c r="HHA3" s="470"/>
      <c r="HHB3" s="470"/>
      <c r="HHC3" s="470"/>
      <c r="HHD3" s="470"/>
      <c r="HHE3" s="470"/>
      <c r="HHF3" s="470"/>
      <c r="HHG3" s="470"/>
      <c r="HHH3" s="470"/>
      <c r="HHI3" s="470"/>
      <c r="HHJ3" s="470"/>
      <c r="HHK3" s="470"/>
      <c r="HHL3" s="470"/>
      <c r="HHM3" s="470"/>
      <c r="HHN3" s="470"/>
      <c r="HHO3" s="470"/>
      <c r="HHP3" s="470"/>
      <c r="HHQ3" s="470"/>
      <c r="HHR3" s="470"/>
      <c r="HHS3" s="470"/>
      <c r="HHT3" s="470"/>
      <c r="HHU3" s="470"/>
      <c r="HHV3" s="470"/>
      <c r="HHW3" s="470"/>
      <c r="HHX3" s="470"/>
      <c r="HHY3" s="470"/>
      <c r="HHZ3" s="470"/>
      <c r="HIA3" s="470"/>
      <c r="HIB3" s="470"/>
      <c r="HIC3" s="470"/>
      <c r="HID3" s="470"/>
      <c r="HIE3" s="470"/>
      <c r="HIF3" s="470"/>
      <c r="HIG3" s="470"/>
      <c r="HIH3" s="470"/>
      <c r="HII3" s="470"/>
      <c r="HIJ3" s="470"/>
      <c r="HIK3" s="470"/>
      <c r="HIL3" s="470"/>
      <c r="HIM3" s="470"/>
      <c r="HIN3" s="470"/>
      <c r="HIO3" s="470"/>
      <c r="HIP3" s="470"/>
      <c r="HIQ3" s="470"/>
      <c r="HIR3" s="470"/>
      <c r="HIS3" s="470"/>
      <c r="HIT3" s="470"/>
      <c r="HIU3" s="470"/>
      <c r="HIV3" s="470"/>
      <c r="HIW3" s="470"/>
      <c r="HIX3" s="470"/>
      <c r="HIY3" s="470"/>
      <c r="HIZ3" s="470"/>
      <c r="HJA3" s="470"/>
      <c r="HJB3" s="470"/>
      <c r="HJC3" s="470"/>
      <c r="HJD3" s="470"/>
      <c r="HJE3" s="470"/>
      <c r="HJF3" s="470"/>
      <c r="HJG3" s="470"/>
      <c r="HJH3" s="470"/>
      <c r="HJI3" s="470"/>
      <c r="HJJ3" s="470"/>
      <c r="HJK3" s="470"/>
      <c r="HJL3" s="470"/>
      <c r="HJM3" s="470"/>
      <c r="HJN3" s="470"/>
      <c r="HJO3" s="470"/>
      <c r="HJP3" s="470"/>
      <c r="HJQ3" s="470"/>
      <c r="HJR3" s="470"/>
      <c r="HJS3" s="470"/>
      <c r="HJT3" s="470"/>
      <c r="HJU3" s="470"/>
      <c r="HJV3" s="470"/>
      <c r="HJW3" s="470"/>
      <c r="HJX3" s="470"/>
      <c r="HJY3" s="470"/>
      <c r="HJZ3" s="470"/>
      <c r="HKA3" s="470"/>
      <c r="HKB3" s="470"/>
      <c r="HKC3" s="470"/>
      <c r="HKD3" s="470"/>
      <c r="HKE3" s="470"/>
      <c r="HKF3" s="470"/>
      <c r="HKG3" s="470"/>
      <c r="HKH3" s="470"/>
      <c r="HKI3" s="470"/>
      <c r="HKJ3" s="470"/>
      <c r="HKK3" s="470"/>
      <c r="HKL3" s="470"/>
      <c r="HKM3" s="470"/>
      <c r="HKN3" s="470"/>
      <c r="HKO3" s="470"/>
      <c r="HKP3" s="470"/>
      <c r="HKQ3" s="470"/>
      <c r="HKR3" s="470"/>
      <c r="HKS3" s="470"/>
      <c r="HKT3" s="470"/>
      <c r="HKU3" s="470"/>
      <c r="HKV3" s="470"/>
      <c r="HKW3" s="470"/>
      <c r="HKX3" s="470"/>
      <c r="HKY3" s="470"/>
      <c r="HKZ3" s="470"/>
      <c r="HLA3" s="470"/>
      <c r="HLB3" s="470"/>
      <c r="HLC3" s="470"/>
      <c r="HLD3" s="470"/>
      <c r="HLE3" s="470"/>
      <c r="HLF3" s="470"/>
      <c r="HLG3" s="470"/>
      <c r="HLH3" s="470"/>
      <c r="HLI3" s="470"/>
      <c r="HLJ3" s="470"/>
      <c r="HLK3" s="470"/>
      <c r="HLL3" s="470"/>
      <c r="HLM3" s="470"/>
      <c r="HLN3" s="470"/>
      <c r="HLO3" s="470"/>
      <c r="HLP3" s="470"/>
      <c r="HLQ3" s="470"/>
      <c r="HLR3" s="470"/>
      <c r="HLS3" s="470"/>
      <c r="HLT3" s="470"/>
      <c r="HLU3" s="470"/>
      <c r="HLV3" s="470"/>
      <c r="HLW3" s="470"/>
      <c r="HLX3" s="470"/>
      <c r="HLY3" s="470"/>
      <c r="HLZ3" s="470"/>
      <c r="HMA3" s="470"/>
      <c r="HMB3" s="470"/>
      <c r="HMC3" s="470"/>
      <c r="HMD3" s="470"/>
      <c r="HME3" s="470"/>
      <c r="HMF3" s="470"/>
      <c r="HMG3" s="470"/>
      <c r="HMH3" s="470"/>
      <c r="HMI3" s="470"/>
      <c r="HMJ3" s="470"/>
      <c r="HMK3" s="470"/>
      <c r="HML3" s="470"/>
      <c r="HMM3" s="470"/>
      <c r="HMN3" s="470"/>
      <c r="HMO3" s="470"/>
      <c r="HMP3" s="470"/>
      <c r="HMQ3" s="470"/>
      <c r="HMR3" s="470"/>
      <c r="HMS3" s="470"/>
      <c r="HMT3" s="470"/>
      <c r="HMU3" s="470"/>
      <c r="HMV3" s="470"/>
      <c r="HMW3" s="470"/>
      <c r="HMX3" s="470"/>
      <c r="HMY3" s="470"/>
      <c r="HMZ3" s="470"/>
      <c r="HNA3" s="470"/>
      <c r="HNB3" s="470"/>
      <c r="HNC3" s="470"/>
      <c r="HND3" s="470"/>
      <c r="HNE3" s="470"/>
      <c r="HNF3" s="470"/>
      <c r="HNG3" s="470"/>
      <c r="HNH3" s="470"/>
      <c r="HNI3" s="470"/>
      <c r="HNJ3" s="470"/>
      <c r="HNK3" s="470"/>
      <c r="HNL3" s="470"/>
      <c r="HNM3" s="470"/>
      <c r="HNN3" s="470"/>
      <c r="HNO3" s="470"/>
      <c r="HNP3" s="470"/>
      <c r="HNQ3" s="470"/>
      <c r="HNR3" s="470"/>
      <c r="HNS3" s="470"/>
      <c r="HNT3" s="470"/>
      <c r="HNU3" s="470"/>
      <c r="HNV3" s="470"/>
      <c r="HNW3" s="470"/>
      <c r="HNX3" s="470"/>
      <c r="HNY3" s="470"/>
      <c r="HNZ3" s="470"/>
      <c r="HOA3" s="470"/>
      <c r="HOB3" s="470"/>
      <c r="HOC3" s="470"/>
      <c r="HOD3" s="470"/>
      <c r="HOE3" s="470"/>
      <c r="HOF3" s="470"/>
      <c r="HOG3" s="470"/>
      <c r="HOH3" s="470"/>
      <c r="HOI3" s="470"/>
      <c r="HOJ3" s="470"/>
      <c r="HOK3" s="470"/>
      <c r="HOL3" s="470"/>
      <c r="HOM3" s="470"/>
      <c r="HON3" s="470"/>
      <c r="HOO3" s="470"/>
      <c r="HOP3" s="470"/>
      <c r="HOQ3" s="470"/>
      <c r="HOR3" s="470"/>
      <c r="HOS3" s="470"/>
      <c r="HOT3" s="470"/>
      <c r="HOU3" s="470"/>
      <c r="HOV3" s="470"/>
      <c r="HOW3" s="470"/>
      <c r="HOX3" s="470"/>
      <c r="HOY3" s="470"/>
      <c r="HOZ3" s="470"/>
      <c r="HPA3" s="470"/>
      <c r="HPB3" s="470"/>
      <c r="HPC3" s="470"/>
      <c r="HPD3" s="470"/>
      <c r="HPE3" s="470"/>
      <c r="HPF3" s="470"/>
      <c r="HPG3" s="470"/>
      <c r="HPH3" s="470"/>
      <c r="HPI3" s="470"/>
      <c r="HPJ3" s="470"/>
      <c r="HPK3" s="470"/>
      <c r="HPL3" s="470"/>
      <c r="HPM3" s="470"/>
      <c r="HPN3" s="470"/>
      <c r="HPO3" s="470"/>
      <c r="HPP3" s="470"/>
      <c r="HPQ3" s="470"/>
      <c r="HPR3" s="470"/>
      <c r="HPS3" s="470"/>
      <c r="HPT3" s="470"/>
      <c r="HPU3" s="470"/>
      <c r="HPV3" s="470"/>
      <c r="HPW3" s="470"/>
      <c r="HPX3" s="470"/>
      <c r="HPY3" s="470"/>
      <c r="HPZ3" s="470"/>
      <c r="HQA3" s="470"/>
      <c r="HQB3" s="470"/>
      <c r="HQC3" s="470"/>
      <c r="HQD3" s="470"/>
      <c r="HQE3" s="470"/>
      <c r="HQF3" s="470"/>
      <c r="HQG3" s="470"/>
      <c r="HQH3" s="470"/>
      <c r="HQI3" s="470"/>
      <c r="HQJ3" s="470"/>
      <c r="HQK3" s="470"/>
      <c r="HQL3" s="470"/>
      <c r="HQM3" s="470"/>
      <c r="HQN3" s="470"/>
      <c r="HQO3" s="470"/>
      <c r="HQP3" s="470"/>
      <c r="HQQ3" s="470"/>
      <c r="HQR3" s="470"/>
      <c r="HQS3" s="470"/>
      <c r="HQT3" s="470"/>
      <c r="HQU3" s="470"/>
      <c r="HQV3" s="470"/>
      <c r="HQW3" s="470"/>
      <c r="HQX3" s="470"/>
      <c r="HQY3" s="470"/>
      <c r="HQZ3" s="470"/>
      <c r="HRA3" s="470"/>
      <c r="HRB3" s="470"/>
      <c r="HRC3" s="470"/>
      <c r="HRD3" s="470"/>
      <c r="HRE3" s="470"/>
      <c r="HRF3" s="470"/>
      <c r="HRG3" s="470"/>
      <c r="HRH3" s="470"/>
      <c r="HRI3" s="470"/>
      <c r="HRJ3" s="470"/>
      <c r="HRK3" s="470"/>
      <c r="HRL3" s="470"/>
      <c r="HRM3" s="470"/>
      <c r="HRN3" s="470"/>
      <c r="HRO3" s="470"/>
      <c r="HRP3" s="470"/>
      <c r="HRQ3" s="470"/>
      <c r="HRR3" s="470"/>
      <c r="HRS3" s="470"/>
      <c r="HRT3" s="470"/>
      <c r="HRU3" s="470"/>
      <c r="HRV3" s="470"/>
      <c r="HRW3" s="470"/>
      <c r="HRX3" s="470"/>
      <c r="HRY3" s="470"/>
      <c r="HRZ3" s="470"/>
      <c r="HSA3" s="470"/>
      <c r="HSB3" s="470"/>
      <c r="HSC3" s="470"/>
      <c r="HSD3" s="470"/>
      <c r="HSE3" s="470"/>
      <c r="HSF3" s="470"/>
      <c r="HSG3" s="470"/>
      <c r="HSH3" s="470"/>
      <c r="HSI3" s="470"/>
      <c r="HSJ3" s="470"/>
      <c r="HSK3" s="470"/>
      <c r="HSL3" s="470"/>
      <c r="HSM3" s="470"/>
      <c r="HSN3" s="470"/>
      <c r="HSO3" s="470"/>
      <c r="HSP3" s="470"/>
      <c r="HSQ3" s="470"/>
      <c r="HSR3" s="470"/>
      <c r="HSS3" s="470"/>
      <c r="HST3" s="470"/>
      <c r="HSU3" s="470"/>
      <c r="HSV3" s="470"/>
      <c r="HSW3" s="470"/>
      <c r="HSX3" s="470"/>
      <c r="HSY3" s="470"/>
      <c r="HSZ3" s="470"/>
      <c r="HTA3" s="470"/>
      <c r="HTB3" s="470"/>
      <c r="HTC3" s="470"/>
      <c r="HTD3" s="470"/>
      <c r="HTE3" s="470"/>
      <c r="HTF3" s="470"/>
      <c r="HTG3" s="470"/>
      <c r="HTH3" s="470"/>
      <c r="HTI3" s="470"/>
      <c r="HTJ3" s="470"/>
      <c r="HTK3" s="470"/>
      <c r="HTL3" s="470"/>
      <c r="HTM3" s="470"/>
      <c r="HTN3" s="470"/>
      <c r="HTO3" s="470"/>
      <c r="HTP3" s="470"/>
      <c r="HTQ3" s="470"/>
      <c r="HTR3" s="470"/>
      <c r="HTS3" s="470"/>
      <c r="HTT3" s="470"/>
      <c r="HTU3" s="470"/>
      <c r="HTV3" s="470"/>
      <c r="HTW3" s="470"/>
      <c r="HTX3" s="470"/>
      <c r="HTY3" s="470"/>
      <c r="HTZ3" s="470"/>
      <c r="HUA3" s="470"/>
      <c r="HUB3" s="470"/>
      <c r="HUC3" s="470"/>
      <c r="HUD3" s="470"/>
      <c r="HUE3" s="470"/>
      <c r="HUF3" s="470"/>
      <c r="HUG3" s="470"/>
      <c r="HUH3" s="470"/>
      <c r="HUI3" s="470"/>
      <c r="HUJ3" s="470"/>
      <c r="HUK3" s="470"/>
      <c r="HUL3" s="470"/>
      <c r="HUM3" s="470"/>
      <c r="HUN3" s="470"/>
      <c r="HUO3" s="470"/>
      <c r="HUP3" s="470"/>
      <c r="HUQ3" s="470"/>
      <c r="HUR3" s="470"/>
      <c r="HUS3" s="470"/>
      <c r="HUT3" s="470"/>
      <c r="HUU3" s="470"/>
      <c r="HUV3" s="470"/>
      <c r="HUW3" s="470"/>
      <c r="HUX3" s="470"/>
      <c r="HUY3" s="470"/>
      <c r="HUZ3" s="470"/>
      <c r="HVA3" s="470"/>
      <c r="HVB3" s="470"/>
      <c r="HVC3" s="470"/>
      <c r="HVD3" s="470"/>
      <c r="HVE3" s="470"/>
      <c r="HVF3" s="470"/>
      <c r="HVG3" s="470"/>
      <c r="HVH3" s="470"/>
      <c r="HVI3" s="470"/>
      <c r="HVJ3" s="470"/>
      <c r="HVK3" s="470"/>
      <c r="HVL3" s="470"/>
      <c r="HVM3" s="470"/>
      <c r="HVN3" s="470"/>
      <c r="HVO3" s="470"/>
      <c r="HVP3" s="470"/>
      <c r="HVQ3" s="470"/>
      <c r="HVR3" s="470"/>
      <c r="HVS3" s="470"/>
      <c r="HVT3" s="470"/>
      <c r="HVU3" s="470"/>
      <c r="HVV3" s="470"/>
      <c r="HVW3" s="470"/>
      <c r="HVX3" s="470"/>
      <c r="HVY3" s="470"/>
      <c r="HVZ3" s="470"/>
      <c r="HWA3" s="470"/>
      <c r="HWB3" s="470"/>
      <c r="HWC3" s="470"/>
      <c r="HWD3" s="470"/>
      <c r="HWE3" s="470"/>
      <c r="HWF3" s="470"/>
      <c r="HWG3" s="470"/>
      <c r="HWH3" s="470"/>
      <c r="HWI3" s="470"/>
      <c r="HWJ3" s="470"/>
      <c r="HWK3" s="470"/>
      <c r="HWL3" s="470"/>
      <c r="HWM3" s="470"/>
      <c r="HWN3" s="470"/>
      <c r="HWO3" s="470"/>
      <c r="HWP3" s="470"/>
      <c r="HWQ3" s="470"/>
      <c r="HWR3" s="470"/>
      <c r="HWS3" s="470"/>
      <c r="HWT3" s="470"/>
      <c r="HWU3" s="470"/>
      <c r="HWV3" s="470"/>
      <c r="HWW3" s="470"/>
      <c r="HWX3" s="470"/>
      <c r="HWY3" s="470"/>
      <c r="HWZ3" s="470"/>
      <c r="HXA3" s="470"/>
      <c r="HXB3" s="470"/>
      <c r="HXC3" s="470"/>
      <c r="HXD3" s="470"/>
      <c r="HXE3" s="470"/>
      <c r="HXF3" s="470"/>
      <c r="HXG3" s="470"/>
      <c r="HXH3" s="470"/>
      <c r="HXI3" s="470"/>
      <c r="HXJ3" s="470"/>
      <c r="HXK3" s="470"/>
      <c r="HXL3" s="470"/>
      <c r="HXM3" s="470"/>
      <c r="HXN3" s="470"/>
      <c r="HXO3" s="470"/>
      <c r="HXP3" s="470"/>
      <c r="HXQ3" s="470"/>
      <c r="HXR3" s="470"/>
      <c r="HXS3" s="470"/>
      <c r="HXT3" s="470"/>
      <c r="HXU3" s="470"/>
      <c r="HXV3" s="470"/>
      <c r="HXW3" s="470"/>
      <c r="HXX3" s="470"/>
      <c r="HXY3" s="470"/>
      <c r="HXZ3" s="470"/>
      <c r="HYA3" s="470"/>
      <c r="HYB3" s="470"/>
      <c r="HYC3" s="470"/>
      <c r="HYD3" s="470"/>
      <c r="HYE3" s="470"/>
      <c r="HYF3" s="470"/>
      <c r="HYG3" s="470"/>
      <c r="HYH3" s="470"/>
      <c r="HYI3" s="470"/>
      <c r="HYJ3" s="470"/>
      <c r="HYK3" s="470"/>
      <c r="HYL3" s="470"/>
      <c r="HYM3" s="470"/>
      <c r="HYN3" s="470"/>
      <c r="HYO3" s="470"/>
      <c r="HYP3" s="470"/>
      <c r="HYQ3" s="470"/>
      <c r="HYR3" s="470"/>
      <c r="HYS3" s="470"/>
      <c r="HYT3" s="470"/>
      <c r="HYU3" s="470"/>
      <c r="HYV3" s="470"/>
      <c r="HYW3" s="470"/>
      <c r="HYX3" s="470"/>
      <c r="HYY3" s="470"/>
      <c r="HYZ3" s="470"/>
      <c r="HZA3" s="470"/>
      <c r="HZB3" s="470"/>
      <c r="HZC3" s="470"/>
      <c r="HZD3" s="470"/>
      <c r="HZE3" s="470"/>
      <c r="HZF3" s="470"/>
      <c r="HZG3" s="470"/>
      <c r="HZH3" s="470"/>
      <c r="HZI3" s="470"/>
      <c r="HZJ3" s="470"/>
      <c r="HZK3" s="470"/>
      <c r="HZL3" s="470"/>
      <c r="HZM3" s="470"/>
      <c r="HZN3" s="470"/>
      <c r="HZO3" s="470"/>
      <c r="HZP3" s="470"/>
      <c r="HZQ3" s="470"/>
      <c r="HZR3" s="470"/>
      <c r="HZS3" s="470"/>
      <c r="HZT3" s="470"/>
      <c r="HZU3" s="470"/>
      <c r="HZV3" s="470"/>
      <c r="HZW3" s="470"/>
      <c r="HZX3" s="470"/>
      <c r="HZY3" s="470"/>
      <c r="HZZ3" s="470"/>
      <c r="IAA3" s="470"/>
      <c r="IAB3" s="470"/>
      <c r="IAC3" s="470"/>
      <c r="IAD3" s="470"/>
      <c r="IAE3" s="470"/>
      <c r="IAF3" s="470"/>
      <c r="IAG3" s="470"/>
      <c r="IAH3" s="470"/>
      <c r="IAI3" s="470"/>
      <c r="IAJ3" s="470"/>
      <c r="IAK3" s="470"/>
      <c r="IAL3" s="470"/>
      <c r="IAM3" s="470"/>
      <c r="IAN3" s="470"/>
      <c r="IAO3" s="470"/>
      <c r="IAP3" s="470"/>
      <c r="IAQ3" s="470"/>
      <c r="IAR3" s="470"/>
      <c r="IAS3" s="470"/>
      <c r="IAT3" s="470"/>
      <c r="IAU3" s="470"/>
      <c r="IAV3" s="470"/>
      <c r="IAW3" s="470"/>
      <c r="IAX3" s="470"/>
      <c r="IAY3" s="470"/>
      <c r="IAZ3" s="470"/>
      <c r="IBA3" s="470"/>
      <c r="IBB3" s="470"/>
      <c r="IBC3" s="470"/>
      <c r="IBD3" s="470"/>
      <c r="IBE3" s="470"/>
      <c r="IBF3" s="470"/>
      <c r="IBG3" s="470"/>
      <c r="IBH3" s="470"/>
      <c r="IBI3" s="470"/>
      <c r="IBJ3" s="470"/>
      <c r="IBK3" s="470"/>
      <c r="IBL3" s="470"/>
      <c r="IBM3" s="470"/>
      <c r="IBN3" s="470"/>
      <c r="IBO3" s="470"/>
      <c r="IBP3" s="470"/>
      <c r="IBQ3" s="470"/>
      <c r="IBR3" s="470"/>
      <c r="IBS3" s="470"/>
      <c r="IBT3" s="470"/>
      <c r="IBU3" s="470"/>
      <c r="IBV3" s="470"/>
      <c r="IBW3" s="470"/>
      <c r="IBX3" s="470"/>
      <c r="IBY3" s="470"/>
      <c r="IBZ3" s="470"/>
      <c r="ICA3" s="470"/>
      <c r="ICB3" s="470"/>
      <c r="ICC3" s="470"/>
      <c r="ICD3" s="470"/>
      <c r="ICE3" s="470"/>
      <c r="ICF3" s="470"/>
      <c r="ICG3" s="470"/>
      <c r="ICH3" s="470"/>
      <c r="ICI3" s="470"/>
      <c r="ICJ3" s="470"/>
      <c r="ICK3" s="470"/>
      <c r="ICL3" s="470"/>
      <c r="ICM3" s="470"/>
      <c r="ICN3" s="470"/>
      <c r="ICO3" s="470"/>
      <c r="ICP3" s="470"/>
      <c r="ICQ3" s="470"/>
      <c r="ICR3" s="470"/>
      <c r="ICS3" s="470"/>
      <c r="ICT3" s="470"/>
      <c r="ICU3" s="470"/>
      <c r="ICV3" s="470"/>
      <c r="ICW3" s="470"/>
      <c r="ICX3" s="470"/>
      <c r="ICY3" s="470"/>
      <c r="ICZ3" s="470"/>
      <c r="IDA3" s="470"/>
      <c r="IDB3" s="470"/>
      <c r="IDC3" s="470"/>
      <c r="IDD3" s="470"/>
      <c r="IDE3" s="470"/>
      <c r="IDF3" s="470"/>
      <c r="IDG3" s="470"/>
      <c r="IDH3" s="470"/>
      <c r="IDI3" s="470"/>
      <c r="IDJ3" s="470"/>
      <c r="IDK3" s="470"/>
      <c r="IDL3" s="470"/>
      <c r="IDM3" s="470"/>
      <c r="IDN3" s="470"/>
      <c r="IDO3" s="470"/>
      <c r="IDP3" s="470"/>
      <c r="IDQ3" s="470"/>
      <c r="IDR3" s="470"/>
      <c r="IDS3" s="470"/>
      <c r="IDT3" s="470"/>
      <c r="IDU3" s="470"/>
      <c r="IDV3" s="470"/>
      <c r="IDW3" s="470"/>
      <c r="IDX3" s="470"/>
      <c r="IDY3" s="470"/>
      <c r="IDZ3" s="470"/>
      <c r="IEA3" s="470"/>
      <c r="IEB3" s="470"/>
      <c r="IEC3" s="470"/>
      <c r="IED3" s="470"/>
      <c r="IEE3" s="470"/>
      <c r="IEF3" s="470"/>
      <c r="IEG3" s="470"/>
      <c r="IEH3" s="470"/>
      <c r="IEI3" s="470"/>
      <c r="IEJ3" s="470"/>
      <c r="IEK3" s="470"/>
      <c r="IEL3" s="470"/>
      <c r="IEM3" s="470"/>
      <c r="IEN3" s="470"/>
      <c r="IEO3" s="470"/>
      <c r="IEP3" s="470"/>
      <c r="IEQ3" s="470"/>
      <c r="IER3" s="470"/>
      <c r="IES3" s="470"/>
      <c r="IET3" s="470"/>
      <c r="IEU3" s="470"/>
      <c r="IEV3" s="470"/>
      <c r="IEW3" s="470"/>
      <c r="IEX3" s="470"/>
      <c r="IEY3" s="470"/>
      <c r="IEZ3" s="470"/>
      <c r="IFA3" s="470"/>
      <c r="IFB3" s="470"/>
      <c r="IFC3" s="470"/>
      <c r="IFD3" s="470"/>
      <c r="IFE3" s="470"/>
      <c r="IFF3" s="470"/>
      <c r="IFG3" s="470"/>
      <c r="IFH3" s="470"/>
      <c r="IFI3" s="470"/>
      <c r="IFJ3" s="470"/>
      <c r="IFK3" s="470"/>
      <c r="IFL3" s="470"/>
      <c r="IFM3" s="470"/>
      <c r="IFN3" s="470"/>
      <c r="IFO3" s="470"/>
      <c r="IFP3" s="470"/>
      <c r="IFQ3" s="470"/>
      <c r="IFR3" s="470"/>
      <c r="IFS3" s="470"/>
      <c r="IFT3" s="470"/>
      <c r="IFU3" s="470"/>
      <c r="IFV3" s="470"/>
      <c r="IFW3" s="470"/>
      <c r="IFX3" s="470"/>
      <c r="IFY3" s="470"/>
      <c r="IFZ3" s="470"/>
      <c r="IGA3" s="470"/>
      <c r="IGB3" s="470"/>
      <c r="IGC3" s="470"/>
      <c r="IGD3" s="470"/>
      <c r="IGE3" s="470"/>
      <c r="IGF3" s="470"/>
      <c r="IGG3" s="470"/>
      <c r="IGH3" s="470"/>
      <c r="IGI3" s="470"/>
      <c r="IGJ3" s="470"/>
      <c r="IGK3" s="470"/>
      <c r="IGL3" s="470"/>
      <c r="IGM3" s="470"/>
      <c r="IGN3" s="470"/>
      <c r="IGO3" s="470"/>
      <c r="IGP3" s="470"/>
      <c r="IGQ3" s="470"/>
      <c r="IGR3" s="470"/>
      <c r="IGS3" s="470"/>
      <c r="IGT3" s="470"/>
      <c r="IGU3" s="470"/>
      <c r="IGV3" s="470"/>
      <c r="IGW3" s="470"/>
      <c r="IGX3" s="470"/>
      <c r="IGY3" s="470"/>
      <c r="IGZ3" s="470"/>
      <c r="IHA3" s="470"/>
      <c r="IHB3" s="470"/>
      <c r="IHC3" s="470"/>
      <c r="IHD3" s="470"/>
      <c r="IHE3" s="470"/>
      <c r="IHF3" s="470"/>
      <c r="IHG3" s="470"/>
      <c r="IHH3" s="470"/>
      <c r="IHI3" s="470"/>
      <c r="IHJ3" s="470"/>
      <c r="IHK3" s="470"/>
      <c r="IHL3" s="470"/>
      <c r="IHM3" s="470"/>
      <c r="IHN3" s="470"/>
      <c r="IHO3" s="470"/>
      <c r="IHP3" s="470"/>
      <c r="IHQ3" s="470"/>
      <c r="IHR3" s="470"/>
      <c r="IHS3" s="470"/>
      <c r="IHT3" s="470"/>
      <c r="IHU3" s="470"/>
      <c r="IHV3" s="470"/>
      <c r="IHW3" s="470"/>
      <c r="IHX3" s="470"/>
      <c r="IHY3" s="470"/>
      <c r="IHZ3" s="470"/>
      <c r="IIA3" s="470"/>
      <c r="IIB3" s="470"/>
      <c r="IIC3" s="470"/>
      <c r="IID3" s="470"/>
      <c r="IIE3" s="470"/>
      <c r="IIF3" s="470"/>
      <c r="IIG3" s="470"/>
      <c r="IIH3" s="470"/>
      <c r="III3" s="470"/>
      <c r="IIJ3" s="470"/>
      <c r="IIK3" s="470"/>
      <c r="IIL3" s="470"/>
      <c r="IIM3" s="470"/>
      <c r="IIN3" s="470"/>
      <c r="IIO3" s="470"/>
      <c r="IIP3" s="470"/>
      <c r="IIQ3" s="470"/>
      <c r="IIR3" s="470"/>
      <c r="IIS3" s="470"/>
      <c r="IIT3" s="470"/>
      <c r="IIU3" s="470"/>
      <c r="IIV3" s="470"/>
      <c r="IIW3" s="470"/>
      <c r="IIX3" s="470"/>
      <c r="IIY3" s="470"/>
      <c r="IIZ3" s="470"/>
      <c r="IJA3" s="470"/>
      <c r="IJB3" s="470"/>
      <c r="IJC3" s="470"/>
      <c r="IJD3" s="470"/>
      <c r="IJE3" s="470"/>
      <c r="IJF3" s="470"/>
      <c r="IJG3" s="470"/>
      <c r="IJH3" s="470"/>
      <c r="IJI3" s="470"/>
      <c r="IJJ3" s="470"/>
      <c r="IJK3" s="470"/>
      <c r="IJL3" s="470"/>
      <c r="IJM3" s="470"/>
      <c r="IJN3" s="470"/>
      <c r="IJO3" s="470"/>
      <c r="IJP3" s="470"/>
      <c r="IJQ3" s="470"/>
      <c r="IJR3" s="470"/>
      <c r="IJS3" s="470"/>
      <c r="IJT3" s="470"/>
      <c r="IJU3" s="470"/>
      <c r="IJV3" s="470"/>
      <c r="IJW3" s="470"/>
      <c r="IJX3" s="470"/>
      <c r="IJY3" s="470"/>
      <c r="IJZ3" s="470"/>
      <c r="IKA3" s="470"/>
      <c r="IKB3" s="470"/>
      <c r="IKC3" s="470"/>
      <c r="IKD3" s="470"/>
      <c r="IKE3" s="470"/>
      <c r="IKF3" s="470"/>
      <c r="IKG3" s="470"/>
      <c r="IKH3" s="470"/>
      <c r="IKI3" s="470"/>
      <c r="IKJ3" s="470"/>
      <c r="IKK3" s="470"/>
      <c r="IKL3" s="470"/>
      <c r="IKM3" s="470"/>
      <c r="IKN3" s="470"/>
      <c r="IKO3" s="470"/>
      <c r="IKP3" s="470"/>
      <c r="IKQ3" s="470"/>
      <c r="IKR3" s="470"/>
      <c r="IKS3" s="470"/>
      <c r="IKT3" s="470"/>
      <c r="IKU3" s="470"/>
      <c r="IKV3" s="470"/>
      <c r="IKW3" s="470"/>
      <c r="IKX3" s="470"/>
      <c r="IKY3" s="470"/>
      <c r="IKZ3" s="470"/>
      <c r="ILA3" s="470"/>
      <c r="ILB3" s="470"/>
      <c r="ILC3" s="470"/>
      <c r="ILD3" s="470"/>
      <c r="ILE3" s="470"/>
      <c r="ILF3" s="470"/>
      <c r="ILG3" s="470"/>
      <c r="ILH3" s="470"/>
      <c r="ILI3" s="470"/>
      <c r="ILJ3" s="470"/>
      <c r="ILK3" s="470"/>
      <c r="ILL3" s="470"/>
      <c r="ILM3" s="470"/>
      <c r="ILN3" s="470"/>
      <c r="ILO3" s="470"/>
      <c r="ILP3" s="470"/>
      <c r="ILQ3" s="470"/>
      <c r="ILR3" s="470"/>
      <c r="ILS3" s="470"/>
      <c r="ILT3" s="470"/>
      <c r="ILU3" s="470"/>
      <c r="ILV3" s="470"/>
      <c r="ILW3" s="470"/>
      <c r="ILX3" s="470"/>
      <c r="ILY3" s="470"/>
      <c r="ILZ3" s="470"/>
      <c r="IMA3" s="470"/>
      <c r="IMB3" s="470"/>
      <c r="IMC3" s="470"/>
      <c r="IMD3" s="470"/>
      <c r="IME3" s="470"/>
      <c r="IMF3" s="470"/>
      <c r="IMG3" s="470"/>
      <c r="IMH3" s="470"/>
      <c r="IMI3" s="470"/>
      <c r="IMJ3" s="470"/>
      <c r="IMK3" s="470"/>
      <c r="IML3" s="470"/>
      <c r="IMM3" s="470"/>
      <c r="IMN3" s="470"/>
      <c r="IMO3" s="470"/>
      <c r="IMP3" s="470"/>
      <c r="IMQ3" s="470"/>
      <c r="IMR3" s="470"/>
      <c r="IMS3" s="470"/>
      <c r="IMT3" s="470"/>
      <c r="IMU3" s="470"/>
      <c r="IMV3" s="470"/>
      <c r="IMW3" s="470"/>
      <c r="IMX3" s="470"/>
      <c r="IMY3" s="470"/>
      <c r="IMZ3" s="470"/>
      <c r="INA3" s="470"/>
      <c r="INB3" s="470"/>
      <c r="INC3" s="470"/>
      <c r="IND3" s="470"/>
      <c r="INE3" s="470"/>
      <c r="INF3" s="470"/>
      <c r="ING3" s="470"/>
      <c r="INH3" s="470"/>
      <c r="INI3" s="470"/>
      <c r="INJ3" s="470"/>
      <c r="INK3" s="470"/>
      <c r="INL3" s="470"/>
      <c r="INM3" s="470"/>
      <c r="INN3" s="470"/>
      <c r="INO3" s="470"/>
      <c r="INP3" s="470"/>
      <c r="INQ3" s="470"/>
      <c r="INR3" s="470"/>
      <c r="INS3" s="470"/>
      <c r="INT3" s="470"/>
      <c r="INU3" s="470"/>
      <c r="INV3" s="470"/>
      <c r="INW3" s="470"/>
      <c r="INX3" s="470"/>
      <c r="INY3" s="470"/>
      <c r="INZ3" s="470"/>
      <c r="IOA3" s="470"/>
      <c r="IOB3" s="470"/>
      <c r="IOC3" s="470"/>
      <c r="IOD3" s="470"/>
      <c r="IOE3" s="470"/>
      <c r="IOF3" s="470"/>
      <c r="IOG3" s="470"/>
      <c r="IOH3" s="470"/>
      <c r="IOI3" s="470"/>
      <c r="IOJ3" s="470"/>
      <c r="IOK3" s="470"/>
      <c r="IOL3" s="470"/>
      <c r="IOM3" s="470"/>
      <c r="ION3" s="470"/>
      <c r="IOO3" s="470"/>
      <c r="IOP3" s="470"/>
      <c r="IOQ3" s="470"/>
      <c r="IOR3" s="470"/>
      <c r="IOS3" s="470"/>
      <c r="IOT3" s="470"/>
      <c r="IOU3" s="470"/>
      <c r="IOV3" s="470"/>
      <c r="IOW3" s="470"/>
      <c r="IOX3" s="470"/>
      <c r="IOY3" s="470"/>
      <c r="IOZ3" s="470"/>
      <c r="IPA3" s="470"/>
      <c r="IPB3" s="470"/>
      <c r="IPC3" s="470"/>
      <c r="IPD3" s="470"/>
      <c r="IPE3" s="470"/>
      <c r="IPF3" s="470"/>
      <c r="IPG3" s="470"/>
      <c r="IPH3" s="470"/>
      <c r="IPI3" s="470"/>
      <c r="IPJ3" s="470"/>
      <c r="IPK3" s="470"/>
      <c r="IPL3" s="470"/>
      <c r="IPM3" s="470"/>
      <c r="IPN3" s="470"/>
      <c r="IPO3" s="470"/>
      <c r="IPP3" s="470"/>
      <c r="IPQ3" s="470"/>
      <c r="IPR3" s="470"/>
      <c r="IPS3" s="470"/>
      <c r="IPT3" s="470"/>
      <c r="IPU3" s="470"/>
      <c r="IPV3" s="470"/>
      <c r="IPW3" s="470"/>
      <c r="IPX3" s="470"/>
      <c r="IPY3" s="470"/>
      <c r="IPZ3" s="470"/>
      <c r="IQA3" s="470"/>
      <c r="IQB3" s="470"/>
      <c r="IQC3" s="470"/>
      <c r="IQD3" s="470"/>
      <c r="IQE3" s="470"/>
      <c r="IQF3" s="470"/>
      <c r="IQG3" s="470"/>
      <c r="IQH3" s="470"/>
      <c r="IQI3" s="470"/>
      <c r="IQJ3" s="470"/>
      <c r="IQK3" s="470"/>
      <c r="IQL3" s="470"/>
      <c r="IQM3" s="470"/>
      <c r="IQN3" s="470"/>
      <c r="IQO3" s="470"/>
      <c r="IQP3" s="470"/>
      <c r="IQQ3" s="470"/>
      <c r="IQR3" s="470"/>
      <c r="IQS3" s="470"/>
      <c r="IQT3" s="470"/>
      <c r="IQU3" s="470"/>
      <c r="IQV3" s="470"/>
      <c r="IQW3" s="470"/>
      <c r="IQX3" s="470"/>
      <c r="IQY3" s="470"/>
      <c r="IQZ3" s="470"/>
      <c r="IRA3" s="470"/>
      <c r="IRB3" s="470"/>
      <c r="IRC3" s="470"/>
      <c r="IRD3" s="470"/>
      <c r="IRE3" s="470"/>
      <c r="IRF3" s="470"/>
      <c r="IRG3" s="470"/>
      <c r="IRH3" s="470"/>
      <c r="IRI3" s="470"/>
      <c r="IRJ3" s="470"/>
      <c r="IRK3" s="470"/>
      <c r="IRL3" s="470"/>
      <c r="IRM3" s="470"/>
      <c r="IRN3" s="470"/>
      <c r="IRO3" s="470"/>
      <c r="IRP3" s="470"/>
      <c r="IRQ3" s="470"/>
      <c r="IRR3" s="470"/>
      <c r="IRS3" s="470"/>
      <c r="IRT3" s="470"/>
      <c r="IRU3" s="470"/>
      <c r="IRV3" s="470"/>
      <c r="IRW3" s="470"/>
      <c r="IRX3" s="470"/>
      <c r="IRY3" s="470"/>
      <c r="IRZ3" s="470"/>
      <c r="ISA3" s="470"/>
      <c r="ISB3" s="470"/>
      <c r="ISC3" s="470"/>
      <c r="ISD3" s="470"/>
      <c r="ISE3" s="470"/>
      <c r="ISF3" s="470"/>
      <c r="ISG3" s="470"/>
      <c r="ISH3" s="470"/>
      <c r="ISI3" s="470"/>
      <c r="ISJ3" s="470"/>
      <c r="ISK3" s="470"/>
      <c r="ISL3" s="470"/>
      <c r="ISM3" s="470"/>
      <c r="ISN3" s="470"/>
      <c r="ISO3" s="470"/>
      <c r="ISP3" s="470"/>
      <c r="ISQ3" s="470"/>
      <c r="ISR3" s="470"/>
      <c r="ISS3" s="470"/>
      <c r="IST3" s="470"/>
      <c r="ISU3" s="470"/>
      <c r="ISV3" s="470"/>
      <c r="ISW3" s="470"/>
      <c r="ISX3" s="470"/>
      <c r="ISY3" s="470"/>
      <c r="ISZ3" s="470"/>
      <c r="ITA3" s="470"/>
      <c r="ITB3" s="470"/>
      <c r="ITC3" s="470"/>
      <c r="ITD3" s="470"/>
      <c r="ITE3" s="470"/>
      <c r="ITF3" s="470"/>
      <c r="ITG3" s="470"/>
      <c r="ITH3" s="470"/>
      <c r="ITI3" s="470"/>
      <c r="ITJ3" s="470"/>
      <c r="ITK3" s="470"/>
      <c r="ITL3" s="470"/>
      <c r="ITM3" s="470"/>
      <c r="ITN3" s="470"/>
      <c r="ITO3" s="470"/>
      <c r="ITP3" s="470"/>
      <c r="ITQ3" s="470"/>
      <c r="ITR3" s="470"/>
      <c r="ITS3" s="470"/>
      <c r="ITT3" s="470"/>
      <c r="ITU3" s="470"/>
      <c r="ITV3" s="470"/>
      <c r="ITW3" s="470"/>
      <c r="ITX3" s="470"/>
      <c r="ITY3" s="470"/>
      <c r="ITZ3" s="470"/>
      <c r="IUA3" s="470"/>
      <c r="IUB3" s="470"/>
      <c r="IUC3" s="470"/>
      <c r="IUD3" s="470"/>
      <c r="IUE3" s="470"/>
      <c r="IUF3" s="470"/>
      <c r="IUG3" s="470"/>
      <c r="IUH3" s="470"/>
      <c r="IUI3" s="470"/>
      <c r="IUJ3" s="470"/>
      <c r="IUK3" s="470"/>
      <c r="IUL3" s="470"/>
      <c r="IUM3" s="470"/>
      <c r="IUN3" s="470"/>
      <c r="IUO3" s="470"/>
      <c r="IUP3" s="470"/>
      <c r="IUQ3" s="470"/>
      <c r="IUR3" s="470"/>
      <c r="IUS3" s="470"/>
      <c r="IUT3" s="470"/>
      <c r="IUU3" s="470"/>
      <c r="IUV3" s="470"/>
      <c r="IUW3" s="470"/>
      <c r="IUX3" s="470"/>
      <c r="IUY3" s="470"/>
      <c r="IUZ3" s="470"/>
      <c r="IVA3" s="470"/>
      <c r="IVB3" s="470"/>
      <c r="IVC3" s="470"/>
      <c r="IVD3" s="470"/>
      <c r="IVE3" s="470"/>
      <c r="IVF3" s="470"/>
      <c r="IVG3" s="470"/>
      <c r="IVH3" s="470"/>
      <c r="IVI3" s="470"/>
      <c r="IVJ3" s="470"/>
      <c r="IVK3" s="470"/>
      <c r="IVL3" s="470"/>
      <c r="IVM3" s="470"/>
      <c r="IVN3" s="470"/>
      <c r="IVO3" s="470"/>
      <c r="IVP3" s="470"/>
      <c r="IVQ3" s="470"/>
      <c r="IVR3" s="470"/>
      <c r="IVS3" s="470"/>
      <c r="IVT3" s="470"/>
      <c r="IVU3" s="470"/>
      <c r="IVV3" s="470"/>
      <c r="IVW3" s="470"/>
      <c r="IVX3" s="470"/>
      <c r="IVY3" s="470"/>
      <c r="IVZ3" s="470"/>
      <c r="IWA3" s="470"/>
      <c r="IWB3" s="470"/>
      <c r="IWC3" s="470"/>
      <c r="IWD3" s="470"/>
      <c r="IWE3" s="470"/>
      <c r="IWF3" s="470"/>
      <c r="IWG3" s="470"/>
      <c r="IWH3" s="470"/>
      <c r="IWI3" s="470"/>
      <c r="IWJ3" s="470"/>
      <c r="IWK3" s="470"/>
      <c r="IWL3" s="470"/>
      <c r="IWM3" s="470"/>
      <c r="IWN3" s="470"/>
      <c r="IWO3" s="470"/>
      <c r="IWP3" s="470"/>
      <c r="IWQ3" s="470"/>
      <c r="IWR3" s="470"/>
      <c r="IWS3" s="470"/>
      <c r="IWT3" s="470"/>
      <c r="IWU3" s="470"/>
      <c r="IWV3" s="470"/>
      <c r="IWW3" s="470"/>
      <c r="IWX3" s="470"/>
      <c r="IWY3" s="470"/>
      <c r="IWZ3" s="470"/>
      <c r="IXA3" s="470"/>
      <c r="IXB3" s="470"/>
      <c r="IXC3" s="470"/>
      <c r="IXD3" s="470"/>
      <c r="IXE3" s="470"/>
      <c r="IXF3" s="470"/>
      <c r="IXG3" s="470"/>
      <c r="IXH3" s="470"/>
      <c r="IXI3" s="470"/>
      <c r="IXJ3" s="470"/>
      <c r="IXK3" s="470"/>
      <c r="IXL3" s="470"/>
      <c r="IXM3" s="470"/>
      <c r="IXN3" s="470"/>
      <c r="IXO3" s="470"/>
      <c r="IXP3" s="470"/>
      <c r="IXQ3" s="470"/>
      <c r="IXR3" s="470"/>
      <c r="IXS3" s="470"/>
      <c r="IXT3" s="470"/>
      <c r="IXU3" s="470"/>
      <c r="IXV3" s="470"/>
      <c r="IXW3" s="470"/>
      <c r="IXX3" s="470"/>
      <c r="IXY3" s="470"/>
      <c r="IXZ3" s="470"/>
      <c r="IYA3" s="470"/>
      <c r="IYB3" s="470"/>
      <c r="IYC3" s="470"/>
      <c r="IYD3" s="470"/>
      <c r="IYE3" s="470"/>
      <c r="IYF3" s="470"/>
      <c r="IYG3" s="470"/>
      <c r="IYH3" s="470"/>
      <c r="IYI3" s="470"/>
      <c r="IYJ3" s="470"/>
      <c r="IYK3" s="470"/>
      <c r="IYL3" s="470"/>
      <c r="IYM3" s="470"/>
      <c r="IYN3" s="470"/>
      <c r="IYO3" s="470"/>
      <c r="IYP3" s="470"/>
      <c r="IYQ3" s="470"/>
      <c r="IYR3" s="470"/>
      <c r="IYS3" s="470"/>
      <c r="IYT3" s="470"/>
      <c r="IYU3" s="470"/>
      <c r="IYV3" s="470"/>
      <c r="IYW3" s="470"/>
      <c r="IYX3" s="470"/>
      <c r="IYY3" s="470"/>
      <c r="IYZ3" s="470"/>
      <c r="IZA3" s="470"/>
      <c r="IZB3" s="470"/>
      <c r="IZC3" s="470"/>
      <c r="IZD3" s="470"/>
      <c r="IZE3" s="470"/>
      <c r="IZF3" s="470"/>
      <c r="IZG3" s="470"/>
      <c r="IZH3" s="470"/>
      <c r="IZI3" s="470"/>
      <c r="IZJ3" s="470"/>
      <c r="IZK3" s="470"/>
      <c r="IZL3" s="470"/>
      <c r="IZM3" s="470"/>
      <c r="IZN3" s="470"/>
      <c r="IZO3" s="470"/>
      <c r="IZP3" s="470"/>
      <c r="IZQ3" s="470"/>
      <c r="IZR3" s="470"/>
      <c r="IZS3" s="470"/>
      <c r="IZT3" s="470"/>
      <c r="IZU3" s="470"/>
      <c r="IZV3" s="470"/>
      <c r="IZW3" s="470"/>
      <c r="IZX3" s="470"/>
      <c r="IZY3" s="470"/>
      <c r="IZZ3" s="470"/>
      <c r="JAA3" s="470"/>
      <c r="JAB3" s="470"/>
      <c r="JAC3" s="470"/>
      <c r="JAD3" s="470"/>
      <c r="JAE3" s="470"/>
      <c r="JAF3" s="470"/>
      <c r="JAG3" s="470"/>
      <c r="JAH3" s="470"/>
      <c r="JAI3" s="470"/>
      <c r="JAJ3" s="470"/>
      <c r="JAK3" s="470"/>
      <c r="JAL3" s="470"/>
      <c r="JAM3" s="470"/>
      <c r="JAN3" s="470"/>
      <c r="JAO3" s="470"/>
      <c r="JAP3" s="470"/>
      <c r="JAQ3" s="470"/>
      <c r="JAR3" s="470"/>
      <c r="JAS3" s="470"/>
      <c r="JAT3" s="470"/>
      <c r="JAU3" s="470"/>
      <c r="JAV3" s="470"/>
      <c r="JAW3" s="470"/>
      <c r="JAX3" s="470"/>
      <c r="JAY3" s="470"/>
      <c r="JAZ3" s="470"/>
      <c r="JBA3" s="470"/>
      <c r="JBB3" s="470"/>
      <c r="JBC3" s="470"/>
      <c r="JBD3" s="470"/>
      <c r="JBE3" s="470"/>
      <c r="JBF3" s="470"/>
      <c r="JBG3" s="470"/>
      <c r="JBH3" s="470"/>
      <c r="JBI3" s="470"/>
      <c r="JBJ3" s="470"/>
      <c r="JBK3" s="470"/>
      <c r="JBL3" s="470"/>
      <c r="JBM3" s="470"/>
      <c r="JBN3" s="470"/>
      <c r="JBO3" s="470"/>
      <c r="JBP3" s="470"/>
      <c r="JBQ3" s="470"/>
      <c r="JBR3" s="470"/>
      <c r="JBS3" s="470"/>
      <c r="JBT3" s="470"/>
      <c r="JBU3" s="470"/>
      <c r="JBV3" s="470"/>
      <c r="JBW3" s="470"/>
      <c r="JBX3" s="470"/>
      <c r="JBY3" s="470"/>
      <c r="JBZ3" s="470"/>
      <c r="JCA3" s="470"/>
      <c r="JCB3" s="470"/>
      <c r="JCC3" s="470"/>
      <c r="JCD3" s="470"/>
      <c r="JCE3" s="470"/>
      <c r="JCF3" s="470"/>
      <c r="JCG3" s="470"/>
      <c r="JCH3" s="470"/>
      <c r="JCI3" s="470"/>
      <c r="JCJ3" s="470"/>
      <c r="JCK3" s="470"/>
      <c r="JCL3" s="470"/>
      <c r="JCM3" s="470"/>
      <c r="JCN3" s="470"/>
      <c r="JCO3" s="470"/>
      <c r="JCP3" s="470"/>
      <c r="JCQ3" s="470"/>
      <c r="JCR3" s="470"/>
      <c r="JCS3" s="470"/>
      <c r="JCT3" s="470"/>
      <c r="JCU3" s="470"/>
      <c r="JCV3" s="470"/>
      <c r="JCW3" s="470"/>
      <c r="JCX3" s="470"/>
      <c r="JCY3" s="470"/>
      <c r="JCZ3" s="470"/>
      <c r="JDA3" s="470"/>
      <c r="JDB3" s="470"/>
      <c r="JDC3" s="470"/>
      <c r="JDD3" s="470"/>
      <c r="JDE3" s="470"/>
      <c r="JDF3" s="470"/>
      <c r="JDG3" s="470"/>
      <c r="JDH3" s="470"/>
      <c r="JDI3" s="470"/>
      <c r="JDJ3" s="470"/>
      <c r="JDK3" s="470"/>
      <c r="JDL3" s="470"/>
      <c r="JDM3" s="470"/>
      <c r="JDN3" s="470"/>
      <c r="JDO3" s="470"/>
      <c r="JDP3" s="470"/>
      <c r="JDQ3" s="470"/>
      <c r="JDR3" s="470"/>
      <c r="JDS3" s="470"/>
      <c r="JDT3" s="470"/>
      <c r="JDU3" s="470"/>
      <c r="JDV3" s="470"/>
      <c r="JDW3" s="470"/>
      <c r="JDX3" s="470"/>
      <c r="JDY3" s="470"/>
      <c r="JDZ3" s="470"/>
      <c r="JEA3" s="470"/>
      <c r="JEB3" s="470"/>
      <c r="JEC3" s="470"/>
      <c r="JED3" s="470"/>
      <c r="JEE3" s="470"/>
      <c r="JEF3" s="470"/>
      <c r="JEG3" s="470"/>
      <c r="JEH3" s="470"/>
      <c r="JEI3" s="470"/>
      <c r="JEJ3" s="470"/>
      <c r="JEK3" s="470"/>
      <c r="JEL3" s="470"/>
      <c r="JEM3" s="470"/>
      <c r="JEN3" s="470"/>
      <c r="JEO3" s="470"/>
      <c r="JEP3" s="470"/>
      <c r="JEQ3" s="470"/>
      <c r="JER3" s="470"/>
      <c r="JES3" s="470"/>
      <c r="JET3" s="470"/>
      <c r="JEU3" s="470"/>
      <c r="JEV3" s="470"/>
      <c r="JEW3" s="470"/>
      <c r="JEX3" s="470"/>
      <c r="JEY3" s="470"/>
      <c r="JEZ3" s="470"/>
      <c r="JFA3" s="470"/>
      <c r="JFB3" s="470"/>
      <c r="JFC3" s="470"/>
      <c r="JFD3" s="470"/>
      <c r="JFE3" s="470"/>
      <c r="JFF3" s="470"/>
      <c r="JFG3" s="470"/>
      <c r="JFH3" s="470"/>
      <c r="JFI3" s="470"/>
      <c r="JFJ3" s="470"/>
      <c r="JFK3" s="470"/>
      <c r="JFL3" s="470"/>
      <c r="JFM3" s="470"/>
      <c r="JFN3" s="470"/>
      <c r="JFO3" s="470"/>
      <c r="JFP3" s="470"/>
      <c r="JFQ3" s="470"/>
      <c r="JFR3" s="470"/>
      <c r="JFS3" s="470"/>
      <c r="JFT3" s="470"/>
      <c r="JFU3" s="470"/>
      <c r="JFV3" s="470"/>
      <c r="JFW3" s="470"/>
      <c r="JFX3" s="470"/>
      <c r="JFY3" s="470"/>
      <c r="JFZ3" s="470"/>
      <c r="JGA3" s="470"/>
      <c r="JGB3" s="470"/>
      <c r="JGC3" s="470"/>
      <c r="JGD3" s="470"/>
      <c r="JGE3" s="470"/>
      <c r="JGF3" s="470"/>
      <c r="JGG3" s="470"/>
      <c r="JGH3" s="470"/>
      <c r="JGI3" s="470"/>
      <c r="JGJ3" s="470"/>
      <c r="JGK3" s="470"/>
      <c r="JGL3" s="470"/>
      <c r="JGM3" s="470"/>
      <c r="JGN3" s="470"/>
      <c r="JGO3" s="470"/>
      <c r="JGP3" s="470"/>
      <c r="JGQ3" s="470"/>
      <c r="JGR3" s="470"/>
      <c r="JGS3" s="470"/>
      <c r="JGT3" s="470"/>
      <c r="JGU3" s="470"/>
      <c r="JGV3" s="470"/>
      <c r="JGW3" s="470"/>
      <c r="JGX3" s="470"/>
      <c r="JGY3" s="470"/>
      <c r="JGZ3" s="470"/>
      <c r="JHA3" s="470"/>
      <c r="JHB3" s="470"/>
      <c r="JHC3" s="470"/>
      <c r="JHD3" s="470"/>
      <c r="JHE3" s="470"/>
      <c r="JHF3" s="470"/>
      <c r="JHG3" s="470"/>
      <c r="JHH3" s="470"/>
      <c r="JHI3" s="470"/>
      <c r="JHJ3" s="470"/>
      <c r="JHK3" s="470"/>
      <c r="JHL3" s="470"/>
      <c r="JHM3" s="470"/>
      <c r="JHN3" s="470"/>
      <c r="JHO3" s="470"/>
      <c r="JHP3" s="470"/>
      <c r="JHQ3" s="470"/>
      <c r="JHR3" s="470"/>
      <c r="JHS3" s="470"/>
      <c r="JHT3" s="470"/>
      <c r="JHU3" s="470"/>
      <c r="JHV3" s="470"/>
      <c r="JHW3" s="470"/>
      <c r="JHX3" s="470"/>
      <c r="JHY3" s="470"/>
      <c r="JHZ3" s="470"/>
      <c r="JIA3" s="470"/>
      <c r="JIB3" s="470"/>
      <c r="JIC3" s="470"/>
      <c r="JID3" s="470"/>
      <c r="JIE3" s="470"/>
      <c r="JIF3" s="470"/>
      <c r="JIG3" s="470"/>
      <c r="JIH3" s="470"/>
      <c r="JII3" s="470"/>
      <c r="JIJ3" s="470"/>
      <c r="JIK3" s="470"/>
      <c r="JIL3" s="470"/>
      <c r="JIM3" s="470"/>
      <c r="JIN3" s="470"/>
      <c r="JIO3" s="470"/>
      <c r="JIP3" s="470"/>
      <c r="JIQ3" s="470"/>
      <c r="JIR3" s="470"/>
      <c r="JIS3" s="470"/>
      <c r="JIT3" s="470"/>
      <c r="JIU3" s="470"/>
      <c r="JIV3" s="470"/>
      <c r="JIW3" s="470"/>
      <c r="JIX3" s="470"/>
      <c r="JIY3" s="470"/>
      <c r="JIZ3" s="470"/>
      <c r="JJA3" s="470"/>
      <c r="JJB3" s="470"/>
      <c r="JJC3" s="470"/>
      <c r="JJD3" s="470"/>
      <c r="JJE3" s="470"/>
      <c r="JJF3" s="470"/>
      <c r="JJG3" s="470"/>
      <c r="JJH3" s="470"/>
      <c r="JJI3" s="470"/>
      <c r="JJJ3" s="470"/>
      <c r="JJK3" s="470"/>
      <c r="JJL3" s="470"/>
      <c r="JJM3" s="470"/>
      <c r="JJN3" s="470"/>
      <c r="JJO3" s="470"/>
      <c r="JJP3" s="470"/>
      <c r="JJQ3" s="470"/>
      <c r="JJR3" s="470"/>
      <c r="JJS3" s="470"/>
      <c r="JJT3" s="470"/>
      <c r="JJU3" s="470"/>
      <c r="JJV3" s="470"/>
      <c r="JJW3" s="470"/>
      <c r="JJX3" s="470"/>
      <c r="JJY3" s="470"/>
      <c r="JJZ3" s="470"/>
      <c r="JKA3" s="470"/>
      <c r="JKB3" s="470"/>
      <c r="JKC3" s="470"/>
      <c r="JKD3" s="470"/>
      <c r="JKE3" s="470"/>
      <c r="JKF3" s="470"/>
      <c r="JKG3" s="470"/>
      <c r="JKH3" s="470"/>
      <c r="JKI3" s="470"/>
      <c r="JKJ3" s="470"/>
      <c r="JKK3" s="470"/>
      <c r="JKL3" s="470"/>
      <c r="JKM3" s="470"/>
      <c r="JKN3" s="470"/>
      <c r="JKO3" s="470"/>
      <c r="JKP3" s="470"/>
      <c r="JKQ3" s="470"/>
      <c r="JKR3" s="470"/>
      <c r="JKS3" s="470"/>
      <c r="JKT3" s="470"/>
      <c r="JKU3" s="470"/>
      <c r="JKV3" s="470"/>
      <c r="JKW3" s="470"/>
      <c r="JKX3" s="470"/>
      <c r="JKY3" s="470"/>
      <c r="JKZ3" s="470"/>
      <c r="JLA3" s="470"/>
      <c r="JLB3" s="470"/>
      <c r="JLC3" s="470"/>
      <c r="JLD3" s="470"/>
      <c r="JLE3" s="470"/>
      <c r="JLF3" s="470"/>
      <c r="JLG3" s="470"/>
      <c r="JLH3" s="470"/>
      <c r="JLI3" s="470"/>
      <c r="JLJ3" s="470"/>
      <c r="JLK3" s="470"/>
      <c r="JLL3" s="470"/>
      <c r="JLM3" s="470"/>
      <c r="JLN3" s="470"/>
      <c r="JLO3" s="470"/>
      <c r="JLP3" s="470"/>
      <c r="JLQ3" s="470"/>
      <c r="JLR3" s="470"/>
      <c r="JLS3" s="470"/>
      <c r="JLT3" s="470"/>
      <c r="JLU3" s="470"/>
      <c r="JLV3" s="470"/>
      <c r="JLW3" s="470"/>
      <c r="JLX3" s="470"/>
      <c r="JLY3" s="470"/>
      <c r="JLZ3" s="470"/>
      <c r="JMA3" s="470"/>
      <c r="JMB3" s="470"/>
      <c r="JMC3" s="470"/>
      <c r="JMD3" s="470"/>
      <c r="JME3" s="470"/>
      <c r="JMF3" s="470"/>
      <c r="JMG3" s="470"/>
      <c r="JMH3" s="470"/>
      <c r="JMI3" s="470"/>
      <c r="JMJ3" s="470"/>
      <c r="JMK3" s="470"/>
      <c r="JML3" s="470"/>
      <c r="JMM3" s="470"/>
      <c r="JMN3" s="470"/>
      <c r="JMO3" s="470"/>
      <c r="JMP3" s="470"/>
      <c r="JMQ3" s="470"/>
      <c r="JMR3" s="470"/>
      <c r="JMS3" s="470"/>
      <c r="JMT3" s="470"/>
      <c r="JMU3" s="470"/>
      <c r="JMV3" s="470"/>
      <c r="JMW3" s="470"/>
      <c r="JMX3" s="470"/>
      <c r="JMY3" s="470"/>
      <c r="JMZ3" s="470"/>
      <c r="JNA3" s="470"/>
      <c r="JNB3" s="470"/>
      <c r="JNC3" s="470"/>
      <c r="JND3" s="470"/>
      <c r="JNE3" s="470"/>
      <c r="JNF3" s="470"/>
      <c r="JNG3" s="470"/>
      <c r="JNH3" s="470"/>
      <c r="JNI3" s="470"/>
      <c r="JNJ3" s="470"/>
      <c r="JNK3" s="470"/>
      <c r="JNL3" s="470"/>
      <c r="JNM3" s="470"/>
      <c r="JNN3" s="470"/>
      <c r="JNO3" s="470"/>
      <c r="JNP3" s="470"/>
      <c r="JNQ3" s="470"/>
      <c r="JNR3" s="470"/>
      <c r="JNS3" s="470"/>
      <c r="JNT3" s="470"/>
      <c r="JNU3" s="470"/>
      <c r="JNV3" s="470"/>
      <c r="JNW3" s="470"/>
      <c r="JNX3" s="470"/>
      <c r="JNY3" s="470"/>
      <c r="JNZ3" s="470"/>
      <c r="JOA3" s="470"/>
      <c r="JOB3" s="470"/>
      <c r="JOC3" s="470"/>
      <c r="JOD3" s="470"/>
      <c r="JOE3" s="470"/>
      <c r="JOF3" s="470"/>
      <c r="JOG3" s="470"/>
      <c r="JOH3" s="470"/>
      <c r="JOI3" s="470"/>
      <c r="JOJ3" s="470"/>
      <c r="JOK3" s="470"/>
      <c r="JOL3" s="470"/>
      <c r="JOM3" s="470"/>
      <c r="JON3" s="470"/>
      <c r="JOO3" s="470"/>
      <c r="JOP3" s="470"/>
      <c r="JOQ3" s="470"/>
      <c r="JOR3" s="470"/>
      <c r="JOS3" s="470"/>
      <c r="JOT3" s="470"/>
      <c r="JOU3" s="470"/>
      <c r="JOV3" s="470"/>
      <c r="JOW3" s="470"/>
      <c r="JOX3" s="470"/>
      <c r="JOY3" s="470"/>
      <c r="JOZ3" s="470"/>
      <c r="JPA3" s="470"/>
      <c r="JPB3" s="470"/>
      <c r="JPC3" s="470"/>
      <c r="JPD3" s="470"/>
      <c r="JPE3" s="470"/>
      <c r="JPF3" s="470"/>
      <c r="JPG3" s="470"/>
      <c r="JPH3" s="470"/>
      <c r="JPI3" s="470"/>
      <c r="JPJ3" s="470"/>
      <c r="JPK3" s="470"/>
      <c r="JPL3" s="470"/>
      <c r="JPM3" s="470"/>
      <c r="JPN3" s="470"/>
      <c r="JPO3" s="470"/>
      <c r="JPP3" s="470"/>
      <c r="JPQ3" s="470"/>
      <c r="JPR3" s="470"/>
      <c r="JPS3" s="470"/>
      <c r="JPT3" s="470"/>
      <c r="JPU3" s="470"/>
      <c r="JPV3" s="470"/>
      <c r="JPW3" s="470"/>
      <c r="JPX3" s="470"/>
      <c r="JPY3" s="470"/>
      <c r="JPZ3" s="470"/>
      <c r="JQA3" s="470"/>
      <c r="JQB3" s="470"/>
      <c r="JQC3" s="470"/>
      <c r="JQD3" s="470"/>
      <c r="JQE3" s="470"/>
      <c r="JQF3" s="470"/>
      <c r="JQG3" s="470"/>
      <c r="JQH3" s="470"/>
      <c r="JQI3" s="470"/>
      <c r="JQJ3" s="470"/>
      <c r="JQK3" s="470"/>
      <c r="JQL3" s="470"/>
      <c r="JQM3" s="470"/>
      <c r="JQN3" s="470"/>
      <c r="JQO3" s="470"/>
      <c r="JQP3" s="470"/>
      <c r="JQQ3" s="470"/>
      <c r="JQR3" s="470"/>
      <c r="JQS3" s="470"/>
      <c r="JQT3" s="470"/>
      <c r="JQU3" s="470"/>
      <c r="JQV3" s="470"/>
      <c r="JQW3" s="470"/>
      <c r="JQX3" s="470"/>
      <c r="JQY3" s="470"/>
      <c r="JQZ3" s="470"/>
      <c r="JRA3" s="470"/>
      <c r="JRB3" s="470"/>
      <c r="JRC3" s="470"/>
      <c r="JRD3" s="470"/>
      <c r="JRE3" s="470"/>
      <c r="JRF3" s="470"/>
      <c r="JRG3" s="470"/>
      <c r="JRH3" s="470"/>
      <c r="JRI3" s="470"/>
      <c r="JRJ3" s="470"/>
      <c r="JRK3" s="470"/>
      <c r="JRL3" s="470"/>
      <c r="JRM3" s="470"/>
      <c r="JRN3" s="470"/>
      <c r="JRO3" s="470"/>
      <c r="JRP3" s="470"/>
      <c r="JRQ3" s="470"/>
      <c r="JRR3" s="470"/>
      <c r="JRS3" s="470"/>
      <c r="JRT3" s="470"/>
      <c r="JRU3" s="470"/>
      <c r="JRV3" s="470"/>
      <c r="JRW3" s="470"/>
      <c r="JRX3" s="470"/>
      <c r="JRY3" s="470"/>
      <c r="JRZ3" s="470"/>
      <c r="JSA3" s="470"/>
      <c r="JSB3" s="470"/>
      <c r="JSC3" s="470"/>
      <c r="JSD3" s="470"/>
      <c r="JSE3" s="470"/>
      <c r="JSF3" s="470"/>
      <c r="JSG3" s="470"/>
      <c r="JSH3" s="470"/>
      <c r="JSI3" s="470"/>
      <c r="JSJ3" s="470"/>
      <c r="JSK3" s="470"/>
      <c r="JSL3" s="470"/>
      <c r="JSM3" s="470"/>
      <c r="JSN3" s="470"/>
      <c r="JSO3" s="470"/>
      <c r="JSP3" s="470"/>
      <c r="JSQ3" s="470"/>
      <c r="JSR3" s="470"/>
      <c r="JSS3" s="470"/>
      <c r="JST3" s="470"/>
      <c r="JSU3" s="470"/>
      <c r="JSV3" s="470"/>
      <c r="JSW3" s="470"/>
      <c r="JSX3" s="470"/>
      <c r="JSY3" s="470"/>
      <c r="JSZ3" s="470"/>
      <c r="JTA3" s="470"/>
      <c r="JTB3" s="470"/>
      <c r="JTC3" s="470"/>
      <c r="JTD3" s="470"/>
      <c r="JTE3" s="470"/>
      <c r="JTF3" s="470"/>
      <c r="JTG3" s="470"/>
      <c r="JTH3" s="470"/>
      <c r="JTI3" s="470"/>
      <c r="JTJ3" s="470"/>
      <c r="JTK3" s="470"/>
      <c r="JTL3" s="470"/>
      <c r="JTM3" s="470"/>
      <c r="JTN3" s="470"/>
      <c r="JTO3" s="470"/>
      <c r="JTP3" s="470"/>
      <c r="JTQ3" s="470"/>
      <c r="JTR3" s="470"/>
      <c r="JTS3" s="470"/>
      <c r="JTT3" s="470"/>
      <c r="JTU3" s="470"/>
      <c r="JTV3" s="470"/>
      <c r="JTW3" s="470"/>
      <c r="JTX3" s="470"/>
      <c r="JTY3" s="470"/>
      <c r="JTZ3" s="470"/>
      <c r="JUA3" s="470"/>
      <c r="JUB3" s="470"/>
      <c r="JUC3" s="470"/>
      <c r="JUD3" s="470"/>
      <c r="JUE3" s="470"/>
      <c r="JUF3" s="470"/>
      <c r="JUG3" s="470"/>
      <c r="JUH3" s="470"/>
      <c r="JUI3" s="470"/>
      <c r="JUJ3" s="470"/>
      <c r="JUK3" s="470"/>
      <c r="JUL3" s="470"/>
      <c r="JUM3" s="470"/>
      <c r="JUN3" s="470"/>
      <c r="JUO3" s="470"/>
      <c r="JUP3" s="470"/>
      <c r="JUQ3" s="470"/>
      <c r="JUR3" s="470"/>
      <c r="JUS3" s="470"/>
      <c r="JUT3" s="470"/>
      <c r="JUU3" s="470"/>
      <c r="JUV3" s="470"/>
      <c r="JUW3" s="470"/>
      <c r="JUX3" s="470"/>
      <c r="JUY3" s="470"/>
      <c r="JUZ3" s="470"/>
      <c r="JVA3" s="470"/>
      <c r="JVB3" s="470"/>
      <c r="JVC3" s="470"/>
      <c r="JVD3" s="470"/>
      <c r="JVE3" s="470"/>
      <c r="JVF3" s="470"/>
      <c r="JVG3" s="470"/>
      <c r="JVH3" s="470"/>
      <c r="JVI3" s="470"/>
      <c r="JVJ3" s="470"/>
      <c r="JVK3" s="470"/>
      <c r="JVL3" s="470"/>
      <c r="JVM3" s="470"/>
      <c r="JVN3" s="470"/>
      <c r="JVO3" s="470"/>
      <c r="JVP3" s="470"/>
      <c r="JVQ3" s="470"/>
      <c r="JVR3" s="470"/>
      <c r="JVS3" s="470"/>
      <c r="JVT3" s="470"/>
      <c r="JVU3" s="470"/>
      <c r="JVV3" s="470"/>
      <c r="JVW3" s="470"/>
      <c r="JVX3" s="470"/>
      <c r="JVY3" s="470"/>
      <c r="JVZ3" s="470"/>
      <c r="JWA3" s="470"/>
      <c r="JWB3" s="470"/>
      <c r="JWC3" s="470"/>
      <c r="JWD3" s="470"/>
      <c r="JWE3" s="470"/>
      <c r="JWF3" s="470"/>
      <c r="JWG3" s="470"/>
      <c r="JWH3" s="470"/>
      <c r="JWI3" s="470"/>
      <c r="JWJ3" s="470"/>
      <c r="JWK3" s="470"/>
      <c r="JWL3" s="470"/>
      <c r="JWM3" s="470"/>
      <c r="JWN3" s="470"/>
      <c r="JWO3" s="470"/>
      <c r="JWP3" s="470"/>
      <c r="JWQ3" s="470"/>
      <c r="JWR3" s="470"/>
      <c r="JWS3" s="470"/>
      <c r="JWT3" s="470"/>
      <c r="JWU3" s="470"/>
      <c r="JWV3" s="470"/>
      <c r="JWW3" s="470"/>
      <c r="JWX3" s="470"/>
      <c r="JWY3" s="470"/>
      <c r="JWZ3" s="470"/>
      <c r="JXA3" s="470"/>
      <c r="JXB3" s="470"/>
      <c r="JXC3" s="470"/>
      <c r="JXD3" s="470"/>
      <c r="JXE3" s="470"/>
      <c r="JXF3" s="470"/>
      <c r="JXG3" s="470"/>
      <c r="JXH3" s="470"/>
      <c r="JXI3" s="470"/>
      <c r="JXJ3" s="470"/>
      <c r="JXK3" s="470"/>
      <c r="JXL3" s="470"/>
      <c r="JXM3" s="470"/>
      <c r="JXN3" s="470"/>
      <c r="JXO3" s="470"/>
      <c r="JXP3" s="470"/>
      <c r="JXQ3" s="470"/>
      <c r="JXR3" s="470"/>
      <c r="JXS3" s="470"/>
      <c r="JXT3" s="470"/>
      <c r="JXU3" s="470"/>
      <c r="JXV3" s="470"/>
      <c r="JXW3" s="470"/>
      <c r="JXX3" s="470"/>
      <c r="JXY3" s="470"/>
      <c r="JXZ3" s="470"/>
      <c r="JYA3" s="470"/>
      <c r="JYB3" s="470"/>
      <c r="JYC3" s="470"/>
      <c r="JYD3" s="470"/>
      <c r="JYE3" s="470"/>
      <c r="JYF3" s="470"/>
      <c r="JYG3" s="470"/>
      <c r="JYH3" s="470"/>
      <c r="JYI3" s="470"/>
      <c r="JYJ3" s="470"/>
      <c r="JYK3" s="470"/>
      <c r="JYL3" s="470"/>
      <c r="JYM3" s="470"/>
      <c r="JYN3" s="470"/>
      <c r="JYO3" s="470"/>
      <c r="JYP3" s="470"/>
      <c r="JYQ3" s="470"/>
      <c r="JYR3" s="470"/>
      <c r="JYS3" s="470"/>
      <c r="JYT3" s="470"/>
      <c r="JYU3" s="470"/>
      <c r="JYV3" s="470"/>
      <c r="JYW3" s="470"/>
      <c r="JYX3" s="470"/>
      <c r="JYY3" s="470"/>
      <c r="JYZ3" s="470"/>
      <c r="JZA3" s="470"/>
      <c r="JZB3" s="470"/>
      <c r="JZC3" s="470"/>
      <c r="JZD3" s="470"/>
      <c r="JZE3" s="470"/>
      <c r="JZF3" s="470"/>
      <c r="JZG3" s="470"/>
      <c r="JZH3" s="470"/>
      <c r="JZI3" s="470"/>
      <c r="JZJ3" s="470"/>
      <c r="JZK3" s="470"/>
      <c r="JZL3" s="470"/>
      <c r="JZM3" s="470"/>
      <c r="JZN3" s="470"/>
      <c r="JZO3" s="470"/>
      <c r="JZP3" s="470"/>
      <c r="JZQ3" s="470"/>
      <c r="JZR3" s="470"/>
      <c r="JZS3" s="470"/>
      <c r="JZT3" s="470"/>
      <c r="JZU3" s="470"/>
      <c r="JZV3" s="470"/>
      <c r="JZW3" s="470"/>
      <c r="JZX3" s="470"/>
      <c r="JZY3" s="470"/>
      <c r="JZZ3" s="470"/>
      <c r="KAA3" s="470"/>
      <c r="KAB3" s="470"/>
      <c r="KAC3" s="470"/>
      <c r="KAD3" s="470"/>
      <c r="KAE3" s="470"/>
      <c r="KAF3" s="470"/>
      <c r="KAG3" s="470"/>
      <c r="KAH3" s="470"/>
      <c r="KAI3" s="470"/>
      <c r="KAJ3" s="470"/>
      <c r="KAK3" s="470"/>
      <c r="KAL3" s="470"/>
      <c r="KAM3" s="470"/>
      <c r="KAN3" s="470"/>
      <c r="KAO3" s="470"/>
      <c r="KAP3" s="470"/>
      <c r="KAQ3" s="470"/>
      <c r="KAR3" s="470"/>
      <c r="KAS3" s="470"/>
      <c r="KAT3" s="470"/>
      <c r="KAU3" s="470"/>
      <c r="KAV3" s="470"/>
      <c r="KAW3" s="470"/>
      <c r="KAX3" s="470"/>
      <c r="KAY3" s="470"/>
      <c r="KAZ3" s="470"/>
      <c r="KBA3" s="470"/>
      <c r="KBB3" s="470"/>
      <c r="KBC3" s="470"/>
      <c r="KBD3" s="470"/>
      <c r="KBE3" s="470"/>
      <c r="KBF3" s="470"/>
      <c r="KBG3" s="470"/>
      <c r="KBH3" s="470"/>
      <c r="KBI3" s="470"/>
      <c r="KBJ3" s="470"/>
      <c r="KBK3" s="470"/>
      <c r="KBL3" s="470"/>
      <c r="KBM3" s="470"/>
      <c r="KBN3" s="470"/>
      <c r="KBO3" s="470"/>
      <c r="KBP3" s="470"/>
      <c r="KBQ3" s="470"/>
      <c r="KBR3" s="470"/>
      <c r="KBS3" s="470"/>
      <c r="KBT3" s="470"/>
      <c r="KBU3" s="470"/>
      <c r="KBV3" s="470"/>
      <c r="KBW3" s="470"/>
      <c r="KBX3" s="470"/>
      <c r="KBY3" s="470"/>
      <c r="KBZ3" s="470"/>
      <c r="KCA3" s="470"/>
      <c r="KCB3" s="470"/>
      <c r="KCC3" s="470"/>
      <c r="KCD3" s="470"/>
      <c r="KCE3" s="470"/>
      <c r="KCF3" s="470"/>
      <c r="KCG3" s="470"/>
      <c r="KCH3" s="470"/>
      <c r="KCI3" s="470"/>
      <c r="KCJ3" s="470"/>
      <c r="KCK3" s="470"/>
      <c r="KCL3" s="470"/>
      <c r="KCM3" s="470"/>
      <c r="KCN3" s="470"/>
      <c r="KCO3" s="470"/>
      <c r="KCP3" s="470"/>
      <c r="KCQ3" s="470"/>
      <c r="KCR3" s="470"/>
      <c r="KCS3" s="470"/>
      <c r="KCT3" s="470"/>
      <c r="KCU3" s="470"/>
      <c r="KCV3" s="470"/>
      <c r="KCW3" s="470"/>
      <c r="KCX3" s="470"/>
      <c r="KCY3" s="470"/>
      <c r="KCZ3" s="470"/>
      <c r="KDA3" s="470"/>
      <c r="KDB3" s="470"/>
      <c r="KDC3" s="470"/>
      <c r="KDD3" s="470"/>
      <c r="KDE3" s="470"/>
      <c r="KDF3" s="470"/>
      <c r="KDG3" s="470"/>
      <c r="KDH3" s="470"/>
      <c r="KDI3" s="470"/>
      <c r="KDJ3" s="470"/>
      <c r="KDK3" s="470"/>
      <c r="KDL3" s="470"/>
      <c r="KDM3" s="470"/>
      <c r="KDN3" s="470"/>
      <c r="KDO3" s="470"/>
      <c r="KDP3" s="470"/>
      <c r="KDQ3" s="470"/>
      <c r="KDR3" s="470"/>
      <c r="KDS3" s="470"/>
      <c r="KDT3" s="470"/>
      <c r="KDU3" s="470"/>
      <c r="KDV3" s="470"/>
      <c r="KDW3" s="470"/>
      <c r="KDX3" s="470"/>
      <c r="KDY3" s="470"/>
      <c r="KDZ3" s="470"/>
      <c r="KEA3" s="470"/>
      <c r="KEB3" s="470"/>
      <c r="KEC3" s="470"/>
      <c r="KED3" s="470"/>
      <c r="KEE3" s="470"/>
      <c r="KEF3" s="470"/>
      <c r="KEG3" s="470"/>
      <c r="KEH3" s="470"/>
      <c r="KEI3" s="470"/>
      <c r="KEJ3" s="470"/>
      <c r="KEK3" s="470"/>
      <c r="KEL3" s="470"/>
      <c r="KEM3" s="470"/>
      <c r="KEN3" s="470"/>
      <c r="KEO3" s="470"/>
      <c r="KEP3" s="470"/>
      <c r="KEQ3" s="470"/>
      <c r="KER3" s="470"/>
      <c r="KES3" s="470"/>
      <c r="KET3" s="470"/>
      <c r="KEU3" s="470"/>
      <c r="KEV3" s="470"/>
      <c r="KEW3" s="470"/>
      <c r="KEX3" s="470"/>
      <c r="KEY3" s="470"/>
      <c r="KEZ3" s="470"/>
      <c r="KFA3" s="470"/>
      <c r="KFB3" s="470"/>
      <c r="KFC3" s="470"/>
      <c r="KFD3" s="470"/>
      <c r="KFE3" s="470"/>
      <c r="KFF3" s="470"/>
      <c r="KFG3" s="470"/>
      <c r="KFH3" s="470"/>
      <c r="KFI3" s="470"/>
      <c r="KFJ3" s="470"/>
      <c r="KFK3" s="470"/>
      <c r="KFL3" s="470"/>
      <c r="KFM3" s="470"/>
      <c r="KFN3" s="470"/>
      <c r="KFO3" s="470"/>
      <c r="KFP3" s="470"/>
      <c r="KFQ3" s="470"/>
      <c r="KFR3" s="470"/>
      <c r="KFS3" s="470"/>
      <c r="KFT3" s="470"/>
      <c r="KFU3" s="470"/>
      <c r="KFV3" s="470"/>
      <c r="KFW3" s="470"/>
      <c r="KFX3" s="470"/>
      <c r="KFY3" s="470"/>
      <c r="KFZ3" s="470"/>
      <c r="KGA3" s="470"/>
      <c r="KGB3" s="470"/>
      <c r="KGC3" s="470"/>
      <c r="KGD3" s="470"/>
      <c r="KGE3" s="470"/>
      <c r="KGF3" s="470"/>
      <c r="KGG3" s="470"/>
      <c r="KGH3" s="470"/>
      <c r="KGI3" s="470"/>
      <c r="KGJ3" s="470"/>
      <c r="KGK3" s="470"/>
      <c r="KGL3" s="470"/>
      <c r="KGM3" s="470"/>
      <c r="KGN3" s="470"/>
      <c r="KGO3" s="470"/>
      <c r="KGP3" s="470"/>
      <c r="KGQ3" s="470"/>
      <c r="KGR3" s="470"/>
      <c r="KGS3" s="470"/>
      <c r="KGT3" s="470"/>
      <c r="KGU3" s="470"/>
      <c r="KGV3" s="470"/>
      <c r="KGW3" s="470"/>
      <c r="KGX3" s="470"/>
      <c r="KGY3" s="470"/>
      <c r="KGZ3" s="470"/>
      <c r="KHA3" s="470"/>
      <c r="KHB3" s="470"/>
      <c r="KHC3" s="470"/>
      <c r="KHD3" s="470"/>
      <c r="KHE3" s="470"/>
      <c r="KHF3" s="470"/>
      <c r="KHG3" s="470"/>
      <c r="KHH3" s="470"/>
      <c r="KHI3" s="470"/>
      <c r="KHJ3" s="470"/>
      <c r="KHK3" s="470"/>
      <c r="KHL3" s="470"/>
      <c r="KHM3" s="470"/>
      <c r="KHN3" s="470"/>
      <c r="KHO3" s="470"/>
      <c r="KHP3" s="470"/>
      <c r="KHQ3" s="470"/>
      <c r="KHR3" s="470"/>
      <c r="KHS3" s="470"/>
      <c r="KHT3" s="470"/>
      <c r="KHU3" s="470"/>
      <c r="KHV3" s="470"/>
      <c r="KHW3" s="470"/>
      <c r="KHX3" s="470"/>
      <c r="KHY3" s="470"/>
      <c r="KHZ3" s="470"/>
      <c r="KIA3" s="470"/>
      <c r="KIB3" s="470"/>
      <c r="KIC3" s="470"/>
      <c r="KID3" s="470"/>
      <c r="KIE3" s="470"/>
      <c r="KIF3" s="470"/>
      <c r="KIG3" s="470"/>
      <c r="KIH3" s="470"/>
      <c r="KII3" s="470"/>
      <c r="KIJ3" s="470"/>
      <c r="KIK3" s="470"/>
      <c r="KIL3" s="470"/>
      <c r="KIM3" s="470"/>
      <c r="KIN3" s="470"/>
      <c r="KIO3" s="470"/>
      <c r="KIP3" s="470"/>
      <c r="KIQ3" s="470"/>
      <c r="KIR3" s="470"/>
      <c r="KIS3" s="470"/>
      <c r="KIT3" s="470"/>
      <c r="KIU3" s="470"/>
      <c r="KIV3" s="470"/>
      <c r="KIW3" s="470"/>
      <c r="KIX3" s="470"/>
      <c r="KIY3" s="470"/>
      <c r="KIZ3" s="470"/>
      <c r="KJA3" s="470"/>
      <c r="KJB3" s="470"/>
      <c r="KJC3" s="470"/>
      <c r="KJD3" s="470"/>
      <c r="KJE3" s="470"/>
      <c r="KJF3" s="470"/>
      <c r="KJG3" s="470"/>
      <c r="KJH3" s="470"/>
      <c r="KJI3" s="470"/>
      <c r="KJJ3" s="470"/>
      <c r="KJK3" s="470"/>
      <c r="KJL3" s="470"/>
      <c r="KJM3" s="470"/>
      <c r="KJN3" s="470"/>
      <c r="KJO3" s="470"/>
      <c r="KJP3" s="470"/>
      <c r="KJQ3" s="470"/>
      <c r="KJR3" s="470"/>
      <c r="KJS3" s="470"/>
      <c r="KJT3" s="470"/>
      <c r="KJU3" s="470"/>
      <c r="KJV3" s="470"/>
      <c r="KJW3" s="470"/>
      <c r="KJX3" s="470"/>
      <c r="KJY3" s="470"/>
      <c r="KJZ3" s="470"/>
      <c r="KKA3" s="470"/>
      <c r="KKB3" s="470"/>
      <c r="KKC3" s="470"/>
      <c r="KKD3" s="470"/>
      <c r="KKE3" s="470"/>
      <c r="KKF3" s="470"/>
      <c r="KKG3" s="470"/>
      <c r="KKH3" s="470"/>
      <c r="KKI3" s="470"/>
      <c r="KKJ3" s="470"/>
      <c r="KKK3" s="470"/>
      <c r="KKL3" s="470"/>
      <c r="KKM3" s="470"/>
      <c r="KKN3" s="470"/>
      <c r="KKO3" s="470"/>
      <c r="KKP3" s="470"/>
      <c r="KKQ3" s="470"/>
      <c r="KKR3" s="470"/>
      <c r="KKS3" s="470"/>
      <c r="KKT3" s="470"/>
      <c r="KKU3" s="470"/>
      <c r="KKV3" s="470"/>
      <c r="KKW3" s="470"/>
      <c r="KKX3" s="470"/>
      <c r="KKY3" s="470"/>
      <c r="KKZ3" s="470"/>
      <c r="KLA3" s="470"/>
      <c r="KLB3" s="470"/>
      <c r="KLC3" s="470"/>
      <c r="KLD3" s="470"/>
      <c r="KLE3" s="470"/>
      <c r="KLF3" s="470"/>
      <c r="KLG3" s="470"/>
      <c r="KLH3" s="470"/>
      <c r="KLI3" s="470"/>
      <c r="KLJ3" s="470"/>
      <c r="KLK3" s="470"/>
      <c r="KLL3" s="470"/>
      <c r="KLM3" s="470"/>
      <c r="KLN3" s="470"/>
      <c r="KLO3" s="470"/>
      <c r="KLP3" s="470"/>
      <c r="KLQ3" s="470"/>
      <c r="KLR3" s="470"/>
      <c r="KLS3" s="470"/>
      <c r="KLT3" s="470"/>
      <c r="KLU3" s="470"/>
      <c r="KLV3" s="470"/>
      <c r="KLW3" s="470"/>
      <c r="KLX3" s="470"/>
      <c r="KLY3" s="470"/>
      <c r="KLZ3" s="470"/>
      <c r="KMA3" s="470"/>
      <c r="KMB3" s="470"/>
      <c r="KMC3" s="470"/>
      <c r="KMD3" s="470"/>
      <c r="KME3" s="470"/>
      <c r="KMF3" s="470"/>
      <c r="KMG3" s="470"/>
      <c r="KMH3" s="470"/>
      <c r="KMI3" s="470"/>
      <c r="KMJ3" s="470"/>
      <c r="KMK3" s="470"/>
      <c r="KML3" s="470"/>
      <c r="KMM3" s="470"/>
      <c r="KMN3" s="470"/>
      <c r="KMO3" s="470"/>
      <c r="KMP3" s="470"/>
      <c r="KMQ3" s="470"/>
      <c r="KMR3" s="470"/>
      <c r="KMS3" s="470"/>
      <c r="KMT3" s="470"/>
      <c r="KMU3" s="470"/>
      <c r="KMV3" s="470"/>
      <c r="KMW3" s="470"/>
      <c r="KMX3" s="470"/>
      <c r="KMY3" s="470"/>
      <c r="KMZ3" s="470"/>
      <c r="KNA3" s="470"/>
      <c r="KNB3" s="470"/>
      <c r="KNC3" s="470"/>
      <c r="KND3" s="470"/>
      <c r="KNE3" s="470"/>
      <c r="KNF3" s="470"/>
      <c r="KNG3" s="470"/>
      <c r="KNH3" s="470"/>
      <c r="KNI3" s="470"/>
      <c r="KNJ3" s="470"/>
      <c r="KNK3" s="470"/>
      <c r="KNL3" s="470"/>
      <c r="KNM3" s="470"/>
      <c r="KNN3" s="470"/>
      <c r="KNO3" s="470"/>
      <c r="KNP3" s="470"/>
      <c r="KNQ3" s="470"/>
      <c r="KNR3" s="470"/>
      <c r="KNS3" s="470"/>
      <c r="KNT3" s="470"/>
      <c r="KNU3" s="470"/>
      <c r="KNV3" s="470"/>
      <c r="KNW3" s="470"/>
      <c r="KNX3" s="470"/>
      <c r="KNY3" s="470"/>
      <c r="KNZ3" s="470"/>
      <c r="KOA3" s="470"/>
      <c r="KOB3" s="470"/>
      <c r="KOC3" s="470"/>
      <c r="KOD3" s="470"/>
      <c r="KOE3" s="470"/>
      <c r="KOF3" s="470"/>
      <c r="KOG3" s="470"/>
      <c r="KOH3" s="470"/>
      <c r="KOI3" s="470"/>
      <c r="KOJ3" s="470"/>
      <c r="KOK3" s="470"/>
      <c r="KOL3" s="470"/>
      <c r="KOM3" s="470"/>
      <c r="KON3" s="470"/>
      <c r="KOO3" s="470"/>
      <c r="KOP3" s="470"/>
      <c r="KOQ3" s="470"/>
      <c r="KOR3" s="470"/>
      <c r="KOS3" s="470"/>
      <c r="KOT3" s="470"/>
      <c r="KOU3" s="470"/>
      <c r="KOV3" s="470"/>
      <c r="KOW3" s="470"/>
      <c r="KOX3" s="470"/>
      <c r="KOY3" s="470"/>
      <c r="KOZ3" s="470"/>
      <c r="KPA3" s="470"/>
      <c r="KPB3" s="470"/>
      <c r="KPC3" s="470"/>
      <c r="KPD3" s="470"/>
      <c r="KPE3" s="470"/>
      <c r="KPF3" s="470"/>
      <c r="KPG3" s="470"/>
      <c r="KPH3" s="470"/>
      <c r="KPI3" s="470"/>
      <c r="KPJ3" s="470"/>
      <c r="KPK3" s="470"/>
      <c r="KPL3" s="470"/>
      <c r="KPM3" s="470"/>
      <c r="KPN3" s="470"/>
      <c r="KPO3" s="470"/>
      <c r="KPP3" s="470"/>
      <c r="KPQ3" s="470"/>
      <c r="KPR3" s="470"/>
      <c r="KPS3" s="470"/>
      <c r="KPT3" s="470"/>
      <c r="KPU3" s="470"/>
      <c r="KPV3" s="470"/>
      <c r="KPW3" s="470"/>
      <c r="KPX3" s="470"/>
      <c r="KPY3" s="470"/>
      <c r="KPZ3" s="470"/>
      <c r="KQA3" s="470"/>
      <c r="KQB3" s="470"/>
      <c r="KQC3" s="470"/>
      <c r="KQD3" s="470"/>
      <c r="KQE3" s="470"/>
      <c r="KQF3" s="470"/>
      <c r="KQG3" s="470"/>
      <c r="KQH3" s="470"/>
      <c r="KQI3" s="470"/>
      <c r="KQJ3" s="470"/>
      <c r="KQK3" s="470"/>
      <c r="KQL3" s="470"/>
      <c r="KQM3" s="470"/>
      <c r="KQN3" s="470"/>
      <c r="KQO3" s="470"/>
      <c r="KQP3" s="470"/>
      <c r="KQQ3" s="470"/>
      <c r="KQR3" s="470"/>
      <c r="KQS3" s="470"/>
      <c r="KQT3" s="470"/>
      <c r="KQU3" s="470"/>
      <c r="KQV3" s="470"/>
      <c r="KQW3" s="470"/>
      <c r="KQX3" s="470"/>
      <c r="KQY3" s="470"/>
      <c r="KQZ3" s="470"/>
      <c r="KRA3" s="470"/>
      <c r="KRB3" s="470"/>
      <c r="KRC3" s="470"/>
      <c r="KRD3" s="470"/>
      <c r="KRE3" s="470"/>
      <c r="KRF3" s="470"/>
      <c r="KRG3" s="470"/>
      <c r="KRH3" s="470"/>
      <c r="KRI3" s="470"/>
      <c r="KRJ3" s="470"/>
      <c r="KRK3" s="470"/>
      <c r="KRL3" s="470"/>
      <c r="KRM3" s="470"/>
      <c r="KRN3" s="470"/>
      <c r="KRO3" s="470"/>
      <c r="KRP3" s="470"/>
      <c r="KRQ3" s="470"/>
      <c r="KRR3" s="470"/>
      <c r="KRS3" s="470"/>
      <c r="KRT3" s="470"/>
      <c r="KRU3" s="470"/>
      <c r="KRV3" s="470"/>
      <c r="KRW3" s="470"/>
      <c r="KRX3" s="470"/>
      <c r="KRY3" s="470"/>
      <c r="KRZ3" s="470"/>
      <c r="KSA3" s="470"/>
      <c r="KSB3" s="470"/>
      <c r="KSC3" s="470"/>
      <c r="KSD3" s="470"/>
      <c r="KSE3" s="470"/>
      <c r="KSF3" s="470"/>
      <c r="KSG3" s="470"/>
      <c r="KSH3" s="470"/>
      <c r="KSI3" s="470"/>
      <c r="KSJ3" s="470"/>
      <c r="KSK3" s="470"/>
      <c r="KSL3" s="470"/>
      <c r="KSM3" s="470"/>
      <c r="KSN3" s="470"/>
      <c r="KSO3" s="470"/>
      <c r="KSP3" s="470"/>
      <c r="KSQ3" s="470"/>
      <c r="KSR3" s="470"/>
      <c r="KSS3" s="470"/>
      <c r="KST3" s="470"/>
      <c r="KSU3" s="470"/>
      <c r="KSV3" s="470"/>
      <c r="KSW3" s="470"/>
      <c r="KSX3" s="470"/>
      <c r="KSY3" s="470"/>
      <c r="KSZ3" s="470"/>
      <c r="KTA3" s="470"/>
      <c r="KTB3" s="470"/>
      <c r="KTC3" s="470"/>
      <c r="KTD3" s="470"/>
      <c r="KTE3" s="470"/>
      <c r="KTF3" s="470"/>
      <c r="KTG3" s="470"/>
      <c r="KTH3" s="470"/>
      <c r="KTI3" s="470"/>
      <c r="KTJ3" s="470"/>
      <c r="KTK3" s="470"/>
      <c r="KTL3" s="470"/>
      <c r="KTM3" s="470"/>
      <c r="KTN3" s="470"/>
      <c r="KTO3" s="470"/>
      <c r="KTP3" s="470"/>
      <c r="KTQ3" s="470"/>
      <c r="KTR3" s="470"/>
      <c r="KTS3" s="470"/>
      <c r="KTT3" s="470"/>
      <c r="KTU3" s="470"/>
      <c r="KTV3" s="470"/>
      <c r="KTW3" s="470"/>
      <c r="KTX3" s="470"/>
      <c r="KTY3" s="470"/>
      <c r="KTZ3" s="470"/>
      <c r="KUA3" s="470"/>
      <c r="KUB3" s="470"/>
      <c r="KUC3" s="470"/>
      <c r="KUD3" s="470"/>
      <c r="KUE3" s="470"/>
      <c r="KUF3" s="470"/>
      <c r="KUG3" s="470"/>
      <c r="KUH3" s="470"/>
      <c r="KUI3" s="470"/>
      <c r="KUJ3" s="470"/>
      <c r="KUK3" s="470"/>
      <c r="KUL3" s="470"/>
      <c r="KUM3" s="470"/>
      <c r="KUN3" s="470"/>
      <c r="KUO3" s="470"/>
      <c r="KUP3" s="470"/>
      <c r="KUQ3" s="470"/>
      <c r="KUR3" s="470"/>
      <c r="KUS3" s="470"/>
      <c r="KUT3" s="470"/>
      <c r="KUU3" s="470"/>
      <c r="KUV3" s="470"/>
      <c r="KUW3" s="470"/>
      <c r="KUX3" s="470"/>
      <c r="KUY3" s="470"/>
      <c r="KUZ3" s="470"/>
      <c r="KVA3" s="470"/>
      <c r="KVB3" s="470"/>
      <c r="KVC3" s="470"/>
      <c r="KVD3" s="470"/>
      <c r="KVE3" s="470"/>
      <c r="KVF3" s="470"/>
      <c r="KVG3" s="470"/>
      <c r="KVH3" s="470"/>
      <c r="KVI3" s="470"/>
      <c r="KVJ3" s="470"/>
      <c r="KVK3" s="470"/>
      <c r="KVL3" s="470"/>
      <c r="KVM3" s="470"/>
      <c r="KVN3" s="470"/>
      <c r="KVO3" s="470"/>
      <c r="KVP3" s="470"/>
      <c r="KVQ3" s="470"/>
      <c r="KVR3" s="470"/>
      <c r="KVS3" s="470"/>
      <c r="KVT3" s="470"/>
      <c r="KVU3" s="470"/>
      <c r="KVV3" s="470"/>
      <c r="KVW3" s="470"/>
      <c r="KVX3" s="470"/>
      <c r="KVY3" s="470"/>
      <c r="KVZ3" s="470"/>
      <c r="KWA3" s="470"/>
      <c r="KWB3" s="470"/>
      <c r="KWC3" s="470"/>
      <c r="KWD3" s="470"/>
      <c r="KWE3" s="470"/>
      <c r="KWF3" s="470"/>
      <c r="KWG3" s="470"/>
      <c r="KWH3" s="470"/>
      <c r="KWI3" s="470"/>
      <c r="KWJ3" s="470"/>
      <c r="KWK3" s="470"/>
      <c r="KWL3" s="470"/>
      <c r="KWM3" s="470"/>
      <c r="KWN3" s="470"/>
      <c r="KWO3" s="470"/>
      <c r="KWP3" s="470"/>
      <c r="KWQ3" s="470"/>
      <c r="KWR3" s="470"/>
      <c r="KWS3" s="470"/>
      <c r="KWT3" s="470"/>
      <c r="KWU3" s="470"/>
      <c r="KWV3" s="470"/>
      <c r="KWW3" s="470"/>
      <c r="KWX3" s="470"/>
      <c r="KWY3" s="470"/>
      <c r="KWZ3" s="470"/>
      <c r="KXA3" s="470"/>
      <c r="KXB3" s="470"/>
      <c r="KXC3" s="470"/>
      <c r="KXD3" s="470"/>
      <c r="KXE3" s="470"/>
      <c r="KXF3" s="470"/>
      <c r="KXG3" s="470"/>
      <c r="KXH3" s="470"/>
      <c r="KXI3" s="470"/>
      <c r="KXJ3" s="470"/>
      <c r="KXK3" s="470"/>
      <c r="KXL3" s="470"/>
      <c r="KXM3" s="470"/>
      <c r="KXN3" s="470"/>
      <c r="KXO3" s="470"/>
      <c r="KXP3" s="470"/>
      <c r="KXQ3" s="470"/>
      <c r="KXR3" s="470"/>
      <c r="KXS3" s="470"/>
      <c r="KXT3" s="470"/>
      <c r="KXU3" s="470"/>
      <c r="KXV3" s="470"/>
      <c r="KXW3" s="470"/>
      <c r="KXX3" s="470"/>
      <c r="KXY3" s="470"/>
      <c r="KXZ3" s="470"/>
      <c r="KYA3" s="470"/>
      <c r="KYB3" s="470"/>
      <c r="KYC3" s="470"/>
      <c r="KYD3" s="470"/>
      <c r="KYE3" s="470"/>
      <c r="KYF3" s="470"/>
      <c r="KYG3" s="470"/>
      <c r="KYH3" s="470"/>
      <c r="KYI3" s="470"/>
      <c r="KYJ3" s="470"/>
      <c r="KYK3" s="470"/>
      <c r="KYL3" s="470"/>
      <c r="KYM3" s="470"/>
      <c r="KYN3" s="470"/>
      <c r="KYO3" s="470"/>
      <c r="KYP3" s="470"/>
      <c r="KYQ3" s="470"/>
      <c r="KYR3" s="470"/>
      <c r="KYS3" s="470"/>
      <c r="KYT3" s="470"/>
      <c r="KYU3" s="470"/>
      <c r="KYV3" s="470"/>
      <c r="KYW3" s="470"/>
      <c r="KYX3" s="470"/>
      <c r="KYY3" s="470"/>
      <c r="KYZ3" s="470"/>
      <c r="KZA3" s="470"/>
      <c r="KZB3" s="470"/>
      <c r="KZC3" s="470"/>
      <c r="KZD3" s="470"/>
      <c r="KZE3" s="470"/>
      <c r="KZF3" s="470"/>
      <c r="KZG3" s="470"/>
      <c r="KZH3" s="470"/>
      <c r="KZI3" s="470"/>
      <c r="KZJ3" s="470"/>
      <c r="KZK3" s="470"/>
      <c r="KZL3" s="470"/>
      <c r="KZM3" s="470"/>
      <c r="KZN3" s="470"/>
      <c r="KZO3" s="470"/>
      <c r="KZP3" s="470"/>
      <c r="KZQ3" s="470"/>
      <c r="KZR3" s="470"/>
      <c r="KZS3" s="470"/>
      <c r="KZT3" s="470"/>
      <c r="KZU3" s="470"/>
      <c r="KZV3" s="470"/>
      <c r="KZW3" s="470"/>
      <c r="KZX3" s="470"/>
      <c r="KZY3" s="470"/>
      <c r="KZZ3" s="470"/>
      <c r="LAA3" s="470"/>
      <c r="LAB3" s="470"/>
      <c r="LAC3" s="470"/>
      <c r="LAD3" s="470"/>
      <c r="LAE3" s="470"/>
      <c r="LAF3" s="470"/>
      <c r="LAG3" s="470"/>
      <c r="LAH3" s="470"/>
      <c r="LAI3" s="470"/>
      <c r="LAJ3" s="470"/>
      <c r="LAK3" s="470"/>
      <c r="LAL3" s="470"/>
      <c r="LAM3" s="470"/>
      <c r="LAN3" s="470"/>
      <c r="LAO3" s="470"/>
      <c r="LAP3" s="470"/>
      <c r="LAQ3" s="470"/>
      <c r="LAR3" s="470"/>
      <c r="LAS3" s="470"/>
      <c r="LAT3" s="470"/>
      <c r="LAU3" s="470"/>
      <c r="LAV3" s="470"/>
      <c r="LAW3" s="470"/>
      <c r="LAX3" s="470"/>
      <c r="LAY3" s="470"/>
      <c r="LAZ3" s="470"/>
      <c r="LBA3" s="470"/>
      <c r="LBB3" s="470"/>
      <c r="LBC3" s="470"/>
      <c r="LBD3" s="470"/>
      <c r="LBE3" s="470"/>
      <c r="LBF3" s="470"/>
      <c r="LBG3" s="470"/>
      <c r="LBH3" s="470"/>
      <c r="LBI3" s="470"/>
      <c r="LBJ3" s="470"/>
      <c r="LBK3" s="470"/>
      <c r="LBL3" s="470"/>
      <c r="LBM3" s="470"/>
      <c r="LBN3" s="470"/>
      <c r="LBO3" s="470"/>
      <c r="LBP3" s="470"/>
      <c r="LBQ3" s="470"/>
      <c r="LBR3" s="470"/>
      <c r="LBS3" s="470"/>
      <c r="LBT3" s="470"/>
      <c r="LBU3" s="470"/>
      <c r="LBV3" s="470"/>
      <c r="LBW3" s="470"/>
      <c r="LBX3" s="470"/>
      <c r="LBY3" s="470"/>
      <c r="LBZ3" s="470"/>
      <c r="LCA3" s="470"/>
      <c r="LCB3" s="470"/>
      <c r="LCC3" s="470"/>
      <c r="LCD3" s="470"/>
      <c r="LCE3" s="470"/>
      <c r="LCF3" s="470"/>
      <c r="LCG3" s="470"/>
      <c r="LCH3" s="470"/>
      <c r="LCI3" s="470"/>
      <c r="LCJ3" s="470"/>
      <c r="LCK3" s="470"/>
      <c r="LCL3" s="470"/>
      <c r="LCM3" s="470"/>
      <c r="LCN3" s="470"/>
      <c r="LCO3" s="470"/>
      <c r="LCP3" s="470"/>
      <c r="LCQ3" s="470"/>
      <c r="LCR3" s="470"/>
      <c r="LCS3" s="470"/>
      <c r="LCT3" s="470"/>
      <c r="LCU3" s="470"/>
      <c r="LCV3" s="470"/>
      <c r="LCW3" s="470"/>
      <c r="LCX3" s="470"/>
      <c r="LCY3" s="470"/>
      <c r="LCZ3" s="470"/>
      <c r="LDA3" s="470"/>
      <c r="LDB3" s="470"/>
      <c r="LDC3" s="470"/>
      <c r="LDD3" s="470"/>
      <c r="LDE3" s="470"/>
      <c r="LDF3" s="470"/>
      <c r="LDG3" s="470"/>
      <c r="LDH3" s="470"/>
      <c r="LDI3" s="470"/>
      <c r="LDJ3" s="470"/>
      <c r="LDK3" s="470"/>
      <c r="LDL3" s="470"/>
      <c r="LDM3" s="470"/>
      <c r="LDN3" s="470"/>
      <c r="LDO3" s="470"/>
      <c r="LDP3" s="470"/>
      <c r="LDQ3" s="470"/>
      <c r="LDR3" s="470"/>
      <c r="LDS3" s="470"/>
      <c r="LDT3" s="470"/>
      <c r="LDU3" s="470"/>
      <c r="LDV3" s="470"/>
      <c r="LDW3" s="470"/>
      <c r="LDX3" s="470"/>
      <c r="LDY3" s="470"/>
      <c r="LDZ3" s="470"/>
      <c r="LEA3" s="470"/>
      <c r="LEB3" s="470"/>
      <c r="LEC3" s="470"/>
      <c r="LED3" s="470"/>
      <c r="LEE3" s="470"/>
      <c r="LEF3" s="470"/>
      <c r="LEG3" s="470"/>
      <c r="LEH3" s="470"/>
      <c r="LEI3" s="470"/>
      <c r="LEJ3" s="470"/>
      <c r="LEK3" s="470"/>
      <c r="LEL3" s="470"/>
      <c r="LEM3" s="470"/>
      <c r="LEN3" s="470"/>
      <c r="LEO3" s="470"/>
      <c r="LEP3" s="470"/>
      <c r="LEQ3" s="470"/>
      <c r="LER3" s="470"/>
      <c r="LES3" s="470"/>
      <c r="LET3" s="470"/>
      <c r="LEU3" s="470"/>
      <c r="LEV3" s="470"/>
      <c r="LEW3" s="470"/>
      <c r="LEX3" s="470"/>
      <c r="LEY3" s="470"/>
      <c r="LEZ3" s="470"/>
      <c r="LFA3" s="470"/>
      <c r="LFB3" s="470"/>
      <c r="LFC3" s="470"/>
      <c r="LFD3" s="470"/>
      <c r="LFE3" s="470"/>
      <c r="LFF3" s="470"/>
      <c r="LFG3" s="470"/>
      <c r="LFH3" s="470"/>
      <c r="LFI3" s="470"/>
      <c r="LFJ3" s="470"/>
      <c r="LFK3" s="470"/>
      <c r="LFL3" s="470"/>
      <c r="LFM3" s="470"/>
      <c r="LFN3" s="470"/>
      <c r="LFO3" s="470"/>
      <c r="LFP3" s="470"/>
      <c r="LFQ3" s="470"/>
      <c r="LFR3" s="470"/>
      <c r="LFS3" s="470"/>
      <c r="LFT3" s="470"/>
      <c r="LFU3" s="470"/>
      <c r="LFV3" s="470"/>
      <c r="LFW3" s="470"/>
      <c r="LFX3" s="470"/>
      <c r="LFY3" s="470"/>
      <c r="LFZ3" s="470"/>
      <c r="LGA3" s="470"/>
      <c r="LGB3" s="470"/>
      <c r="LGC3" s="470"/>
      <c r="LGD3" s="470"/>
      <c r="LGE3" s="470"/>
      <c r="LGF3" s="470"/>
      <c r="LGG3" s="470"/>
      <c r="LGH3" s="470"/>
      <c r="LGI3" s="470"/>
      <c r="LGJ3" s="470"/>
      <c r="LGK3" s="470"/>
      <c r="LGL3" s="470"/>
      <c r="LGM3" s="470"/>
      <c r="LGN3" s="470"/>
      <c r="LGO3" s="470"/>
      <c r="LGP3" s="470"/>
      <c r="LGQ3" s="470"/>
      <c r="LGR3" s="470"/>
      <c r="LGS3" s="470"/>
      <c r="LGT3" s="470"/>
      <c r="LGU3" s="470"/>
      <c r="LGV3" s="470"/>
      <c r="LGW3" s="470"/>
      <c r="LGX3" s="470"/>
      <c r="LGY3" s="470"/>
      <c r="LGZ3" s="470"/>
      <c r="LHA3" s="470"/>
      <c r="LHB3" s="470"/>
      <c r="LHC3" s="470"/>
      <c r="LHD3" s="470"/>
      <c r="LHE3" s="470"/>
      <c r="LHF3" s="470"/>
      <c r="LHG3" s="470"/>
      <c r="LHH3" s="470"/>
      <c r="LHI3" s="470"/>
      <c r="LHJ3" s="470"/>
      <c r="LHK3" s="470"/>
      <c r="LHL3" s="470"/>
      <c r="LHM3" s="470"/>
      <c r="LHN3" s="470"/>
      <c r="LHO3" s="470"/>
      <c r="LHP3" s="470"/>
      <c r="LHQ3" s="470"/>
      <c r="LHR3" s="470"/>
      <c r="LHS3" s="470"/>
      <c r="LHT3" s="470"/>
      <c r="LHU3" s="470"/>
      <c r="LHV3" s="470"/>
      <c r="LHW3" s="470"/>
      <c r="LHX3" s="470"/>
      <c r="LHY3" s="470"/>
      <c r="LHZ3" s="470"/>
      <c r="LIA3" s="470"/>
      <c r="LIB3" s="470"/>
      <c r="LIC3" s="470"/>
      <c r="LID3" s="470"/>
      <c r="LIE3" s="470"/>
      <c r="LIF3" s="470"/>
      <c r="LIG3" s="470"/>
      <c r="LIH3" s="470"/>
      <c r="LII3" s="470"/>
      <c r="LIJ3" s="470"/>
      <c r="LIK3" s="470"/>
      <c r="LIL3" s="470"/>
      <c r="LIM3" s="470"/>
      <c r="LIN3" s="470"/>
      <c r="LIO3" s="470"/>
      <c r="LIP3" s="470"/>
      <c r="LIQ3" s="470"/>
      <c r="LIR3" s="470"/>
      <c r="LIS3" s="470"/>
      <c r="LIT3" s="470"/>
      <c r="LIU3" s="470"/>
      <c r="LIV3" s="470"/>
      <c r="LIW3" s="470"/>
      <c r="LIX3" s="470"/>
      <c r="LIY3" s="470"/>
      <c r="LIZ3" s="470"/>
      <c r="LJA3" s="470"/>
      <c r="LJB3" s="470"/>
      <c r="LJC3" s="470"/>
      <c r="LJD3" s="470"/>
      <c r="LJE3" s="470"/>
      <c r="LJF3" s="470"/>
      <c r="LJG3" s="470"/>
      <c r="LJH3" s="470"/>
      <c r="LJI3" s="470"/>
      <c r="LJJ3" s="470"/>
      <c r="LJK3" s="470"/>
      <c r="LJL3" s="470"/>
      <c r="LJM3" s="470"/>
      <c r="LJN3" s="470"/>
      <c r="LJO3" s="470"/>
      <c r="LJP3" s="470"/>
      <c r="LJQ3" s="470"/>
      <c r="LJR3" s="470"/>
      <c r="LJS3" s="470"/>
      <c r="LJT3" s="470"/>
      <c r="LJU3" s="470"/>
      <c r="LJV3" s="470"/>
      <c r="LJW3" s="470"/>
      <c r="LJX3" s="470"/>
      <c r="LJY3" s="470"/>
      <c r="LJZ3" s="470"/>
      <c r="LKA3" s="470"/>
      <c r="LKB3" s="470"/>
      <c r="LKC3" s="470"/>
      <c r="LKD3" s="470"/>
      <c r="LKE3" s="470"/>
      <c r="LKF3" s="470"/>
      <c r="LKG3" s="470"/>
      <c r="LKH3" s="470"/>
      <c r="LKI3" s="470"/>
      <c r="LKJ3" s="470"/>
      <c r="LKK3" s="470"/>
      <c r="LKL3" s="470"/>
      <c r="LKM3" s="470"/>
      <c r="LKN3" s="470"/>
      <c r="LKO3" s="470"/>
      <c r="LKP3" s="470"/>
      <c r="LKQ3" s="470"/>
      <c r="LKR3" s="470"/>
      <c r="LKS3" s="470"/>
      <c r="LKT3" s="470"/>
      <c r="LKU3" s="470"/>
      <c r="LKV3" s="470"/>
      <c r="LKW3" s="470"/>
      <c r="LKX3" s="470"/>
      <c r="LKY3" s="470"/>
      <c r="LKZ3" s="470"/>
      <c r="LLA3" s="470"/>
      <c r="LLB3" s="470"/>
      <c r="LLC3" s="470"/>
      <c r="LLD3" s="470"/>
      <c r="LLE3" s="470"/>
      <c r="LLF3" s="470"/>
      <c r="LLG3" s="470"/>
      <c r="LLH3" s="470"/>
      <c r="LLI3" s="470"/>
      <c r="LLJ3" s="470"/>
      <c r="LLK3" s="470"/>
      <c r="LLL3" s="470"/>
      <c r="LLM3" s="470"/>
      <c r="LLN3" s="470"/>
      <c r="LLO3" s="470"/>
      <c r="LLP3" s="470"/>
      <c r="LLQ3" s="470"/>
      <c r="LLR3" s="470"/>
      <c r="LLS3" s="470"/>
      <c r="LLT3" s="470"/>
      <c r="LLU3" s="470"/>
      <c r="LLV3" s="470"/>
      <c r="LLW3" s="470"/>
      <c r="LLX3" s="470"/>
      <c r="LLY3" s="470"/>
      <c r="LLZ3" s="470"/>
      <c r="LMA3" s="470"/>
      <c r="LMB3" s="470"/>
      <c r="LMC3" s="470"/>
      <c r="LMD3" s="470"/>
      <c r="LME3" s="470"/>
      <c r="LMF3" s="470"/>
      <c r="LMG3" s="470"/>
      <c r="LMH3" s="470"/>
      <c r="LMI3" s="470"/>
      <c r="LMJ3" s="470"/>
      <c r="LMK3" s="470"/>
      <c r="LML3" s="470"/>
      <c r="LMM3" s="470"/>
      <c r="LMN3" s="470"/>
      <c r="LMO3" s="470"/>
      <c r="LMP3" s="470"/>
      <c r="LMQ3" s="470"/>
      <c r="LMR3" s="470"/>
      <c r="LMS3" s="470"/>
      <c r="LMT3" s="470"/>
      <c r="LMU3" s="470"/>
      <c r="LMV3" s="470"/>
      <c r="LMW3" s="470"/>
      <c r="LMX3" s="470"/>
      <c r="LMY3" s="470"/>
      <c r="LMZ3" s="470"/>
      <c r="LNA3" s="470"/>
      <c r="LNB3" s="470"/>
      <c r="LNC3" s="470"/>
      <c r="LND3" s="470"/>
      <c r="LNE3" s="470"/>
      <c r="LNF3" s="470"/>
      <c r="LNG3" s="470"/>
      <c r="LNH3" s="470"/>
      <c r="LNI3" s="470"/>
      <c r="LNJ3" s="470"/>
      <c r="LNK3" s="470"/>
      <c r="LNL3" s="470"/>
      <c r="LNM3" s="470"/>
      <c r="LNN3" s="470"/>
      <c r="LNO3" s="470"/>
      <c r="LNP3" s="470"/>
      <c r="LNQ3" s="470"/>
      <c r="LNR3" s="470"/>
      <c r="LNS3" s="470"/>
      <c r="LNT3" s="470"/>
      <c r="LNU3" s="470"/>
      <c r="LNV3" s="470"/>
      <c r="LNW3" s="470"/>
      <c r="LNX3" s="470"/>
      <c r="LNY3" s="470"/>
      <c r="LNZ3" s="470"/>
      <c r="LOA3" s="470"/>
      <c r="LOB3" s="470"/>
      <c r="LOC3" s="470"/>
      <c r="LOD3" s="470"/>
      <c r="LOE3" s="470"/>
      <c r="LOF3" s="470"/>
      <c r="LOG3" s="470"/>
      <c r="LOH3" s="470"/>
      <c r="LOI3" s="470"/>
      <c r="LOJ3" s="470"/>
      <c r="LOK3" s="470"/>
      <c r="LOL3" s="470"/>
      <c r="LOM3" s="470"/>
      <c r="LON3" s="470"/>
      <c r="LOO3" s="470"/>
      <c r="LOP3" s="470"/>
      <c r="LOQ3" s="470"/>
      <c r="LOR3" s="470"/>
      <c r="LOS3" s="470"/>
      <c r="LOT3" s="470"/>
      <c r="LOU3" s="470"/>
      <c r="LOV3" s="470"/>
      <c r="LOW3" s="470"/>
      <c r="LOX3" s="470"/>
      <c r="LOY3" s="470"/>
      <c r="LOZ3" s="470"/>
      <c r="LPA3" s="470"/>
      <c r="LPB3" s="470"/>
      <c r="LPC3" s="470"/>
      <c r="LPD3" s="470"/>
      <c r="LPE3" s="470"/>
      <c r="LPF3" s="470"/>
      <c r="LPG3" s="470"/>
      <c r="LPH3" s="470"/>
      <c r="LPI3" s="470"/>
      <c r="LPJ3" s="470"/>
      <c r="LPK3" s="470"/>
      <c r="LPL3" s="470"/>
      <c r="LPM3" s="470"/>
      <c r="LPN3" s="470"/>
      <c r="LPO3" s="470"/>
      <c r="LPP3" s="470"/>
      <c r="LPQ3" s="470"/>
      <c r="LPR3" s="470"/>
      <c r="LPS3" s="470"/>
      <c r="LPT3" s="470"/>
      <c r="LPU3" s="470"/>
      <c r="LPV3" s="470"/>
      <c r="LPW3" s="470"/>
      <c r="LPX3" s="470"/>
      <c r="LPY3" s="470"/>
      <c r="LPZ3" s="470"/>
      <c r="LQA3" s="470"/>
      <c r="LQB3" s="470"/>
      <c r="LQC3" s="470"/>
      <c r="LQD3" s="470"/>
      <c r="LQE3" s="470"/>
      <c r="LQF3" s="470"/>
      <c r="LQG3" s="470"/>
      <c r="LQH3" s="470"/>
      <c r="LQI3" s="470"/>
      <c r="LQJ3" s="470"/>
      <c r="LQK3" s="470"/>
      <c r="LQL3" s="470"/>
      <c r="LQM3" s="470"/>
      <c r="LQN3" s="470"/>
      <c r="LQO3" s="470"/>
      <c r="LQP3" s="470"/>
      <c r="LQQ3" s="470"/>
      <c r="LQR3" s="470"/>
      <c r="LQS3" s="470"/>
      <c r="LQT3" s="470"/>
      <c r="LQU3" s="470"/>
      <c r="LQV3" s="470"/>
      <c r="LQW3" s="470"/>
      <c r="LQX3" s="470"/>
      <c r="LQY3" s="470"/>
      <c r="LQZ3" s="470"/>
      <c r="LRA3" s="470"/>
      <c r="LRB3" s="470"/>
      <c r="LRC3" s="470"/>
      <c r="LRD3" s="470"/>
      <c r="LRE3" s="470"/>
      <c r="LRF3" s="470"/>
      <c r="LRG3" s="470"/>
      <c r="LRH3" s="470"/>
      <c r="LRI3" s="470"/>
      <c r="LRJ3" s="470"/>
      <c r="LRK3" s="470"/>
      <c r="LRL3" s="470"/>
      <c r="LRM3" s="470"/>
      <c r="LRN3" s="470"/>
      <c r="LRO3" s="470"/>
      <c r="LRP3" s="470"/>
      <c r="LRQ3" s="470"/>
      <c r="LRR3" s="470"/>
      <c r="LRS3" s="470"/>
      <c r="LRT3" s="470"/>
      <c r="LRU3" s="470"/>
      <c r="LRV3" s="470"/>
      <c r="LRW3" s="470"/>
      <c r="LRX3" s="470"/>
      <c r="LRY3" s="470"/>
      <c r="LRZ3" s="470"/>
      <c r="LSA3" s="470"/>
      <c r="LSB3" s="470"/>
      <c r="LSC3" s="470"/>
      <c r="LSD3" s="470"/>
      <c r="LSE3" s="470"/>
      <c r="LSF3" s="470"/>
      <c r="LSG3" s="470"/>
      <c r="LSH3" s="470"/>
      <c r="LSI3" s="470"/>
      <c r="LSJ3" s="470"/>
      <c r="LSK3" s="470"/>
      <c r="LSL3" s="470"/>
      <c r="LSM3" s="470"/>
      <c r="LSN3" s="470"/>
      <c r="LSO3" s="470"/>
      <c r="LSP3" s="470"/>
      <c r="LSQ3" s="470"/>
      <c r="LSR3" s="470"/>
      <c r="LSS3" s="470"/>
      <c r="LST3" s="470"/>
      <c r="LSU3" s="470"/>
      <c r="LSV3" s="470"/>
      <c r="LSW3" s="470"/>
      <c r="LSX3" s="470"/>
      <c r="LSY3" s="470"/>
      <c r="LSZ3" s="470"/>
      <c r="LTA3" s="470"/>
      <c r="LTB3" s="470"/>
      <c r="LTC3" s="470"/>
      <c r="LTD3" s="470"/>
      <c r="LTE3" s="470"/>
      <c r="LTF3" s="470"/>
      <c r="LTG3" s="470"/>
      <c r="LTH3" s="470"/>
      <c r="LTI3" s="470"/>
      <c r="LTJ3" s="470"/>
      <c r="LTK3" s="470"/>
      <c r="LTL3" s="470"/>
      <c r="LTM3" s="470"/>
      <c r="LTN3" s="470"/>
      <c r="LTO3" s="470"/>
      <c r="LTP3" s="470"/>
      <c r="LTQ3" s="470"/>
      <c r="LTR3" s="470"/>
      <c r="LTS3" s="470"/>
      <c r="LTT3" s="470"/>
      <c r="LTU3" s="470"/>
      <c r="LTV3" s="470"/>
      <c r="LTW3" s="470"/>
      <c r="LTX3" s="470"/>
      <c r="LTY3" s="470"/>
      <c r="LTZ3" s="470"/>
      <c r="LUA3" s="470"/>
      <c r="LUB3" s="470"/>
      <c r="LUC3" s="470"/>
      <c r="LUD3" s="470"/>
      <c r="LUE3" s="470"/>
      <c r="LUF3" s="470"/>
      <c r="LUG3" s="470"/>
      <c r="LUH3" s="470"/>
      <c r="LUI3" s="470"/>
      <c r="LUJ3" s="470"/>
      <c r="LUK3" s="470"/>
      <c r="LUL3" s="470"/>
      <c r="LUM3" s="470"/>
      <c r="LUN3" s="470"/>
      <c r="LUO3" s="470"/>
      <c r="LUP3" s="470"/>
      <c r="LUQ3" s="470"/>
      <c r="LUR3" s="470"/>
      <c r="LUS3" s="470"/>
      <c r="LUT3" s="470"/>
      <c r="LUU3" s="470"/>
      <c r="LUV3" s="470"/>
      <c r="LUW3" s="470"/>
      <c r="LUX3" s="470"/>
      <c r="LUY3" s="470"/>
      <c r="LUZ3" s="470"/>
      <c r="LVA3" s="470"/>
      <c r="LVB3" s="470"/>
      <c r="LVC3" s="470"/>
      <c r="LVD3" s="470"/>
      <c r="LVE3" s="470"/>
      <c r="LVF3" s="470"/>
      <c r="LVG3" s="470"/>
      <c r="LVH3" s="470"/>
      <c r="LVI3" s="470"/>
      <c r="LVJ3" s="470"/>
      <c r="LVK3" s="470"/>
      <c r="LVL3" s="470"/>
      <c r="LVM3" s="470"/>
      <c r="LVN3" s="470"/>
      <c r="LVO3" s="470"/>
      <c r="LVP3" s="470"/>
      <c r="LVQ3" s="470"/>
      <c r="LVR3" s="470"/>
      <c r="LVS3" s="470"/>
      <c r="LVT3" s="470"/>
      <c r="LVU3" s="470"/>
      <c r="LVV3" s="470"/>
      <c r="LVW3" s="470"/>
      <c r="LVX3" s="470"/>
      <c r="LVY3" s="470"/>
      <c r="LVZ3" s="470"/>
      <c r="LWA3" s="470"/>
      <c r="LWB3" s="470"/>
      <c r="LWC3" s="470"/>
      <c r="LWD3" s="470"/>
      <c r="LWE3" s="470"/>
      <c r="LWF3" s="470"/>
      <c r="LWG3" s="470"/>
      <c r="LWH3" s="470"/>
      <c r="LWI3" s="470"/>
      <c r="LWJ3" s="470"/>
      <c r="LWK3" s="470"/>
      <c r="LWL3" s="470"/>
      <c r="LWM3" s="470"/>
      <c r="LWN3" s="470"/>
      <c r="LWO3" s="470"/>
      <c r="LWP3" s="470"/>
      <c r="LWQ3" s="470"/>
      <c r="LWR3" s="470"/>
      <c r="LWS3" s="470"/>
      <c r="LWT3" s="470"/>
      <c r="LWU3" s="470"/>
      <c r="LWV3" s="470"/>
      <c r="LWW3" s="470"/>
      <c r="LWX3" s="470"/>
      <c r="LWY3" s="470"/>
      <c r="LWZ3" s="470"/>
      <c r="LXA3" s="470"/>
      <c r="LXB3" s="470"/>
      <c r="LXC3" s="470"/>
      <c r="LXD3" s="470"/>
      <c r="LXE3" s="470"/>
      <c r="LXF3" s="470"/>
      <c r="LXG3" s="470"/>
      <c r="LXH3" s="470"/>
      <c r="LXI3" s="470"/>
      <c r="LXJ3" s="470"/>
      <c r="LXK3" s="470"/>
      <c r="LXL3" s="470"/>
      <c r="LXM3" s="470"/>
      <c r="LXN3" s="470"/>
      <c r="LXO3" s="470"/>
      <c r="LXP3" s="470"/>
      <c r="LXQ3" s="470"/>
      <c r="LXR3" s="470"/>
      <c r="LXS3" s="470"/>
      <c r="LXT3" s="470"/>
      <c r="LXU3" s="470"/>
      <c r="LXV3" s="470"/>
      <c r="LXW3" s="470"/>
      <c r="LXX3" s="470"/>
      <c r="LXY3" s="470"/>
      <c r="LXZ3" s="470"/>
      <c r="LYA3" s="470"/>
      <c r="LYB3" s="470"/>
      <c r="LYC3" s="470"/>
      <c r="LYD3" s="470"/>
      <c r="LYE3" s="470"/>
      <c r="LYF3" s="470"/>
      <c r="LYG3" s="470"/>
      <c r="LYH3" s="470"/>
      <c r="LYI3" s="470"/>
      <c r="LYJ3" s="470"/>
      <c r="LYK3" s="470"/>
      <c r="LYL3" s="470"/>
      <c r="LYM3" s="470"/>
      <c r="LYN3" s="470"/>
      <c r="LYO3" s="470"/>
      <c r="LYP3" s="470"/>
      <c r="LYQ3" s="470"/>
      <c r="LYR3" s="470"/>
      <c r="LYS3" s="470"/>
      <c r="LYT3" s="470"/>
      <c r="LYU3" s="470"/>
      <c r="LYV3" s="470"/>
      <c r="LYW3" s="470"/>
      <c r="LYX3" s="470"/>
      <c r="LYY3" s="470"/>
      <c r="LYZ3" s="470"/>
      <c r="LZA3" s="470"/>
      <c r="LZB3" s="470"/>
      <c r="LZC3" s="470"/>
      <c r="LZD3" s="470"/>
      <c r="LZE3" s="470"/>
      <c r="LZF3" s="470"/>
      <c r="LZG3" s="470"/>
      <c r="LZH3" s="470"/>
      <c r="LZI3" s="470"/>
      <c r="LZJ3" s="470"/>
      <c r="LZK3" s="470"/>
      <c r="LZL3" s="470"/>
      <c r="LZM3" s="470"/>
      <c r="LZN3" s="470"/>
      <c r="LZO3" s="470"/>
      <c r="LZP3" s="470"/>
      <c r="LZQ3" s="470"/>
      <c r="LZR3" s="470"/>
      <c r="LZS3" s="470"/>
      <c r="LZT3" s="470"/>
      <c r="LZU3" s="470"/>
      <c r="LZV3" s="470"/>
      <c r="LZW3" s="470"/>
      <c r="LZX3" s="470"/>
      <c r="LZY3" s="470"/>
      <c r="LZZ3" s="470"/>
      <c r="MAA3" s="470"/>
      <c r="MAB3" s="470"/>
      <c r="MAC3" s="470"/>
      <c r="MAD3" s="470"/>
      <c r="MAE3" s="470"/>
      <c r="MAF3" s="470"/>
      <c r="MAG3" s="470"/>
      <c r="MAH3" s="470"/>
      <c r="MAI3" s="470"/>
      <c r="MAJ3" s="470"/>
      <c r="MAK3" s="470"/>
      <c r="MAL3" s="470"/>
      <c r="MAM3" s="470"/>
      <c r="MAN3" s="470"/>
      <c r="MAO3" s="470"/>
      <c r="MAP3" s="470"/>
      <c r="MAQ3" s="470"/>
      <c r="MAR3" s="470"/>
      <c r="MAS3" s="470"/>
      <c r="MAT3" s="470"/>
      <c r="MAU3" s="470"/>
      <c r="MAV3" s="470"/>
      <c r="MAW3" s="470"/>
      <c r="MAX3" s="470"/>
      <c r="MAY3" s="470"/>
      <c r="MAZ3" s="470"/>
      <c r="MBA3" s="470"/>
      <c r="MBB3" s="470"/>
      <c r="MBC3" s="470"/>
      <c r="MBD3" s="470"/>
      <c r="MBE3" s="470"/>
      <c r="MBF3" s="470"/>
      <c r="MBG3" s="470"/>
      <c r="MBH3" s="470"/>
      <c r="MBI3" s="470"/>
      <c r="MBJ3" s="470"/>
      <c r="MBK3" s="470"/>
      <c r="MBL3" s="470"/>
      <c r="MBM3" s="470"/>
      <c r="MBN3" s="470"/>
      <c r="MBO3" s="470"/>
      <c r="MBP3" s="470"/>
      <c r="MBQ3" s="470"/>
      <c r="MBR3" s="470"/>
      <c r="MBS3" s="470"/>
      <c r="MBT3" s="470"/>
      <c r="MBU3" s="470"/>
      <c r="MBV3" s="470"/>
      <c r="MBW3" s="470"/>
      <c r="MBX3" s="470"/>
      <c r="MBY3" s="470"/>
      <c r="MBZ3" s="470"/>
      <c r="MCA3" s="470"/>
      <c r="MCB3" s="470"/>
      <c r="MCC3" s="470"/>
      <c r="MCD3" s="470"/>
      <c r="MCE3" s="470"/>
      <c r="MCF3" s="470"/>
      <c r="MCG3" s="470"/>
      <c r="MCH3" s="470"/>
      <c r="MCI3" s="470"/>
      <c r="MCJ3" s="470"/>
      <c r="MCK3" s="470"/>
      <c r="MCL3" s="470"/>
      <c r="MCM3" s="470"/>
      <c r="MCN3" s="470"/>
      <c r="MCO3" s="470"/>
      <c r="MCP3" s="470"/>
      <c r="MCQ3" s="470"/>
      <c r="MCR3" s="470"/>
      <c r="MCS3" s="470"/>
      <c r="MCT3" s="470"/>
      <c r="MCU3" s="470"/>
      <c r="MCV3" s="470"/>
      <c r="MCW3" s="470"/>
      <c r="MCX3" s="470"/>
      <c r="MCY3" s="470"/>
      <c r="MCZ3" s="470"/>
      <c r="MDA3" s="470"/>
      <c r="MDB3" s="470"/>
      <c r="MDC3" s="470"/>
      <c r="MDD3" s="470"/>
      <c r="MDE3" s="470"/>
      <c r="MDF3" s="470"/>
      <c r="MDG3" s="470"/>
      <c r="MDH3" s="470"/>
      <c r="MDI3" s="470"/>
      <c r="MDJ3" s="470"/>
      <c r="MDK3" s="470"/>
      <c r="MDL3" s="470"/>
      <c r="MDM3" s="470"/>
      <c r="MDN3" s="470"/>
      <c r="MDO3" s="470"/>
      <c r="MDP3" s="470"/>
      <c r="MDQ3" s="470"/>
      <c r="MDR3" s="470"/>
      <c r="MDS3" s="470"/>
      <c r="MDT3" s="470"/>
      <c r="MDU3" s="470"/>
      <c r="MDV3" s="470"/>
      <c r="MDW3" s="470"/>
      <c r="MDX3" s="470"/>
      <c r="MDY3" s="470"/>
      <c r="MDZ3" s="470"/>
      <c r="MEA3" s="470"/>
      <c r="MEB3" s="470"/>
      <c r="MEC3" s="470"/>
      <c r="MED3" s="470"/>
      <c r="MEE3" s="470"/>
      <c r="MEF3" s="470"/>
      <c r="MEG3" s="470"/>
      <c r="MEH3" s="470"/>
      <c r="MEI3" s="470"/>
      <c r="MEJ3" s="470"/>
      <c r="MEK3" s="470"/>
      <c r="MEL3" s="470"/>
      <c r="MEM3" s="470"/>
      <c r="MEN3" s="470"/>
      <c r="MEO3" s="470"/>
      <c r="MEP3" s="470"/>
      <c r="MEQ3" s="470"/>
      <c r="MER3" s="470"/>
      <c r="MES3" s="470"/>
      <c r="MET3" s="470"/>
      <c r="MEU3" s="470"/>
      <c r="MEV3" s="470"/>
      <c r="MEW3" s="470"/>
      <c r="MEX3" s="470"/>
      <c r="MEY3" s="470"/>
      <c r="MEZ3" s="470"/>
      <c r="MFA3" s="470"/>
      <c r="MFB3" s="470"/>
      <c r="MFC3" s="470"/>
      <c r="MFD3" s="470"/>
      <c r="MFE3" s="470"/>
      <c r="MFF3" s="470"/>
      <c r="MFG3" s="470"/>
      <c r="MFH3" s="470"/>
      <c r="MFI3" s="470"/>
      <c r="MFJ3" s="470"/>
      <c r="MFK3" s="470"/>
      <c r="MFL3" s="470"/>
      <c r="MFM3" s="470"/>
      <c r="MFN3" s="470"/>
      <c r="MFO3" s="470"/>
      <c r="MFP3" s="470"/>
      <c r="MFQ3" s="470"/>
      <c r="MFR3" s="470"/>
      <c r="MFS3" s="470"/>
      <c r="MFT3" s="470"/>
      <c r="MFU3" s="470"/>
      <c r="MFV3" s="470"/>
      <c r="MFW3" s="470"/>
      <c r="MFX3" s="470"/>
      <c r="MFY3" s="470"/>
      <c r="MFZ3" s="470"/>
      <c r="MGA3" s="470"/>
      <c r="MGB3" s="470"/>
      <c r="MGC3" s="470"/>
      <c r="MGD3" s="470"/>
      <c r="MGE3" s="470"/>
      <c r="MGF3" s="470"/>
      <c r="MGG3" s="470"/>
      <c r="MGH3" s="470"/>
      <c r="MGI3" s="470"/>
      <c r="MGJ3" s="470"/>
      <c r="MGK3" s="470"/>
      <c r="MGL3" s="470"/>
      <c r="MGM3" s="470"/>
      <c r="MGN3" s="470"/>
      <c r="MGO3" s="470"/>
      <c r="MGP3" s="470"/>
      <c r="MGQ3" s="470"/>
      <c r="MGR3" s="470"/>
      <c r="MGS3" s="470"/>
      <c r="MGT3" s="470"/>
      <c r="MGU3" s="470"/>
      <c r="MGV3" s="470"/>
      <c r="MGW3" s="470"/>
      <c r="MGX3" s="470"/>
      <c r="MGY3" s="470"/>
      <c r="MGZ3" s="470"/>
      <c r="MHA3" s="470"/>
      <c r="MHB3" s="470"/>
      <c r="MHC3" s="470"/>
      <c r="MHD3" s="470"/>
      <c r="MHE3" s="470"/>
      <c r="MHF3" s="470"/>
      <c r="MHG3" s="470"/>
      <c r="MHH3" s="470"/>
      <c r="MHI3" s="470"/>
      <c r="MHJ3" s="470"/>
      <c r="MHK3" s="470"/>
      <c r="MHL3" s="470"/>
      <c r="MHM3" s="470"/>
      <c r="MHN3" s="470"/>
      <c r="MHO3" s="470"/>
      <c r="MHP3" s="470"/>
      <c r="MHQ3" s="470"/>
      <c r="MHR3" s="470"/>
      <c r="MHS3" s="470"/>
      <c r="MHT3" s="470"/>
      <c r="MHU3" s="470"/>
      <c r="MHV3" s="470"/>
      <c r="MHW3" s="470"/>
      <c r="MHX3" s="470"/>
      <c r="MHY3" s="470"/>
      <c r="MHZ3" s="470"/>
      <c r="MIA3" s="470"/>
      <c r="MIB3" s="470"/>
      <c r="MIC3" s="470"/>
      <c r="MID3" s="470"/>
      <c r="MIE3" s="470"/>
      <c r="MIF3" s="470"/>
      <c r="MIG3" s="470"/>
      <c r="MIH3" s="470"/>
      <c r="MII3" s="470"/>
      <c r="MIJ3" s="470"/>
      <c r="MIK3" s="470"/>
      <c r="MIL3" s="470"/>
      <c r="MIM3" s="470"/>
      <c r="MIN3" s="470"/>
      <c r="MIO3" s="470"/>
      <c r="MIP3" s="470"/>
      <c r="MIQ3" s="470"/>
      <c r="MIR3" s="470"/>
      <c r="MIS3" s="470"/>
      <c r="MIT3" s="470"/>
      <c r="MIU3" s="470"/>
      <c r="MIV3" s="470"/>
      <c r="MIW3" s="470"/>
      <c r="MIX3" s="470"/>
      <c r="MIY3" s="470"/>
      <c r="MIZ3" s="470"/>
      <c r="MJA3" s="470"/>
      <c r="MJB3" s="470"/>
      <c r="MJC3" s="470"/>
      <c r="MJD3" s="470"/>
      <c r="MJE3" s="470"/>
      <c r="MJF3" s="470"/>
      <c r="MJG3" s="470"/>
      <c r="MJH3" s="470"/>
      <c r="MJI3" s="470"/>
      <c r="MJJ3" s="470"/>
      <c r="MJK3" s="470"/>
      <c r="MJL3" s="470"/>
      <c r="MJM3" s="470"/>
      <c r="MJN3" s="470"/>
      <c r="MJO3" s="470"/>
      <c r="MJP3" s="470"/>
      <c r="MJQ3" s="470"/>
      <c r="MJR3" s="470"/>
      <c r="MJS3" s="470"/>
      <c r="MJT3" s="470"/>
      <c r="MJU3" s="470"/>
      <c r="MJV3" s="470"/>
      <c r="MJW3" s="470"/>
      <c r="MJX3" s="470"/>
      <c r="MJY3" s="470"/>
      <c r="MJZ3" s="470"/>
      <c r="MKA3" s="470"/>
      <c r="MKB3" s="470"/>
      <c r="MKC3" s="470"/>
      <c r="MKD3" s="470"/>
      <c r="MKE3" s="470"/>
      <c r="MKF3" s="470"/>
      <c r="MKG3" s="470"/>
      <c r="MKH3" s="470"/>
      <c r="MKI3" s="470"/>
      <c r="MKJ3" s="470"/>
      <c r="MKK3" s="470"/>
      <c r="MKL3" s="470"/>
      <c r="MKM3" s="470"/>
      <c r="MKN3" s="470"/>
      <c r="MKO3" s="470"/>
      <c r="MKP3" s="470"/>
      <c r="MKQ3" s="470"/>
      <c r="MKR3" s="470"/>
      <c r="MKS3" s="470"/>
      <c r="MKT3" s="470"/>
      <c r="MKU3" s="470"/>
      <c r="MKV3" s="470"/>
      <c r="MKW3" s="470"/>
      <c r="MKX3" s="470"/>
      <c r="MKY3" s="470"/>
      <c r="MKZ3" s="470"/>
      <c r="MLA3" s="470"/>
      <c r="MLB3" s="470"/>
      <c r="MLC3" s="470"/>
      <c r="MLD3" s="470"/>
      <c r="MLE3" s="470"/>
      <c r="MLF3" s="470"/>
      <c r="MLG3" s="470"/>
      <c r="MLH3" s="470"/>
      <c r="MLI3" s="470"/>
      <c r="MLJ3" s="470"/>
      <c r="MLK3" s="470"/>
      <c r="MLL3" s="470"/>
      <c r="MLM3" s="470"/>
      <c r="MLN3" s="470"/>
      <c r="MLO3" s="470"/>
      <c r="MLP3" s="470"/>
      <c r="MLQ3" s="470"/>
      <c r="MLR3" s="470"/>
      <c r="MLS3" s="470"/>
      <c r="MLT3" s="470"/>
      <c r="MLU3" s="470"/>
      <c r="MLV3" s="470"/>
      <c r="MLW3" s="470"/>
      <c r="MLX3" s="470"/>
      <c r="MLY3" s="470"/>
      <c r="MLZ3" s="470"/>
      <c r="MMA3" s="470"/>
      <c r="MMB3" s="470"/>
      <c r="MMC3" s="470"/>
      <c r="MMD3" s="470"/>
      <c r="MME3" s="470"/>
      <c r="MMF3" s="470"/>
      <c r="MMG3" s="470"/>
      <c r="MMH3" s="470"/>
      <c r="MMI3" s="470"/>
      <c r="MMJ3" s="470"/>
      <c r="MMK3" s="470"/>
      <c r="MML3" s="470"/>
      <c r="MMM3" s="470"/>
      <c r="MMN3" s="470"/>
      <c r="MMO3" s="470"/>
      <c r="MMP3" s="470"/>
      <c r="MMQ3" s="470"/>
      <c r="MMR3" s="470"/>
      <c r="MMS3" s="470"/>
      <c r="MMT3" s="470"/>
      <c r="MMU3" s="470"/>
      <c r="MMV3" s="470"/>
      <c r="MMW3" s="470"/>
      <c r="MMX3" s="470"/>
      <c r="MMY3" s="470"/>
      <c r="MMZ3" s="470"/>
      <c r="MNA3" s="470"/>
      <c r="MNB3" s="470"/>
      <c r="MNC3" s="470"/>
      <c r="MND3" s="470"/>
      <c r="MNE3" s="470"/>
      <c r="MNF3" s="470"/>
      <c r="MNG3" s="470"/>
      <c r="MNH3" s="470"/>
      <c r="MNI3" s="470"/>
      <c r="MNJ3" s="470"/>
      <c r="MNK3" s="470"/>
      <c r="MNL3" s="470"/>
      <c r="MNM3" s="470"/>
      <c r="MNN3" s="470"/>
      <c r="MNO3" s="470"/>
      <c r="MNP3" s="470"/>
      <c r="MNQ3" s="470"/>
      <c r="MNR3" s="470"/>
      <c r="MNS3" s="470"/>
      <c r="MNT3" s="470"/>
      <c r="MNU3" s="470"/>
      <c r="MNV3" s="470"/>
      <c r="MNW3" s="470"/>
      <c r="MNX3" s="470"/>
      <c r="MNY3" s="470"/>
      <c r="MNZ3" s="470"/>
      <c r="MOA3" s="470"/>
      <c r="MOB3" s="470"/>
      <c r="MOC3" s="470"/>
      <c r="MOD3" s="470"/>
      <c r="MOE3" s="470"/>
      <c r="MOF3" s="470"/>
      <c r="MOG3" s="470"/>
      <c r="MOH3" s="470"/>
      <c r="MOI3" s="470"/>
      <c r="MOJ3" s="470"/>
      <c r="MOK3" s="470"/>
      <c r="MOL3" s="470"/>
      <c r="MOM3" s="470"/>
      <c r="MON3" s="470"/>
      <c r="MOO3" s="470"/>
      <c r="MOP3" s="470"/>
      <c r="MOQ3" s="470"/>
      <c r="MOR3" s="470"/>
      <c r="MOS3" s="470"/>
      <c r="MOT3" s="470"/>
      <c r="MOU3" s="470"/>
      <c r="MOV3" s="470"/>
      <c r="MOW3" s="470"/>
      <c r="MOX3" s="470"/>
      <c r="MOY3" s="470"/>
      <c r="MOZ3" s="470"/>
      <c r="MPA3" s="470"/>
      <c r="MPB3" s="470"/>
      <c r="MPC3" s="470"/>
      <c r="MPD3" s="470"/>
      <c r="MPE3" s="470"/>
      <c r="MPF3" s="470"/>
      <c r="MPG3" s="470"/>
      <c r="MPH3" s="470"/>
      <c r="MPI3" s="470"/>
      <c r="MPJ3" s="470"/>
      <c r="MPK3" s="470"/>
      <c r="MPL3" s="470"/>
      <c r="MPM3" s="470"/>
      <c r="MPN3" s="470"/>
      <c r="MPO3" s="470"/>
      <c r="MPP3" s="470"/>
      <c r="MPQ3" s="470"/>
      <c r="MPR3" s="470"/>
      <c r="MPS3" s="470"/>
      <c r="MPT3" s="470"/>
      <c r="MPU3" s="470"/>
      <c r="MPV3" s="470"/>
      <c r="MPW3" s="470"/>
      <c r="MPX3" s="470"/>
      <c r="MPY3" s="470"/>
      <c r="MPZ3" s="470"/>
      <c r="MQA3" s="470"/>
      <c r="MQB3" s="470"/>
      <c r="MQC3" s="470"/>
      <c r="MQD3" s="470"/>
      <c r="MQE3" s="470"/>
      <c r="MQF3" s="470"/>
      <c r="MQG3" s="470"/>
      <c r="MQH3" s="470"/>
      <c r="MQI3" s="470"/>
      <c r="MQJ3" s="470"/>
      <c r="MQK3" s="470"/>
      <c r="MQL3" s="470"/>
      <c r="MQM3" s="470"/>
      <c r="MQN3" s="470"/>
      <c r="MQO3" s="470"/>
      <c r="MQP3" s="470"/>
      <c r="MQQ3" s="470"/>
      <c r="MQR3" s="470"/>
      <c r="MQS3" s="470"/>
      <c r="MQT3" s="470"/>
      <c r="MQU3" s="470"/>
      <c r="MQV3" s="470"/>
      <c r="MQW3" s="470"/>
      <c r="MQX3" s="470"/>
      <c r="MQY3" s="470"/>
      <c r="MQZ3" s="470"/>
      <c r="MRA3" s="470"/>
      <c r="MRB3" s="470"/>
      <c r="MRC3" s="470"/>
      <c r="MRD3" s="470"/>
      <c r="MRE3" s="470"/>
      <c r="MRF3" s="470"/>
      <c r="MRG3" s="470"/>
      <c r="MRH3" s="470"/>
      <c r="MRI3" s="470"/>
      <c r="MRJ3" s="470"/>
      <c r="MRK3" s="470"/>
      <c r="MRL3" s="470"/>
      <c r="MRM3" s="470"/>
      <c r="MRN3" s="470"/>
      <c r="MRO3" s="470"/>
      <c r="MRP3" s="470"/>
      <c r="MRQ3" s="470"/>
      <c r="MRR3" s="470"/>
      <c r="MRS3" s="470"/>
      <c r="MRT3" s="470"/>
      <c r="MRU3" s="470"/>
      <c r="MRV3" s="470"/>
      <c r="MRW3" s="470"/>
      <c r="MRX3" s="470"/>
      <c r="MRY3" s="470"/>
      <c r="MRZ3" s="470"/>
      <c r="MSA3" s="470"/>
      <c r="MSB3" s="470"/>
      <c r="MSC3" s="470"/>
      <c r="MSD3" s="470"/>
      <c r="MSE3" s="470"/>
      <c r="MSF3" s="470"/>
      <c r="MSG3" s="470"/>
      <c r="MSH3" s="470"/>
      <c r="MSI3" s="470"/>
      <c r="MSJ3" s="470"/>
      <c r="MSK3" s="470"/>
      <c r="MSL3" s="470"/>
      <c r="MSM3" s="470"/>
      <c r="MSN3" s="470"/>
      <c r="MSO3" s="470"/>
      <c r="MSP3" s="470"/>
      <c r="MSQ3" s="470"/>
      <c r="MSR3" s="470"/>
      <c r="MSS3" s="470"/>
      <c r="MST3" s="470"/>
      <c r="MSU3" s="470"/>
      <c r="MSV3" s="470"/>
      <c r="MSW3" s="470"/>
      <c r="MSX3" s="470"/>
      <c r="MSY3" s="470"/>
      <c r="MSZ3" s="470"/>
      <c r="MTA3" s="470"/>
      <c r="MTB3" s="470"/>
      <c r="MTC3" s="470"/>
      <c r="MTD3" s="470"/>
      <c r="MTE3" s="470"/>
      <c r="MTF3" s="470"/>
      <c r="MTG3" s="470"/>
      <c r="MTH3" s="470"/>
      <c r="MTI3" s="470"/>
      <c r="MTJ3" s="470"/>
      <c r="MTK3" s="470"/>
      <c r="MTL3" s="470"/>
      <c r="MTM3" s="470"/>
      <c r="MTN3" s="470"/>
      <c r="MTO3" s="470"/>
      <c r="MTP3" s="470"/>
      <c r="MTQ3" s="470"/>
      <c r="MTR3" s="470"/>
      <c r="MTS3" s="470"/>
      <c r="MTT3" s="470"/>
      <c r="MTU3" s="470"/>
      <c r="MTV3" s="470"/>
      <c r="MTW3" s="470"/>
      <c r="MTX3" s="470"/>
      <c r="MTY3" s="470"/>
      <c r="MTZ3" s="470"/>
      <c r="MUA3" s="470"/>
      <c r="MUB3" s="470"/>
      <c r="MUC3" s="470"/>
      <c r="MUD3" s="470"/>
      <c r="MUE3" s="470"/>
      <c r="MUF3" s="470"/>
      <c r="MUG3" s="470"/>
      <c r="MUH3" s="470"/>
      <c r="MUI3" s="470"/>
      <c r="MUJ3" s="470"/>
      <c r="MUK3" s="470"/>
      <c r="MUL3" s="470"/>
      <c r="MUM3" s="470"/>
      <c r="MUN3" s="470"/>
      <c r="MUO3" s="470"/>
      <c r="MUP3" s="470"/>
      <c r="MUQ3" s="470"/>
      <c r="MUR3" s="470"/>
      <c r="MUS3" s="470"/>
      <c r="MUT3" s="470"/>
      <c r="MUU3" s="470"/>
      <c r="MUV3" s="470"/>
      <c r="MUW3" s="470"/>
      <c r="MUX3" s="470"/>
      <c r="MUY3" s="470"/>
      <c r="MUZ3" s="470"/>
      <c r="MVA3" s="470"/>
      <c r="MVB3" s="470"/>
      <c r="MVC3" s="470"/>
      <c r="MVD3" s="470"/>
      <c r="MVE3" s="470"/>
      <c r="MVF3" s="470"/>
      <c r="MVG3" s="470"/>
      <c r="MVH3" s="470"/>
      <c r="MVI3" s="470"/>
      <c r="MVJ3" s="470"/>
      <c r="MVK3" s="470"/>
      <c r="MVL3" s="470"/>
      <c r="MVM3" s="470"/>
      <c r="MVN3" s="470"/>
      <c r="MVO3" s="470"/>
      <c r="MVP3" s="470"/>
      <c r="MVQ3" s="470"/>
      <c r="MVR3" s="470"/>
      <c r="MVS3" s="470"/>
      <c r="MVT3" s="470"/>
      <c r="MVU3" s="470"/>
      <c r="MVV3" s="470"/>
      <c r="MVW3" s="470"/>
      <c r="MVX3" s="470"/>
      <c r="MVY3" s="470"/>
      <c r="MVZ3" s="470"/>
      <c r="MWA3" s="470"/>
      <c r="MWB3" s="470"/>
      <c r="MWC3" s="470"/>
      <c r="MWD3" s="470"/>
      <c r="MWE3" s="470"/>
      <c r="MWF3" s="470"/>
      <c r="MWG3" s="470"/>
      <c r="MWH3" s="470"/>
      <c r="MWI3" s="470"/>
      <c r="MWJ3" s="470"/>
      <c r="MWK3" s="470"/>
      <c r="MWL3" s="470"/>
      <c r="MWM3" s="470"/>
      <c r="MWN3" s="470"/>
      <c r="MWO3" s="470"/>
      <c r="MWP3" s="470"/>
      <c r="MWQ3" s="470"/>
      <c r="MWR3" s="470"/>
      <c r="MWS3" s="470"/>
      <c r="MWT3" s="470"/>
      <c r="MWU3" s="470"/>
      <c r="MWV3" s="470"/>
      <c r="MWW3" s="470"/>
      <c r="MWX3" s="470"/>
      <c r="MWY3" s="470"/>
      <c r="MWZ3" s="470"/>
      <c r="MXA3" s="470"/>
      <c r="MXB3" s="470"/>
      <c r="MXC3" s="470"/>
      <c r="MXD3" s="470"/>
      <c r="MXE3" s="470"/>
      <c r="MXF3" s="470"/>
      <c r="MXG3" s="470"/>
      <c r="MXH3" s="470"/>
      <c r="MXI3" s="470"/>
      <c r="MXJ3" s="470"/>
      <c r="MXK3" s="470"/>
      <c r="MXL3" s="470"/>
      <c r="MXM3" s="470"/>
      <c r="MXN3" s="470"/>
      <c r="MXO3" s="470"/>
      <c r="MXP3" s="470"/>
      <c r="MXQ3" s="470"/>
      <c r="MXR3" s="470"/>
      <c r="MXS3" s="470"/>
      <c r="MXT3" s="470"/>
      <c r="MXU3" s="470"/>
      <c r="MXV3" s="470"/>
      <c r="MXW3" s="470"/>
      <c r="MXX3" s="470"/>
      <c r="MXY3" s="470"/>
      <c r="MXZ3" s="470"/>
      <c r="MYA3" s="470"/>
      <c r="MYB3" s="470"/>
      <c r="MYC3" s="470"/>
      <c r="MYD3" s="470"/>
      <c r="MYE3" s="470"/>
      <c r="MYF3" s="470"/>
      <c r="MYG3" s="470"/>
      <c r="MYH3" s="470"/>
      <c r="MYI3" s="470"/>
      <c r="MYJ3" s="470"/>
      <c r="MYK3" s="470"/>
      <c r="MYL3" s="470"/>
      <c r="MYM3" s="470"/>
      <c r="MYN3" s="470"/>
      <c r="MYO3" s="470"/>
      <c r="MYP3" s="470"/>
      <c r="MYQ3" s="470"/>
      <c r="MYR3" s="470"/>
      <c r="MYS3" s="470"/>
      <c r="MYT3" s="470"/>
      <c r="MYU3" s="470"/>
      <c r="MYV3" s="470"/>
      <c r="MYW3" s="470"/>
      <c r="MYX3" s="470"/>
      <c r="MYY3" s="470"/>
      <c r="MYZ3" s="470"/>
      <c r="MZA3" s="470"/>
      <c r="MZB3" s="470"/>
      <c r="MZC3" s="470"/>
      <c r="MZD3" s="470"/>
      <c r="MZE3" s="470"/>
      <c r="MZF3" s="470"/>
      <c r="MZG3" s="470"/>
      <c r="MZH3" s="470"/>
      <c r="MZI3" s="470"/>
      <c r="MZJ3" s="470"/>
      <c r="MZK3" s="470"/>
      <c r="MZL3" s="470"/>
      <c r="MZM3" s="470"/>
      <c r="MZN3" s="470"/>
      <c r="MZO3" s="470"/>
      <c r="MZP3" s="470"/>
      <c r="MZQ3" s="470"/>
      <c r="MZR3" s="470"/>
      <c r="MZS3" s="470"/>
      <c r="MZT3" s="470"/>
      <c r="MZU3" s="470"/>
      <c r="MZV3" s="470"/>
      <c r="MZW3" s="470"/>
      <c r="MZX3" s="470"/>
      <c r="MZY3" s="470"/>
      <c r="MZZ3" s="470"/>
      <c r="NAA3" s="470"/>
      <c r="NAB3" s="470"/>
      <c r="NAC3" s="470"/>
      <c r="NAD3" s="470"/>
      <c r="NAE3" s="470"/>
      <c r="NAF3" s="470"/>
      <c r="NAG3" s="470"/>
      <c r="NAH3" s="470"/>
      <c r="NAI3" s="470"/>
      <c r="NAJ3" s="470"/>
      <c r="NAK3" s="470"/>
      <c r="NAL3" s="470"/>
      <c r="NAM3" s="470"/>
      <c r="NAN3" s="470"/>
      <c r="NAO3" s="470"/>
      <c r="NAP3" s="470"/>
      <c r="NAQ3" s="470"/>
      <c r="NAR3" s="470"/>
      <c r="NAS3" s="470"/>
      <c r="NAT3" s="470"/>
      <c r="NAU3" s="470"/>
      <c r="NAV3" s="470"/>
      <c r="NAW3" s="470"/>
      <c r="NAX3" s="470"/>
      <c r="NAY3" s="470"/>
      <c r="NAZ3" s="470"/>
      <c r="NBA3" s="470"/>
      <c r="NBB3" s="470"/>
      <c r="NBC3" s="470"/>
      <c r="NBD3" s="470"/>
      <c r="NBE3" s="470"/>
      <c r="NBF3" s="470"/>
      <c r="NBG3" s="470"/>
      <c r="NBH3" s="470"/>
      <c r="NBI3" s="470"/>
      <c r="NBJ3" s="470"/>
      <c r="NBK3" s="470"/>
      <c r="NBL3" s="470"/>
      <c r="NBM3" s="470"/>
      <c r="NBN3" s="470"/>
      <c r="NBO3" s="470"/>
      <c r="NBP3" s="470"/>
      <c r="NBQ3" s="470"/>
      <c r="NBR3" s="470"/>
      <c r="NBS3" s="470"/>
      <c r="NBT3" s="470"/>
      <c r="NBU3" s="470"/>
      <c r="NBV3" s="470"/>
      <c r="NBW3" s="470"/>
      <c r="NBX3" s="470"/>
      <c r="NBY3" s="470"/>
      <c r="NBZ3" s="470"/>
      <c r="NCA3" s="470"/>
      <c r="NCB3" s="470"/>
      <c r="NCC3" s="470"/>
      <c r="NCD3" s="470"/>
      <c r="NCE3" s="470"/>
      <c r="NCF3" s="470"/>
      <c r="NCG3" s="470"/>
      <c r="NCH3" s="470"/>
      <c r="NCI3" s="470"/>
      <c r="NCJ3" s="470"/>
      <c r="NCK3" s="470"/>
      <c r="NCL3" s="470"/>
      <c r="NCM3" s="470"/>
      <c r="NCN3" s="470"/>
      <c r="NCO3" s="470"/>
      <c r="NCP3" s="470"/>
      <c r="NCQ3" s="470"/>
      <c r="NCR3" s="470"/>
      <c r="NCS3" s="470"/>
      <c r="NCT3" s="470"/>
      <c r="NCU3" s="470"/>
      <c r="NCV3" s="470"/>
      <c r="NCW3" s="470"/>
      <c r="NCX3" s="470"/>
      <c r="NCY3" s="470"/>
      <c r="NCZ3" s="470"/>
      <c r="NDA3" s="470"/>
      <c r="NDB3" s="470"/>
      <c r="NDC3" s="470"/>
      <c r="NDD3" s="470"/>
      <c r="NDE3" s="470"/>
      <c r="NDF3" s="470"/>
      <c r="NDG3" s="470"/>
      <c r="NDH3" s="470"/>
      <c r="NDI3" s="470"/>
      <c r="NDJ3" s="470"/>
      <c r="NDK3" s="470"/>
      <c r="NDL3" s="470"/>
      <c r="NDM3" s="470"/>
      <c r="NDN3" s="470"/>
      <c r="NDO3" s="470"/>
      <c r="NDP3" s="470"/>
      <c r="NDQ3" s="470"/>
      <c r="NDR3" s="470"/>
      <c r="NDS3" s="470"/>
      <c r="NDT3" s="470"/>
      <c r="NDU3" s="470"/>
      <c r="NDV3" s="470"/>
      <c r="NDW3" s="470"/>
      <c r="NDX3" s="470"/>
      <c r="NDY3" s="470"/>
      <c r="NDZ3" s="470"/>
      <c r="NEA3" s="470"/>
      <c r="NEB3" s="470"/>
      <c r="NEC3" s="470"/>
      <c r="NED3" s="470"/>
      <c r="NEE3" s="470"/>
      <c r="NEF3" s="470"/>
      <c r="NEG3" s="470"/>
      <c r="NEH3" s="470"/>
      <c r="NEI3" s="470"/>
      <c r="NEJ3" s="470"/>
      <c r="NEK3" s="470"/>
      <c r="NEL3" s="470"/>
      <c r="NEM3" s="470"/>
      <c r="NEN3" s="470"/>
      <c r="NEO3" s="470"/>
      <c r="NEP3" s="470"/>
      <c r="NEQ3" s="470"/>
      <c r="NER3" s="470"/>
      <c r="NES3" s="470"/>
      <c r="NET3" s="470"/>
      <c r="NEU3" s="470"/>
      <c r="NEV3" s="470"/>
      <c r="NEW3" s="470"/>
      <c r="NEX3" s="470"/>
      <c r="NEY3" s="470"/>
      <c r="NEZ3" s="470"/>
      <c r="NFA3" s="470"/>
      <c r="NFB3" s="470"/>
      <c r="NFC3" s="470"/>
      <c r="NFD3" s="470"/>
      <c r="NFE3" s="470"/>
      <c r="NFF3" s="470"/>
      <c r="NFG3" s="470"/>
      <c r="NFH3" s="470"/>
      <c r="NFI3" s="470"/>
      <c r="NFJ3" s="470"/>
      <c r="NFK3" s="470"/>
      <c r="NFL3" s="470"/>
      <c r="NFM3" s="470"/>
      <c r="NFN3" s="470"/>
      <c r="NFO3" s="470"/>
      <c r="NFP3" s="470"/>
      <c r="NFQ3" s="470"/>
      <c r="NFR3" s="470"/>
      <c r="NFS3" s="470"/>
      <c r="NFT3" s="470"/>
      <c r="NFU3" s="470"/>
      <c r="NFV3" s="470"/>
      <c r="NFW3" s="470"/>
      <c r="NFX3" s="470"/>
      <c r="NFY3" s="470"/>
      <c r="NFZ3" s="470"/>
      <c r="NGA3" s="470"/>
      <c r="NGB3" s="470"/>
      <c r="NGC3" s="470"/>
      <c r="NGD3" s="470"/>
      <c r="NGE3" s="470"/>
      <c r="NGF3" s="470"/>
      <c r="NGG3" s="470"/>
      <c r="NGH3" s="470"/>
      <c r="NGI3" s="470"/>
      <c r="NGJ3" s="470"/>
      <c r="NGK3" s="470"/>
      <c r="NGL3" s="470"/>
      <c r="NGM3" s="470"/>
      <c r="NGN3" s="470"/>
      <c r="NGO3" s="470"/>
      <c r="NGP3" s="470"/>
      <c r="NGQ3" s="470"/>
      <c r="NGR3" s="470"/>
      <c r="NGS3" s="470"/>
      <c r="NGT3" s="470"/>
      <c r="NGU3" s="470"/>
      <c r="NGV3" s="470"/>
      <c r="NGW3" s="470"/>
      <c r="NGX3" s="470"/>
      <c r="NGY3" s="470"/>
      <c r="NGZ3" s="470"/>
      <c r="NHA3" s="470"/>
      <c r="NHB3" s="470"/>
      <c r="NHC3" s="470"/>
      <c r="NHD3" s="470"/>
      <c r="NHE3" s="470"/>
      <c r="NHF3" s="470"/>
      <c r="NHG3" s="470"/>
      <c r="NHH3" s="470"/>
      <c r="NHI3" s="470"/>
      <c r="NHJ3" s="470"/>
      <c r="NHK3" s="470"/>
      <c r="NHL3" s="470"/>
      <c r="NHM3" s="470"/>
      <c r="NHN3" s="470"/>
      <c r="NHO3" s="470"/>
      <c r="NHP3" s="470"/>
      <c r="NHQ3" s="470"/>
      <c r="NHR3" s="470"/>
      <c r="NHS3" s="470"/>
      <c r="NHT3" s="470"/>
      <c r="NHU3" s="470"/>
      <c r="NHV3" s="470"/>
      <c r="NHW3" s="470"/>
      <c r="NHX3" s="470"/>
      <c r="NHY3" s="470"/>
      <c r="NHZ3" s="470"/>
      <c r="NIA3" s="470"/>
      <c r="NIB3" s="470"/>
      <c r="NIC3" s="470"/>
      <c r="NID3" s="470"/>
      <c r="NIE3" s="470"/>
      <c r="NIF3" s="470"/>
      <c r="NIG3" s="470"/>
      <c r="NIH3" s="470"/>
      <c r="NII3" s="470"/>
      <c r="NIJ3" s="470"/>
      <c r="NIK3" s="470"/>
      <c r="NIL3" s="470"/>
      <c r="NIM3" s="470"/>
      <c r="NIN3" s="470"/>
      <c r="NIO3" s="470"/>
      <c r="NIP3" s="470"/>
      <c r="NIQ3" s="470"/>
      <c r="NIR3" s="470"/>
      <c r="NIS3" s="470"/>
      <c r="NIT3" s="470"/>
      <c r="NIU3" s="470"/>
      <c r="NIV3" s="470"/>
      <c r="NIW3" s="470"/>
      <c r="NIX3" s="470"/>
      <c r="NIY3" s="470"/>
      <c r="NIZ3" s="470"/>
      <c r="NJA3" s="470"/>
      <c r="NJB3" s="470"/>
      <c r="NJC3" s="470"/>
      <c r="NJD3" s="470"/>
      <c r="NJE3" s="470"/>
      <c r="NJF3" s="470"/>
      <c r="NJG3" s="470"/>
      <c r="NJH3" s="470"/>
      <c r="NJI3" s="470"/>
      <c r="NJJ3" s="470"/>
      <c r="NJK3" s="470"/>
      <c r="NJL3" s="470"/>
      <c r="NJM3" s="470"/>
      <c r="NJN3" s="470"/>
      <c r="NJO3" s="470"/>
      <c r="NJP3" s="470"/>
      <c r="NJQ3" s="470"/>
      <c r="NJR3" s="470"/>
      <c r="NJS3" s="470"/>
      <c r="NJT3" s="470"/>
      <c r="NJU3" s="470"/>
      <c r="NJV3" s="470"/>
      <c r="NJW3" s="470"/>
      <c r="NJX3" s="470"/>
      <c r="NJY3" s="470"/>
      <c r="NJZ3" s="470"/>
      <c r="NKA3" s="470"/>
      <c r="NKB3" s="470"/>
      <c r="NKC3" s="470"/>
      <c r="NKD3" s="470"/>
      <c r="NKE3" s="470"/>
      <c r="NKF3" s="470"/>
      <c r="NKG3" s="470"/>
      <c r="NKH3" s="470"/>
      <c r="NKI3" s="470"/>
      <c r="NKJ3" s="470"/>
      <c r="NKK3" s="470"/>
      <c r="NKL3" s="470"/>
      <c r="NKM3" s="470"/>
      <c r="NKN3" s="470"/>
      <c r="NKO3" s="470"/>
      <c r="NKP3" s="470"/>
      <c r="NKQ3" s="470"/>
      <c r="NKR3" s="470"/>
      <c r="NKS3" s="470"/>
      <c r="NKT3" s="470"/>
      <c r="NKU3" s="470"/>
      <c r="NKV3" s="470"/>
      <c r="NKW3" s="470"/>
      <c r="NKX3" s="470"/>
      <c r="NKY3" s="470"/>
      <c r="NKZ3" s="470"/>
      <c r="NLA3" s="470"/>
      <c r="NLB3" s="470"/>
      <c r="NLC3" s="470"/>
      <c r="NLD3" s="470"/>
      <c r="NLE3" s="470"/>
      <c r="NLF3" s="470"/>
      <c r="NLG3" s="470"/>
      <c r="NLH3" s="470"/>
      <c r="NLI3" s="470"/>
      <c r="NLJ3" s="470"/>
      <c r="NLK3" s="470"/>
      <c r="NLL3" s="470"/>
      <c r="NLM3" s="470"/>
      <c r="NLN3" s="470"/>
      <c r="NLO3" s="470"/>
      <c r="NLP3" s="470"/>
      <c r="NLQ3" s="470"/>
      <c r="NLR3" s="470"/>
      <c r="NLS3" s="470"/>
      <c r="NLT3" s="470"/>
      <c r="NLU3" s="470"/>
      <c r="NLV3" s="470"/>
      <c r="NLW3" s="470"/>
      <c r="NLX3" s="470"/>
      <c r="NLY3" s="470"/>
      <c r="NLZ3" s="470"/>
      <c r="NMA3" s="470"/>
      <c r="NMB3" s="470"/>
      <c r="NMC3" s="470"/>
      <c r="NMD3" s="470"/>
      <c r="NME3" s="470"/>
      <c r="NMF3" s="470"/>
      <c r="NMG3" s="470"/>
      <c r="NMH3" s="470"/>
      <c r="NMI3" s="470"/>
      <c r="NMJ3" s="470"/>
      <c r="NMK3" s="470"/>
      <c r="NML3" s="470"/>
      <c r="NMM3" s="470"/>
      <c r="NMN3" s="470"/>
      <c r="NMO3" s="470"/>
      <c r="NMP3" s="470"/>
      <c r="NMQ3" s="470"/>
      <c r="NMR3" s="470"/>
      <c r="NMS3" s="470"/>
      <c r="NMT3" s="470"/>
      <c r="NMU3" s="470"/>
      <c r="NMV3" s="470"/>
      <c r="NMW3" s="470"/>
      <c r="NMX3" s="470"/>
      <c r="NMY3" s="470"/>
      <c r="NMZ3" s="470"/>
      <c r="NNA3" s="470"/>
      <c r="NNB3" s="470"/>
      <c r="NNC3" s="470"/>
      <c r="NND3" s="470"/>
      <c r="NNE3" s="470"/>
      <c r="NNF3" s="470"/>
      <c r="NNG3" s="470"/>
      <c r="NNH3" s="470"/>
      <c r="NNI3" s="470"/>
      <c r="NNJ3" s="470"/>
      <c r="NNK3" s="470"/>
      <c r="NNL3" s="470"/>
      <c r="NNM3" s="470"/>
      <c r="NNN3" s="470"/>
      <c r="NNO3" s="470"/>
      <c r="NNP3" s="470"/>
      <c r="NNQ3" s="470"/>
      <c r="NNR3" s="470"/>
      <c r="NNS3" s="470"/>
      <c r="NNT3" s="470"/>
      <c r="NNU3" s="470"/>
      <c r="NNV3" s="470"/>
      <c r="NNW3" s="470"/>
      <c r="NNX3" s="470"/>
      <c r="NNY3" s="470"/>
      <c r="NNZ3" s="470"/>
      <c r="NOA3" s="470"/>
      <c r="NOB3" s="470"/>
      <c r="NOC3" s="470"/>
      <c r="NOD3" s="470"/>
      <c r="NOE3" s="470"/>
      <c r="NOF3" s="470"/>
      <c r="NOG3" s="470"/>
      <c r="NOH3" s="470"/>
      <c r="NOI3" s="470"/>
      <c r="NOJ3" s="470"/>
      <c r="NOK3" s="470"/>
      <c r="NOL3" s="470"/>
      <c r="NOM3" s="470"/>
      <c r="NON3" s="470"/>
      <c r="NOO3" s="470"/>
      <c r="NOP3" s="470"/>
      <c r="NOQ3" s="470"/>
      <c r="NOR3" s="470"/>
      <c r="NOS3" s="470"/>
      <c r="NOT3" s="470"/>
      <c r="NOU3" s="470"/>
      <c r="NOV3" s="470"/>
      <c r="NOW3" s="470"/>
      <c r="NOX3" s="470"/>
      <c r="NOY3" s="470"/>
      <c r="NOZ3" s="470"/>
      <c r="NPA3" s="470"/>
      <c r="NPB3" s="470"/>
      <c r="NPC3" s="470"/>
      <c r="NPD3" s="470"/>
      <c r="NPE3" s="470"/>
      <c r="NPF3" s="470"/>
      <c r="NPG3" s="470"/>
      <c r="NPH3" s="470"/>
      <c r="NPI3" s="470"/>
      <c r="NPJ3" s="470"/>
      <c r="NPK3" s="470"/>
      <c r="NPL3" s="470"/>
      <c r="NPM3" s="470"/>
      <c r="NPN3" s="470"/>
      <c r="NPO3" s="470"/>
      <c r="NPP3" s="470"/>
      <c r="NPQ3" s="470"/>
      <c r="NPR3" s="470"/>
      <c r="NPS3" s="470"/>
      <c r="NPT3" s="470"/>
      <c r="NPU3" s="470"/>
      <c r="NPV3" s="470"/>
      <c r="NPW3" s="470"/>
      <c r="NPX3" s="470"/>
      <c r="NPY3" s="470"/>
      <c r="NPZ3" s="470"/>
      <c r="NQA3" s="470"/>
      <c r="NQB3" s="470"/>
      <c r="NQC3" s="470"/>
      <c r="NQD3" s="470"/>
      <c r="NQE3" s="470"/>
      <c r="NQF3" s="470"/>
      <c r="NQG3" s="470"/>
      <c r="NQH3" s="470"/>
      <c r="NQI3" s="470"/>
      <c r="NQJ3" s="470"/>
      <c r="NQK3" s="470"/>
      <c r="NQL3" s="470"/>
      <c r="NQM3" s="470"/>
      <c r="NQN3" s="470"/>
      <c r="NQO3" s="470"/>
      <c r="NQP3" s="470"/>
      <c r="NQQ3" s="470"/>
      <c r="NQR3" s="470"/>
      <c r="NQS3" s="470"/>
      <c r="NQT3" s="470"/>
      <c r="NQU3" s="470"/>
      <c r="NQV3" s="470"/>
      <c r="NQW3" s="470"/>
      <c r="NQX3" s="470"/>
      <c r="NQY3" s="470"/>
      <c r="NQZ3" s="470"/>
      <c r="NRA3" s="470"/>
      <c r="NRB3" s="470"/>
      <c r="NRC3" s="470"/>
      <c r="NRD3" s="470"/>
      <c r="NRE3" s="470"/>
      <c r="NRF3" s="470"/>
      <c r="NRG3" s="470"/>
      <c r="NRH3" s="470"/>
      <c r="NRI3" s="470"/>
      <c r="NRJ3" s="470"/>
      <c r="NRK3" s="470"/>
      <c r="NRL3" s="470"/>
      <c r="NRM3" s="470"/>
      <c r="NRN3" s="470"/>
      <c r="NRO3" s="470"/>
      <c r="NRP3" s="470"/>
      <c r="NRQ3" s="470"/>
      <c r="NRR3" s="470"/>
      <c r="NRS3" s="470"/>
      <c r="NRT3" s="470"/>
      <c r="NRU3" s="470"/>
      <c r="NRV3" s="470"/>
      <c r="NRW3" s="470"/>
      <c r="NRX3" s="470"/>
      <c r="NRY3" s="470"/>
      <c r="NRZ3" s="470"/>
      <c r="NSA3" s="470"/>
      <c r="NSB3" s="470"/>
      <c r="NSC3" s="470"/>
      <c r="NSD3" s="470"/>
      <c r="NSE3" s="470"/>
      <c r="NSF3" s="470"/>
      <c r="NSG3" s="470"/>
      <c r="NSH3" s="470"/>
      <c r="NSI3" s="470"/>
      <c r="NSJ3" s="470"/>
      <c r="NSK3" s="470"/>
      <c r="NSL3" s="470"/>
      <c r="NSM3" s="470"/>
      <c r="NSN3" s="470"/>
      <c r="NSO3" s="470"/>
      <c r="NSP3" s="470"/>
      <c r="NSQ3" s="470"/>
      <c r="NSR3" s="470"/>
      <c r="NSS3" s="470"/>
      <c r="NST3" s="470"/>
      <c r="NSU3" s="470"/>
      <c r="NSV3" s="470"/>
      <c r="NSW3" s="470"/>
      <c r="NSX3" s="470"/>
      <c r="NSY3" s="470"/>
      <c r="NSZ3" s="470"/>
      <c r="NTA3" s="470"/>
      <c r="NTB3" s="470"/>
      <c r="NTC3" s="470"/>
      <c r="NTD3" s="470"/>
      <c r="NTE3" s="470"/>
      <c r="NTF3" s="470"/>
      <c r="NTG3" s="470"/>
      <c r="NTH3" s="470"/>
      <c r="NTI3" s="470"/>
      <c r="NTJ3" s="470"/>
      <c r="NTK3" s="470"/>
      <c r="NTL3" s="470"/>
      <c r="NTM3" s="470"/>
      <c r="NTN3" s="470"/>
      <c r="NTO3" s="470"/>
      <c r="NTP3" s="470"/>
      <c r="NTQ3" s="470"/>
      <c r="NTR3" s="470"/>
      <c r="NTS3" s="470"/>
      <c r="NTT3" s="470"/>
      <c r="NTU3" s="470"/>
      <c r="NTV3" s="470"/>
      <c r="NTW3" s="470"/>
      <c r="NTX3" s="470"/>
      <c r="NTY3" s="470"/>
      <c r="NTZ3" s="470"/>
      <c r="NUA3" s="470"/>
      <c r="NUB3" s="470"/>
      <c r="NUC3" s="470"/>
      <c r="NUD3" s="470"/>
      <c r="NUE3" s="470"/>
      <c r="NUF3" s="470"/>
      <c r="NUG3" s="470"/>
      <c r="NUH3" s="470"/>
      <c r="NUI3" s="470"/>
      <c r="NUJ3" s="470"/>
      <c r="NUK3" s="470"/>
      <c r="NUL3" s="470"/>
      <c r="NUM3" s="470"/>
      <c r="NUN3" s="470"/>
      <c r="NUO3" s="470"/>
      <c r="NUP3" s="470"/>
      <c r="NUQ3" s="470"/>
      <c r="NUR3" s="470"/>
      <c r="NUS3" s="470"/>
      <c r="NUT3" s="470"/>
      <c r="NUU3" s="470"/>
      <c r="NUV3" s="470"/>
      <c r="NUW3" s="470"/>
      <c r="NUX3" s="470"/>
      <c r="NUY3" s="470"/>
      <c r="NUZ3" s="470"/>
      <c r="NVA3" s="470"/>
      <c r="NVB3" s="470"/>
      <c r="NVC3" s="470"/>
      <c r="NVD3" s="470"/>
      <c r="NVE3" s="470"/>
      <c r="NVF3" s="470"/>
      <c r="NVG3" s="470"/>
      <c r="NVH3" s="470"/>
      <c r="NVI3" s="470"/>
      <c r="NVJ3" s="470"/>
      <c r="NVK3" s="470"/>
      <c r="NVL3" s="470"/>
      <c r="NVM3" s="470"/>
      <c r="NVN3" s="470"/>
      <c r="NVO3" s="470"/>
      <c r="NVP3" s="470"/>
      <c r="NVQ3" s="470"/>
      <c r="NVR3" s="470"/>
      <c r="NVS3" s="470"/>
      <c r="NVT3" s="470"/>
      <c r="NVU3" s="470"/>
      <c r="NVV3" s="470"/>
      <c r="NVW3" s="470"/>
      <c r="NVX3" s="470"/>
      <c r="NVY3" s="470"/>
      <c r="NVZ3" s="470"/>
      <c r="NWA3" s="470"/>
      <c r="NWB3" s="470"/>
      <c r="NWC3" s="470"/>
      <c r="NWD3" s="470"/>
      <c r="NWE3" s="470"/>
      <c r="NWF3" s="470"/>
      <c r="NWG3" s="470"/>
      <c r="NWH3" s="470"/>
      <c r="NWI3" s="470"/>
      <c r="NWJ3" s="470"/>
      <c r="NWK3" s="470"/>
      <c r="NWL3" s="470"/>
      <c r="NWM3" s="470"/>
      <c r="NWN3" s="470"/>
      <c r="NWO3" s="470"/>
      <c r="NWP3" s="470"/>
      <c r="NWQ3" s="470"/>
      <c r="NWR3" s="470"/>
      <c r="NWS3" s="470"/>
      <c r="NWT3" s="470"/>
      <c r="NWU3" s="470"/>
      <c r="NWV3" s="470"/>
      <c r="NWW3" s="470"/>
      <c r="NWX3" s="470"/>
      <c r="NWY3" s="470"/>
      <c r="NWZ3" s="470"/>
      <c r="NXA3" s="470"/>
      <c r="NXB3" s="470"/>
      <c r="NXC3" s="470"/>
      <c r="NXD3" s="470"/>
      <c r="NXE3" s="470"/>
      <c r="NXF3" s="470"/>
      <c r="NXG3" s="470"/>
      <c r="NXH3" s="470"/>
      <c r="NXI3" s="470"/>
      <c r="NXJ3" s="470"/>
      <c r="NXK3" s="470"/>
      <c r="NXL3" s="470"/>
      <c r="NXM3" s="470"/>
      <c r="NXN3" s="470"/>
      <c r="NXO3" s="470"/>
      <c r="NXP3" s="470"/>
      <c r="NXQ3" s="470"/>
      <c r="NXR3" s="470"/>
      <c r="NXS3" s="470"/>
      <c r="NXT3" s="470"/>
      <c r="NXU3" s="470"/>
      <c r="NXV3" s="470"/>
      <c r="NXW3" s="470"/>
      <c r="NXX3" s="470"/>
      <c r="NXY3" s="470"/>
      <c r="NXZ3" s="470"/>
      <c r="NYA3" s="470"/>
      <c r="NYB3" s="470"/>
      <c r="NYC3" s="470"/>
      <c r="NYD3" s="470"/>
      <c r="NYE3" s="470"/>
      <c r="NYF3" s="470"/>
      <c r="NYG3" s="470"/>
      <c r="NYH3" s="470"/>
      <c r="NYI3" s="470"/>
      <c r="NYJ3" s="470"/>
      <c r="NYK3" s="470"/>
      <c r="NYL3" s="470"/>
      <c r="NYM3" s="470"/>
      <c r="NYN3" s="470"/>
      <c r="NYO3" s="470"/>
      <c r="NYP3" s="470"/>
      <c r="NYQ3" s="470"/>
      <c r="NYR3" s="470"/>
      <c r="NYS3" s="470"/>
      <c r="NYT3" s="470"/>
      <c r="NYU3" s="470"/>
      <c r="NYV3" s="470"/>
      <c r="NYW3" s="470"/>
      <c r="NYX3" s="470"/>
      <c r="NYY3" s="470"/>
      <c r="NYZ3" s="470"/>
      <c r="NZA3" s="470"/>
      <c r="NZB3" s="470"/>
      <c r="NZC3" s="470"/>
      <c r="NZD3" s="470"/>
      <c r="NZE3" s="470"/>
      <c r="NZF3" s="470"/>
      <c r="NZG3" s="470"/>
      <c r="NZH3" s="470"/>
      <c r="NZI3" s="470"/>
      <c r="NZJ3" s="470"/>
      <c r="NZK3" s="470"/>
      <c r="NZL3" s="470"/>
      <c r="NZM3" s="470"/>
      <c r="NZN3" s="470"/>
      <c r="NZO3" s="470"/>
      <c r="NZP3" s="470"/>
      <c r="NZQ3" s="470"/>
      <c r="NZR3" s="470"/>
      <c r="NZS3" s="470"/>
      <c r="NZT3" s="470"/>
      <c r="NZU3" s="470"/>
      <c r="NZV3" s="470"/>
      <c r="NZW3" s="470"/>
      <c r="NZX3" s="470"/>
      <c r="NZY3" s="470"/>
      <c r="NZZ3" s="470"/>
      <c r="OAA3" s="470"/>
      <c r="OAB3" s="470"/>
      <c r="OAC3" s="470"/>
      <c r="OAD3" s="470"/>
      <c r="OAE3" s="470"/>
      <c r="OAF3" s="470"/>
      <c r="OAG3" s="470"/>
      <c r="OAH3" s="470"/>
      <c r="OAI3" s="470"/>
      <c r="OAJ3" s="470"/>
      <c r="OAK3" s="470"/>
      <c r="OAL3" s="470"/>
      <c r="OAM3" s="470"/>
      <c r="OAN3" s="470"/>
      <c r="OAO3" s="470"/>
      <c r="OAP3" s="470"/>
      <c r="OAQ3" s="470"/>
      <c r="OAR3" s="470"/>
      <c r="OAS3" s="470"/>
      <c r="OAT3" s="470"/>
      <c r="OAU3" s="470"/>
      <c r="OAV3" s="470"/>
      <c r="OAW3" s="470"/>
      <c r="OAX3" s="470"/>
      <c r="OAY3" s="470"/>
      <c r="OAZ3" s="470"/>
      <c r="OBA3" s="470"/>
      <c r="OBB3" s="470"/>
      <c r="OBC3" s="470"/>
      <c r="OBD3" s="470"/>
      <c r="OBE3" s="470"/>
      <c r="OBF3" s="470"/>
      <c r="OBG3" s="470"/>
      <c r="OBH3" s="470"/>
      <c r="OBI3" s="470"/>
      <c r="OBJ3" s="470"/>
      <c r="OBK3" s="470"/>
      <c r="OBL3" s="470"/>
      <c r="OBM3" s="470"/>
      <c r="OBN3" s="470"/>
      <c r="OBO3" s="470"/>
      <c r="OBP3" s="470"/>
      <c r="OBQ3" s="470"/>
      <c r="OBR3" s="470"/>
      <c r="OBS3" s="470"/>
      <c r="OBT3" s="470"/>
      <c r="OBU3" s="470"/>
      <c r="OBV3" s="470"/>
      <c r="OBW3" s="470"/>
      <c r="OBX3" s="470"/>
      <c r="OBY3" s="470"/>
      <c r="OBZ3" s="470"/>
      <c r="OCA3" s="470"/>
      <c r="OCB3" s="470"/>
      <c r="OCC3" s="470"/>
      <c r="OCD3" s="470"/>
      <c r="OCE3" s="470"/>
      <c r="OCF3" s="470"/>
      <c r="OCG3" s="470"/>
      <c r="OCH3" s="470"/>
      <c r="OCI3" s="470"/>
      <c r="OCJ3" s="470"/>
      <c r="OCK3" s="470"/>
      <c r="OCL3" s="470"/>
      <c r="OCM3" s="470"/>
      <c r="OCN3" s="470"/>
      <c r="OCO3" s="470"/>
      <c r="OCP3" s="470"/>
      <c r="OCQ3" s="470"/>
      <c r="OCR3" s="470"/>
      <c r="OCS3" s="470"/>
      <c r="OCT3" s="470"/>
      <c r="OCU3" s="470"/>
      <c r="OCV3" s="470"/>
      <c r="OCW3" s="470"/>
      <c r="OCX3" s="470"/>
      <c r="OCY3" s="470"/>
      <c r="OCZ3" s="470"/>
      <c r="ODA3" s="470"/>
      <c r="ODB3" s="470"/>
      <c r="ODC3" s="470"/>
      <c r="ODD3" s="470"/>
      <c r="ODE3" s="470"/>
      <c r="ODF3" s="470"/>
      <c r="ODG3" s="470"/>
      <c r="ODH3" s="470"/>
      <c r="ODI3" s="470"/>
      <c r="ODJ3" s="470"/>
      <c r="ODK3" s="470"/>
      <c r="ODL3" s="470"/>
      <c r="ODM3" s="470"/>
      <c r="ODN3" s="470"/>
      <c r="ODO3" s="470"/>
      <c r="ODP3" s="470"/>
      <c r="ODQ3" s="470"/>
      <c r="ODR3" s="470"/>
      <c r="ODS3" s="470"/>
      <c r="ODT3" s="470"/>
      <c r="ODU3" s="470"/>
      <c r="ODV3" s="470"/>
      <c r="ODW3" s="470"/>
      <c r="ODX3" s="470"/>
      <c r="ODY3" s="470"/>
      <c r="ODZ3" s="470"/>
      <c r="OEA3" s="470"/>
      <c r="OEB3" s="470"/>
      <c r="OEC3" s="470"/>
      <c r="OED3" s="470"/>
      <c r="OEE3" s="470"/>
      <c r="OEF3" s="470"/>
      <c r="OEG3" s="470"/>
      <c r="OEH3" s="470"/>
      <c r="OEI3" s="470"/>
      <c r="OEJ3" s="470"/>
      <c r="OEK3" s="470"/>
      <c r="OEL3" s="470"/>
      <c r="OEM3" s="470"/>
      <c r="OEN3" s="470"/>
      <c r="OEO3" s="470"/>
      <c r="OEP3" s="470"/>
      <c r="OEQ3" s="470"/>
      <c r="OER3" s="470"/>
      <c r="OES3" s="470"/>
      <c r="OET3" s="470"/>
      <c r="OEU3" s="470"/>
      <c r="OEV3" s="470"/>
      <c r="OEW3" s="470"/>
      <c r="OEX3" s="470"/>
      <c r="OEY3" s="470"/>
      <c r="OEZ3" s="470"/>
      <c r="OFA3" s="470"/>
      <c r="OFB3" s="470"/>
      <c r="OFC3" s="470"/>
      <c r="OFD3" s="470"/>
      <c r="OFE3" s="470"/>
      <c r="OFF3" s="470"/>
      <c r="OFG3" s="470"/>
      <c r="OFH3" s="470"/>
      <c r="OFI3" s="470"/>
      <c r="OFJ3" s="470"/>
      <c r="OFK3" s="470"/>
      <c r="OFL3" s="470"/>
      <c r="OFM3" s="470"/>
      <c r="OFN3" s="470"/>
      <c r="OFO3" s="470"/>
      <c r="OFP3" s="470"/>
      <c r="OFQ3" s="470"/>
      <c r="OFR3" s="470"/>
      <c r="OFS3" s="470"/>
      <c r="OFT3" s="470"/>
      <c r="OFU3" s="470"/>
      <c r="OFV3" s="470"/>
      <c r="OFW3" s="470"/>
      <c r="OFX3" s="470"/>
      <c r="OFY3" s="470"/>
      <c r="OFZ3" s="470"/>
      <c r="OGA3" s="470"/>
      <c r="OGB3" s="470"/>
      <c r="OGC3" s="470"/>
      <c r="OGD3" s="470"/>
      <c r="OGE3" s="470"/>
      <c r="OGF3" s="470"/>
      <c r="OGG3" s="470"/>
      <c r="OGH3" s="470"/>
      <c r="OGI3" s="470"/>
      <c r="OGJ3" s="470"/>
      <c r="OGK3" s="470"/>
      <c r="OGL3" s="470"/>
      <c r="OGM3" s="470"/>
      <c r="OGN3" s="470"/>
      <c r="OGO3" s="470"/>
      <c r="OGP3" s="470"/>
      <c r="OGQ3" s="470"/>
      <c r="OGR3" s="470"/>
      <c r="OGS3" s="470"/>
      <c r="OGT3" s="470"/>
      <c r="OGU3" s="470"/>
      <c r="OGV3" s="470"/>
      <c r="OGW3" s="470"/>
      <c r="OGX3" s="470"/>
      <c r="OGY3" s="470"/>
      <c r="OGZ3" s="470"/>
      <c r="OHA3" s="470"/>
      <c r="OHB3" s="470"/>
      <c r="OHC3" s="470"/>
      <c r="OHD3" s="470"/>
      <c r="OHE3" s="470"/>
      <c r="OHF3" s="470"/>
      <c r="OHG3" s="470"/>
      <c r="OHH3" s="470"/>
      <c r="OHI3" s="470"/>
      <c r="OHJ3" s="470"/>
      <c r="OHK3" s="470"/>
      <c r="OHL3" s="470"/>
      <c r="OHM3" s="470"/>
      <c r="OHN3" s="470"/>
      <c r="OHO3" s="470"/>
      <c r="OHP3" s="470"/>
      <c r="OHQ3" s="470"/>
      <c r="OHR3" s="470"/>
      <c r="OHS3" s="470"/>
      <c r="OHT3" s="470"/>
      <c r="OHU3" s="470"/>
      <c r="OHV3" s="470"/>
      <c r="OHW3" s="470"/>
      <c r="OHX3" s="470"/>
      <c r="OHY3" s="470"/>
      <c r="OHZ3" s="470"/>
      <c r="OIA3" s="470"/>
      <c r="OIB3" s="470"/>
      <c r="OIC3" s="470"/>
      <c r="OID3" s="470"/>
      <c r="OIE3" s="470"/>
      <c r="OIF3" s="470"/>
      <c r="OIG3" s="470"/>
      <c r="OIH3" s="470"/>
      <c r="OII3" s="470"/>
      <c r="OIJ3" s="470"/>
      <c r="OIK3" s="470"/>
      <c r="OIL3" s="470"/>
      <c r="OIM3" s="470"/>
      <c r="OIN3" s="470"/>
      <c r="OIO3" s="470"/>
      <c r="OIP3" s="470"/>
      <c r="OIQ3" s="470"/>
      <c r="OIR3" s="470"/>
      <c r="OIS3" s="470"/>
      <c r="OIT3" s="470"/>
      <c r="OIU3" s="470"/>
      <c r="OIV3" s="470"/>
      <c r="OIW3" s="470"/>
      <c r="OIX3" s="470"/>
      <c r="OIY3" s="470"/>
      <c r="OIZ3" s="470"/>
      <c r="OJA3" s="470"/>
      <c r="OJB3" s="470"/>
      <c r="OJC3" s="470"/>
      <c r="OJD3" s="470"/>
      <c r="OJE3" s="470"/>
      <c r="OJF3" s="470"/>
      <c r="OJG3" s="470"/>
      <c r="OJH3" s="470"/>
      <c r="OJI3" s="470"/>
      <c r="OJJ3" s="470"/>
      <c r="OJK3" s="470"/>
      <c r="OJL3" s="470"/>
      <c r="OJM3" s="470"/>
      <c r="OJN3" s="470"/>
      <c r="OJO3" s="470"/>
      <c r="OJP3" s="470"/>
      <c r="OJQ3" s="470"/>
      <c r="OJR3" s="470"/>
      <c r="OJS3" s="470"/>
      <c r="OJT3" s="470"/>
      <c r="OJU3" s="470"/>
      <c r="OJV3" s="470"/>
      <c r="OJW3" s="470"/>
      <c r="OJX3" s="470"/>
      <c r="OJY3" s="470"/>
      <c r="OJZ3" s="470"/>
      <c r="OKA3" s="470"/>
      <c r="OKB3" s="470"/>
      <c r="OKC3" s="470"/>
      <c r="OKD3" s="470"/>
      <c r="OKE3" s="470"/>
      <c r="OKF3" s="470"/>
      <c r="OKG3" s="470"/>
      <c r="OKH3" s="470"/>
      <c r="OKI3" s="470"/>
      <c r="OKJ3" s="470"/>
      <c r="OKK3" s="470"/>
      <c r="OKL3" s="470"/>
      <c r="OKM3" s="470"/>
      <c r="OKN3" s="470"/>
      <c r="OKO3" s="470"/>
      <c r="OKP3" s="470"/>
      <c r="OKQ3" s="470"/>
      <c r="OKR3" s="470"/>
      <c r="OKS3" s="470"/>
      <c r="OKT3" s="470"/>
      <c r="OKU3" s="470"/>
      <c r="OKV3" s="470"/>
      <c r="OKW3" s="470"/>
      <c r="OKX3" s="470"/>
      <c r="OKY3" s="470"/>
      <c r="OKZ3" s="470"/>
      <c r="OLA3" s="470"/>
      <c r="OLB3" s="470"/>
      <c r="OLC3" s="470"/>
      <c r="OLD3" s="470"/>
      <c r="OLE3" s="470"/>
      <c r="OLF3" s="470"/>
      <c r="OLG3" s="470"/>
      <c r="OLH3" s="470"/>
      <c r="OLI3" s="470"/>
      <c r="OLJ3" s="470"/>
      <c r="OLK3" s="470"/>
      <c r="OLL3" s="470"/>
      <c r="OLM3" s="470"/>
      <c r="OLN3" s="470"/>
      <c r="OLO3" s="470"/>
      <c r="OLP3" s="470"/>
      <c r="OLQ3" s="470"/>
      <c r="OLR3" s="470"/>
      <c r="OLS3" s="470"/>
      <c r="OLT3" s="470"/>
      <c r="OLU3" s="470"/>
      <c r="OLV3" s="470"/>
      <c r="OLW3" s="470"/>
      <c r="OLX3" s="470"/>
      <c r="OLY3" s="470"/>
      <c r="OLZ3" s="470"/>
      <c r="OMA3" s="470"/>
      <c r="OMB3" s="470"/>
      <c r="OMC3" s="470"/>
      <c r="OMD3" s="470"/>
      <c r="OME3" s="470"/>
      <c r="OMF3" s="470"/>
      <c r="OMG3" s="470"/>
      <c r="OMH3" s="470"/>
      <c r="OMI3" s="470"/>
      <c r="OMJ3" s="470"/>
      <c r="OMK3" s="470"/>
      <c r="OML3" s="470"/>
      <c r="OMM3" s="470"/>
      <c r="OMN3" s="470"/>
      <c r="OMO3" s="470"/>
      <c r="OMP3" s="470"/>
      <c r="OMQ3" s="470"/>
      <c r="OMR3" s="470"/>
      <c r="OMS3" s="470"/>
      <c r="OMT3" s="470"/>
      <c r="OMU3" s="470"/>
      <c r="OMV3" s="470"/>
      <c r="OMW3" s="470"/>
      <c r="OMX3" s="470"/>
      <c r="OMY3" s="470"/>
      <c r="OMZ3" s="470"/>
      <c r="ONA3" s="470"/>
      <c r="ONB3" s="470"/>
      <c r="ONC3" s="470"/>
      <c r="OND3" s="470"/>
      <c r="ONE3" s="470"/>
      <c r="ONF3" s="470"/>
      <c r="ONG3" s="470"/>
      <c r="ONH3" s="470"/>
      <c r="ONI3" s="470"/>
      <c r="ONJ3" s="470"/>
      <c r="ONK3" s="470"/>
      <c r="ONL3" s="470"/>
      <c r="ONM3" s="470"/>
      <c r="ONN3" s="470"/>
      <c r="ONO3" s="470"/>
      <c r="ONP3" s="470"/>
      <c r="ONQ3" s="470"/>
      <c r="ONR3" s="470"/>
      <c r="ONS3" s="470"/>
      <c r="ONT3" s="470"/>
      <c r="ONU3" s="470"/>
      <c r="ONV3" s="470"/>
      <c r="ONW3" s="470"/>
      <c r="ONX3" s="470"/>
      <c r="ONY3" s="470"/>
      <c r="ONZ3" s="470"/>
      <c r="OOA3" s="470"/>
      <c r="OOB3" s="470"/>
      <c r="OOC3" s="470"/>
      <c r="OOD3" s="470"/>
      <c r="OOE3" s="470"/>
      <c r="OOF3" s="470"/>
      <c r="OOG3" s="470"/>
      <c r="OOH3" s="470"/>
      <c r="OOI3" s="470"/>
      <c r="OOJ3" s="470"/>
      <c r="OOK3" s="470"/>
      <c r="OOL3" s="470"/>
      <c r="OOM3" s="470"/>
      <c r="OON3" s="470"/>
      <c r="OOO3" s="470"/>
      <c r="OOP3" s="470"/>
      <c r="OOQ3" s="470"/>
      <c r="OOR3" s="470"/>
      <c r="OOS3" s="470"/>
      <c r="OOT3" s="470"/>
      <c r="OOU3" s="470"/>
      <c r="OOV3" s="470"/>
      <c r="OOW3" s="470"/>
      <c r="OOX3" s="470"/>
      <c r="OOY3" s="470"/>
      <c r="OOZ3" s="470"/>
      <c r="OPA3" s="470"/>
      <c r="OPB3" s="470"/>
      <c r="OPC3" s="470"/>
      <c r="OPD3" s="470"/>
      <c r="OPE3" s="470"/>
      <c r="OPF3" s="470"/>
      <c r="OPG3" s="470"/>
      <c r="OPH3" s="470"/>
      <c r="OPI3" s="470"/>
      <c r="OPJ3" s="470"/>
      <c r="OPK3" s="470"/>
      <c r="OPL3" s="470"/>
      <c r="OPM3" s="470"/>
      <c r="OPN3" s="470"/>
      <c r="OPO3" s="470"/>
      <c r="OPP3" s="470"/>
      <c r="OPQ3" s="470"/>
      <c r="OPR3" s="470"/>
      <c r="OPS3" s="470"/>
      <c r="OPT3" s="470"/>
      <c r="OPU3" s="470"/>
      <c r="OPV3" s="470"/>
      <c r="OPW3" s="470"/>
      <c r="OPX3" s="470"/>
      <c r="OPY3" s="470"/>
      <c r="OPZ3" s="470"/>
      <c r="OQA3" s="470"/>
      <c r="OQB3" s="470"/>
      <c r="OQC3" s="470"/>
      <c r="OQD3" s="470"/>
      <c r="OQE3" s="470"/>
      <c r="OQF3" s="470"/>
      <c r="OQG3" s="470"/>
      <c r="OQH3" s="470"/>
      <c r="OQI3" s="470"/>
      <c r="OQJ3" s="470"/>
      <c r="OQK3" s="470"/>
      <c r="OQL3" s="470"/>
      <c r="OQM3" s="470"/>
      <c r="OQN3" s="470"/>
      <c r="OQO3" s="470"/>
      <c r="OQP3" s="470"/>
      <c r="OQQ3" s="470"/>
      <c r="OQR3" s="470"/>
      <c r="OQS3" s="470"/>
      <c r="OQT3" s="470"/>
      <c r="OQU3" s="470"/>
      <c r="OQV3" s="470"/>
      <c r="OQW3" s="470"/>
      <c r="OQX3" s="470"/>
      <c r="OQY3" s="470"/>
      <c r="OQZ3" s="470"/>
      <c r="ORA3" s="470"/>
      <c r="ORB3" s="470"/>
      <c r="ORC3" s="470"/>
      <c r="ORD3" s="470"/>
      <c r="ORE3" s="470"/>
      <c r="ORF3" s="470"/>
      <c r="ORG3" s="470"/>
      <c r="ORH3" s="470"/>
      <c r="ORI3" s="470"/>
      <c r="ORJ3" s="470"/>
      <c r="ORK3" s="470"/>
      <c r="ORL3" s="470"/>
      <c r="ORM3" s="470"/>
      <c r="ORN3" s="470"/>
      <c r="ORO3" s="470"/>
      <c r="ORP3" s="470"/>
      <c r="ORQ3" s="470"/>
      <c r="ORR3" s="470"/>
      <c r="ORS3" s="470"/>
      <c r="ORT3" s="470"/>
      <c r="ORU3" s="470"/>
      <c r="ORV3" s="470"/>
      <c r="ORW3" s="470"/>
      <c r="ORX3" s="470"/>
      <c r="ORY3" s="470"/>
      <c r="ORZ3" s="470"/>
      <c r="OSA3" s="470"/>
      <c r="OSB3" s="470"/>
      <c r="OSC3" s="470"/>
      <c r="OSD3" s="470"/>
      <c r="OSE3" s="470"/>
      <c r="OSF3" s="470"/>
      <c r="OSG3" s="470"/>
      <c r="OSH3" s="470"/>
      <c r="OSI3" s="470"/>
      <c r="OSJ3" s="470"/>
      <c r="OSK3" s="470"/>
      <c r="OSL3" s="470"/>
      <c r="OSM3" s="470"/>
      <c r="OSN3" s="470"/>
      <c r="OSO3" s="470"/>
      <c r="OSP3" s="470"/>
      <c r="OSQ3" s="470"/>
      <c r="OSR3" s="470"/>
      <c r="OSS3" s="470"/>
      <c r="OST3" s="470"/>
      <c r="OSU3" s="470"/>
      <c r="OSV3" s="470"/>
      <c r="OSW3" s="470"/>
      <c r="OSX3" s="470"/>
      <c r="OSY3" s="470"/>
      <c r="OSZ3" s="470"/>
      <c r="OTA3" s="470"/>
      <c r="OTB3" s="470"/>
      <c r="OTC3" s="470"/>
      <c r="OTD3" s="470"/>
      <c r="OTE3" s="470"/>
      <c r="OTF3" s="470"/>
      <c r="OTG3" s="470"/>
      <c r="OTH3" s="470"/>
      <c r="OTI3" s="470"/>
      <c r="OTJ3" s="470"/>
      <c r="OTK3" s="470"/>
      <c r="OTL3" s="470"/>
      <c r="OTM3" s="470"/>
      <c r="OTN3" s="470"/>
      <c r="OTO3" s="470"/>
      <c r="OTP3" s="470"/>
      <c r="OTQ3" s="470"/>
      <c r="OTR3" s="470"/>
      <c r="OTS3" s="470"/>
      <c r="OTT3" s="470"/>
      <c r="OTU3" s="470"/>
      <c r="OTV3" s="470"/>
      <c r="OTW3" s="470"/>
      <c r="OTX3" s="470"/>
      <c r="OTY3" s="470"/>
      <c r="OTZ3" s="470"/>
      <c r="OUA3" s="470"/>
      <c r="OUB3" s="470"/>
      <c r="OUC3" s="470"/>
      <c r="OUD3" s="470"/>
      <c r="OUE3" s="470"/>
      <c r="OUF3" s="470"/>
      <c r="OUG3" s="470"/>
      <c r="OUH3" s="470"/>
      <c r="OUI3" s="470"/>
      <c r="OUJ3" s="470"/>
      <c r="OUK3" s="470"/>
      <c r="OUL3" s="470"/>
      <c r="OUM3" s="470"/>
      <c r="OUN3" s="470"/>
      <c r="OUO3" s="470"/>
      <c r="OUP3" s="470"/>
      <c r="OUQ3" s="470"/>
      <c r="OUR3" s="470"/>
      <c r="OUS3" s="470"/>
      <c r="OUT3" s="470"/>
      <c r="OUU3" s="470"/>
      <c r="OUV3" s="470"/>
      <c r="OUW3" s="470"/>
      <c r="OUX3" s="470"/>
      <c r="OUY3" s="470"/>
      <c r="OUZ3" s="470"/>
      <c r="OVA3" s="470"/>
      <c r="OVB3" s="470"/>
      <c r="OVC3" s="470"/>
      <c r="OVD3" s="470"/>
      <c r="OVE3" s="470"/>
      <c r="OVF3" s="470"/>
      <c r="OVG3" s="470"/>
      <c r="OVH3" s="470"/>
      <c r="OVI3" s="470"/>
      <c r="OVJ3" s="470"/>
      <c r="OVK3" s="470"/>
      <c r="OVL3" s="470"/>
      <c r="OVM3" s="470"/>
      <c r="OVN3" s="470"/>
      <c r="OVO3" s="470"/>
      <c r="OVP3" s="470"/>
      <c r="OVQ3" s="470"/>
      <c r="OVR3" s="470"/>
      <c r="OVS3" s="470"/>
      <c r="OVT3" s="470"/>
      <c r="OVU3" s="470"/>
      <c r="OVV3" s="470"/>
      <c r="OVW3" s="470"/>
      <c r="OVX3" s="470"/>
      <c r="OVY3" s="470"/>
      <c r="OVZ3" s="470"/>
      <c r="OWA3" s="470"/>
      <c r="OWB3" s="470"/>
      <c r="OWC3" s="470"/>
      <c r="OWD3" s="470"/>
      <c r="OWE3" s="470"/>
      <c r="OWF3" s="470"/>
      <c r="OWG3" s="470"/>
      <c r="OWH3" s="470"/>
      <c r="OWI3" s="470"/>
      <c r="OWJ3" s="470"/>
      <c r="OWK3" s="470"/>
      <c r="OWL3" s="470"/>
      <c r="OWM3" s="470"/>
      <c r="OWN3" s="470"/>
      <c r="OWO3" s="470"/>
      <c r="OWP3" s="470"/>
      <c r="OWQ3" s="470"/>
      <c r="OWR3" s="470"/>
      <c r="OWS3" s="470"/>
      <c r="OWT3" s="470"/>
      <c r="OWU3" s="470"/>
      <c r="OWV3" s="470"/>
      <c r="OWW3" s="470"/>
      <c r="OWX3" s="470"/>
      <c r="OWY3" s="470"/>
      <c r="OWZ3" s="470"/>
      <c r="OXA3" s="470"/>
      <c r="OXB3" s="470"/>
      <c r="OXC3" s="470"/>
      <c r="OXD3" s="470"/>
      <c r="OXE3" s="470"/>
      <c r="OXF3" s="470"/>
      <c r="OXG3" s="470"/>
      <c r="OXH3" s="470"/>
      <c r="OXI3" s="470"/>
      <c r="OXJ3" s="470"/>
      <c r="OXK3" s="470"/>
      <c r="OXL3" s="470"/>
      <c r="OXM3" s="470"/>
      <c r="OXN3" s="470"/>
      <c r="OXO3" s="470"/>
      <c r="OXP3" s="470"/>
      <c r="OXQ3" s="470"/>
      <c r="OXR3" s="470"/>
      <c r="OXS3" s="470"/>
      <c r="OXT3" s="470"/>
      <c r="OXU3" s="470"/>
      <c r="OXV3" s="470"/>
      <c r="OXW3" s="470"/>
      <c r="OXX3" s="470"/>
      <c r="OXY3" s="470"/>
      <c r="OXZ3" s="470"/>
      <c r="OYA3" s="470"/>
      <c r="OYB3" s="470"/>
      <c r="OYC3" s="470"/>
      <c r="OYD3" s="470"/>
      <c r="OYE3" s="470"/>
      <c r="OYF3" s="470"/>
      <c r="OYG3" s="470"/>
      <c r="OYH3" s="470"/>
      <c r="OYI3" s="470"/>
      <c r="OYJ3" s="470"/>
      <c r="OYK3" s="470"/>
      <c r="OYL3" s="470"/>
      <c r="OYM3" s="470"/>
      <c r="OYN3" s="470"/>
      <c r="OYO3" s="470"/>
      <c r="OYP3" s="470"/>
      <c r="OYQ3" s="470"/>
      <c r="OYR3" s="470"/>
      <c r="OYS3" s="470"/>
      <c r="OYT3" s="470"/>
      <c r="OYU3" s="470"/>
      <c r="OYV3" s="470"/>
      <c r="OYW3" s="470"/>
      <c r="OYX3" s="470"/>
      <c r="OYY3" s="470"/>
      <c r="OYZ3" s="470"/>
      <c r="OZA3" s="470"/>
      <c r="OZB3" s="470"/>
      <c r="OZC3" s="470"/>
      <c r="OZD3" s="470"/>
      <c r="OZE3" s="470"/>
      <c r="OZF3" s="470"/>
      <c r="OZG3" s="470"/>
      <c r="OZH3" s="470"/>
      <c r="OZI3" s="470"/>
      <c r="OZJ3" s="470"/>
      <c r="OZK3" s="470"/>
      <c r="OZL3" s="470"/>
      <c r="OZM3" s="470"/>
      <c r="OZN3" s="470"/>
      <c r="OZO3" s="470"/>
      <c r="OZP3" s="470"/>
      <c r="OZQ3" s="470"/>
      <c r="OZR3" s="470"/>
      <c r="OZS3" s="470"/>
      <c r="OZT3" s="470"/>
      <c r="OZU3" s="470"/>
      <c r="OZV3" s="470"/>
      <c r="OZW3" s="470"/>
      <c r="OZX3" s="470"/>
      <c r="OZY3" s="470"/>
      <c r="OZZ3" s="470"/>
      <c r="PAA3" s="470"/>
      <c r="PAB3" s="470"/>
      <c r="PAC3" s="470"/>
      <c r="PAD3" s="470"/>
      <c r="PAE3" s="470"/>
      <c r="PAF3" s="470"/>
      <c r="PAG3" s="470"/>
      <c r="PAH3" s="470"/>
      <c r="PAI3" s="470"/>
      <c r="PAJ3" s="470"/>
      <c r="PAK3" s="470"/>
      <c r="PAL3" s="470"/>
      <c r="PAM3" s="470"/>
      <c r="PAN3" s="470"/>
      <c r="PAO3" s="470"/>
      <c r="PAP3" s="470"/>
      <c r="PAQ3" s="470"/>
      <c r="PAR3" s="470"/>
      <c r="PAS3" s="470"/>
      <c r="PAT3" s="470"/>
      <c r="PAU3" s="470"/>
      <c r="PAV3" s="470"/>
      <c r="PAW3" s="470"/>
      <c r="PAX3" s="470"/>
      <c r="PAY3" s="470"/>
      <c r="PAZ3" s="470"/>
      <c r="PBA3" s="470"/>
      <c r="PBB3" s="470"/>
      <c r="PBC3" s="470"/>
      <c r="PBD3" s="470"/>
      <c r="PBE3" s="470"/>
      <c r="PBF3" s="470"/>
      <c r="PBG3" s="470"/>
      <c r="PBH3" s="470"/>
      <c r="PBI3" s="470"/>
      <c r="PBJ3" s="470"/>
      <c r="PBK3" s="470"/>
      <c r="PBL3" s="470"/>
      <c r="PBM3" s="470"/>
      <c r="PBN3" s="470"/>
      <c r="PBO3" s="470"/>
      <c r="PBP3" s="470"/>
      <c r="PBQ3" s="470"/>
      <c r="PBR3" s="470"/>
      <c r="PBS3" s="470"/>
      <c r="PBT3" s="470"/>
      <c r="PBU3" s="470"/>
      <c r="PBV3" s="470"/>
      <c r="PBW3" s="470"/>
      <c r="PBX3" s="470"/>
      <c r="PBY3" s="470"/>
      <c r="PBZ3" s="470"/>
      <c r="PCA3" s="470"/>
      <c r="PCB3" s="470"/>
      <c r="PCC3" s="470"/>
      <c r="PCD3" s="470"/>
      <c r="PCE3" s="470"/>
      <c r="PCF3" s="470"/>
      <c r="PCG3" s="470"/>
      <c r="PCH3" s="470"/>
      <c r="PCI3" s="470"/>
      <c r="PCJ3" s="470"/>
      <c r="PCK3" s="470"/>
      <c r="PCL3" s="470"/>
      <c r="PCM3" s="470"/>
      <c r="PCN3" s="470"/>
      <c r="PCO3" s="470"/>
      <c r="PCP3" s="470"/>
      <c r="PCQ3" s="470"/>
      <c r="PCR3" s="470"/>
      <c r="PCS3" s="470"/>
      <c r="PCT3" s="470"/>
      <c r="PCU3" s="470"/>
      <c r="PCV3" s="470"/>
      <c r="PCW3" s="470"/>
      <c r="PCX3" s="470"/>
      <c r="PCY3" s="470"/>
      <c r="PCZ3" s="470"/>
      <c r="PDA3" s="470"/>
      <c r="PDB3" s="470"/>
      <c r="PDC3" s="470"/>
      <c r="PDD3" s="470"/>
      <c r="PDE3" s="470"/>
      <c r="PDF3" s="470"/>
      <c r="PDG3" s="470"/>
      <c r="PDH3" s="470"/>
      <c r="PDI3" s="470"/>
      <c r="PDJ3" s="470"/>
      <c r="PDK3" s="470"/>
      <c r="PDL3" s="470"/>
      <c r="PDM3" s="470"/>
      <c r="PDN3" s="470"/>
      <c r="PDO3" s="470"/>
      <c r="PDP3" s="470"/>
      <c r="PDQ3" s="470"/>
      <c r="PDR3" s="470"/>
      <c r="PDS3" s="470"/>
      <c r="PDT3" s="470"/>
      <c r="PDU3" s="470"/>
      <c r="PDV3" s="470"/>
      <c r="PDW3" s="470"/>
      <c r="PDX3" s="470"/>
      <c r="PDY3" s="470"/>
      <c r="PDZ3" s="470"/>
      <c r="PEA3" s="470"/>
      <c r="PEB3" s="470"/>
      <c r="PEC3" s="470"/>
      <c r="PED3" s="470"/>
      <c r="PEE3" s="470"/>
      <c r="PEF3" s="470"/>
      <c r="PEG3" s="470"/>
      <c r="PEH3" s="470"/>
      <c r="PEI3" s="470"/>
      <c r="PEJ3" s="470"/>
      <c r="PEK3" s="470"/>
      <c r="PEL3" s="470"/>
      <c r="PEM3" s="470"/>
      <c r="PEN3" s="470"/>
      <c r="PEO3" s="470"/>
      <c r="PEP3" s="470"/>
      <c r="PEQ3" s="470"/>
      <c r="PER3" s="470"/>
      <c r="PES3" s="470"/>
      <c r="PET3" s="470"/>
      <c r="PEU3" s="470"/>
      <c r="PEV3" s="470"/>
      <c r="PEW3" s="470"/>
      <c r="PEX3" s="470"/>
      <c r="PEY3" s="470"/>
      <c r="PEZ3" s="470"/>
      <c r="PFA3" s="470"/>
      <c r="PFB3" s="470"/>
      <c r="PFC3" s="470"/>
      <c r="PFD3" s="470"/>
      <c r="PFE3" s="470"/>
      <c r="PFF3" s="470"/>
      <c r="PFG3" s="470"/>
      <c r="PFH3" s="470"/>
      <c r="PFI3" s="470"/>
      <c r="PFJ3" s="470"/>
      <c r="PFK3" s="470"/>
      <c r="PFL3" s="470"/>
      <c r="PFM3" s="470"/>
      <c r="PFN3" s="470"/>
      <c r="PFO3" s="470"/>
      <c r="PFP3" s="470"/>
      <c r="PFQ3" s="470"/>
      <c r="PFR3" s="470"/>
      <c r="PFS3" s="470"/>
      <c r="PFT3" s="470"/>
      <c r="PFU3" s="470"/>
      <c r="PFV3" s="470"/>
      <c r="PFW3" s="470"/>
      <c r="PFX3" s="470"/>
      <c r="PFY3" s="470"/>
      <c r="PFZ3" s="470"/>
      <c r="PGA3" s="470"/>
      <c r="PGB3" s="470"/>
      <c r="PGC3" s="470"/>
      <c r="PGD3" s="470"/>
      <c r="PGE3" s="470"/>
      <c r="PGF3" s="470"/>
      <c r="PGG3" s="470"/>
      <c r="PGH3" s="470"/>
      <c r="PGI3" s="470"/>
      <c r="PGJ3" s="470"/>
      <c r="PGK3" s="470"/>
      <c r="PGL3" s="470"/>
      <c r="PGM3" s="470"/>
      <c r="PGN3" s="470"/>
      <c r="PGO3" s="470"/>
      <c r="PGP3" s="470"/>
      <c r="PGQ3" s="470"/>
      <c r="PGR3" s="470"/>
      <c r="PGS3" s="470"/>
      <c r="PGT3" s="470"/>
      <c r="PGU3" s="470"/>
      <c r="PGV3" s="470"/>
      <c r="PGW3" s="470"/>
      <c r="PGX3" s="470"/>
      <c r="PGY3" s="470"/>
      <c r="PGZ3" s="470"/>
      <c r="PHA3" s="470"/>
      <c r="PHB3" s="470"/>
      <c r="PHC3" s="470"/>
      <c r="PHD3" s="470"/>
      <c r="PHE3" s="470"/>
      <c r="PHF3" s="470"/>
      <c r="PHG3" s="470"/>
      <c r="PHH3" s="470"/>
      <c r="PHI3" s="470"/>
      <c r="PHJ3" s="470"/>
      <c r="PHK3" s="470"/>
      <c r="PHL3" s="470"/>
      <c r="PHM3" s="470"/>
      <c r="PHN3" s="470"/>
      <c r="PHO3" s="470"/>
      <c r="PHP3" s="470"/>
      <c r="PHQ3" s="470"/>
      <c r="PHR3" s="470"/>
      <c r="PHS3" s="470"/>
      <c r="PHT3" s="470"/>
      <c r="PHU3" s="470"/>
      <c r="PHV3" s="470"/>
      <c r="PHW3" s="470"/>
      <c r="PHX3" s="470"/>
      <c r="PHY3" s="470"/>
      <c r="PHZ3" s="470"/>
      <c r="PIA3" s="470"/>
      <c r="PIB3" s="470"/>
      <c r="PIC3" s="470"/>
      <c r="PID3" s="470"/>
      <c r="PIE3" s="470"/>
      <c r="PIF3" s="470"/>
      <c r="PIG3" s="470"/>
      <c r="PIH3" s="470"/>
      <c r="PII3" s="470"/>
      <c r="PIJ3" s="470"/>
      <c r="PIK3" s="470"/>
      <c r="PIL3" s="470"/>
      <c r="PIM3" s="470"/>
      <c r="PIN3" s="470"/>
      <c r="PIO3" s="470"/>
      <c r="PIP3" s="470"/>
      <c r="PIQ3" s="470"/>
      <c r="PIR3" s="470"/>
      <c r="PIS3" s="470"/>
      <c r="PIT3" s="470"/>
      <c r="PIU3" s="470"/>
      <c r="PIV3" s="470"/>
      <c r="PIW3" s="470"/>
      <c r="PIX3" s="470"/>
      <c r="PIY3" s="470"/>
      <c r="PIZ3" s="470"/>
      <c r="PJA3" s="470"/>
      <c r="PJB3" s="470"/>
      <c r="PJC3" s="470"/>
      <c r="PJD3" s="470"/>
      <c r="PJE3" s="470"/>
      <c r="PJF3" s="470"/>
      <c r="PJG3" s="470"/>
      <c r="PJH3" s="470"/>
      <c r="PJI3" s="470"/>
      <c r="PJJ3" s="470"/>
      <c r="PJK3" s="470"/>
      <c r="PJL3" s="470"/>
      <c r="PJM3" s="470"/>
      <c r="PJN3" s="470"/>
      <c r="PJO3" s="470"/>
      <c r="PJP3" s="470"/>
      <c r="PJQ3" s="470"/>
      <c r="PJR3" s="470"/>
      <c r="PJS3" s="470"/>
      <c r="PJT3" s="470"/>
      <c r="PJU3" s="470"/>
      <c r="PJV3" s="470"/>
      <c r="PJW3" s="470"/>
      <c r="PJX3" s="470"/>
      <c r="PJY3" s="470"/>
      <c r="PJZ3" s="470"/>
      <c r="PKA3" s="470"/>
      <c r="PKB3" s="470"/>
      <c r="PKC3" s="470"/>
      <c r="PKD3" s="470"/>
      <c r="PKE3" s="470"/>
      <c r="PKF3" s="470"/>
      <c r="PKG3" s="470"/>
      <c r="PKH3" s="470"/>
      <c r="PKI3" s="470"/>
      <c r="PKJ3" s="470"/>
      <c r="PKK3" s="470"/>
      <c r="PKL3" s="470"/>
      <c r="PKM3" s="470"/>
      <c r="PKN3" s="470"/>
      <c r="PKO3" s="470"/>
      <c r="PKP3" s="470"/>
      <c r="PKQ3" s="470"/>
      <c r="PKR3" s="470"/>
      <c r="PKS3" s="470"/>
      <c r="PKT3" s="470"/>
      <c r="PKU3" s="470"/>
      <c r="PKV3" s="470"/>
      <c r="PKW3" s="470"/>
      <c r="PKX3" s="470"/>
      <c r="PKY3" s="470"/>
      <c r="PKZ3" s="470"/>
      <c r="PLA3" s="470"/>
      <c r="PLB3" s="470"/>
      <c r="PLC3" s="470"/>
      <c r="PLD3" s="470"/>
      <c r="PLE3" s="470"/>
      <c r="PLF3" s="470"/>
      <c r="PLG3" s="470"/>
      <c r="PLH3" s="470"/>
      <c r="PLI3" s="470"/>
      <c r="PLJ3" s="470"/>
      <c r="PLK3" s="470"/>
      <c r="PLL3" s="470"/>
      <c r="PLM3" s="470"/>
      <c r="PLN3" s="470"/>
      <c r="PLO3" s="470"/>
      <c r="PLP3" s="470"/>
      <c r="PLQ3" s="470"/>
      <c r="PLR3" s="470"/>
      <c r="PLS3" s="470"/>
      <c r="PLT3" s="470"/>
      <c r="PLU3" s="470"/>
      <c r="PLV3" s="470"/>
      <c r="PLW3" s="470"/>
      <c r="PLX3" s="470"/>
      <c r="PLY3" s="470"/>
      <c r="PLZ3" s="470"/>
      <c r="PMA3" s="470"/>
      <c r="PMB3" s="470"/>
      <c r="PMC3" s="470"/>
      <c r="PMD3" s="470"/>
      <c r="PME3" s="470"/>
      <c r="PMF3" s="470"/>
      <c r="PMG3" s="470"/>
      <c r="PMH3" s="470"/>
      <c r="PMI3" s="470"/>
      <c r="PMJ3" s="470"/>
      <c r="PMK3" s="470"/>
      <c r="PML3" s="470"/>
      <c r="PMM3" s="470"/>
      <c r="PMN3" s="470"/>
      <c r="PMO3" s="470"/>
      <c r="PMP3" s="470"/>
      <c r="PMQ3" s="470"/>
      <c r="PMR3" s="470"/>
      <c r="PMS3" s="470"/>
      <c r="PMT3" s="470"/>
      <c r="PMU3" s="470"/>
      <c r="PMV3" s="470"/>
      <c r="PMW3" s="470"/>
      <c r="PMX3" s="470"/>
      <c r="PMY3" s="470"/>
      <c r="PMZ3" s="470"/>
      <c r="PNA3" s="470"/>
      <c r="PNB3" s="470"/>
      <c r="PNC3" s="470"/>
      <c r="PND3" s="470"/>
      <c r="PNE3" s="470"/>
      <c r="PNF3" s="470"/>
      <c r="PNG3" s="470"/>
      <c r="PNH3" s="470"/>
      <c r="PNI3" s="470"/>
      <c r="PNJ3" s="470"/>
      <c r="PNK3" s="470"/>
      <c r="PNL3" s="470"/>
      <c r="PNM3" s="470"/>
      <c r="PNN3" s="470"/>
      <c r="PNO3" s="470"/>
      <c r="PNP3" s="470"/>
      <c r="PNQ3" s="470"/>
      <c r="PNR3" s="470"/>
      <c r="PNS3" s="470"/>
      <c r="PNT3" s="470"/>
      <c r="PNU3" s="470"/>
      <c r="PNV3" s="470"/>
      <c r="PNW3" s="470"/>
      <c r="PNX3" s="470"/>
      <c r="PNY3" s="470"/>
      <c r="PNZ3" s="470"/>
      <c r="POA3" s="470"/>
      <c r="POB3" s="470"/>
      <c r="POC3" s="470"/>
      <c r="POD3" s="470"/>
      <c r="POE3" s="470"/>
      <c r="POF3" s="470"/>
      <c r="POG3" s="470"/>
      <c r="POH3" s="470"/>
      <c r="POI3" s="470"/>
      <c r="POJ3" s="470"/>
      <c r="POK3" s="470"/>
      <c r="POL3" s="470"/>
      <c r="POM3" s="470"/>
      <c r="PON3" s="470"/>
      <c r="POO3" s="470"/>
      <c r="POP3" s="470"/>
      <c r="POQ3" s="470"/>
      <c r="POR3" s="470"/>
      <c r="POS3" s="470"/>
      <c r="POT3" s="470"/>
      <c r="POU3" s="470"/>
      <c r="POV3" s="470"/>
      <c r="POW3" s="470"/>
      <c r="POX3" s="470"/>
      <c r="POY3" s="470"/>
      <c r="POZ3" s="470"/>
      <c r="PPA3" s="470"/>
      <c r="PPB3" s="470"/>
      <c r="PPC3" s="470"/>
      <c r="PPD3" s="470"/>
      <c r="PPE3" s="470"/>
      <c r="PPF3" s="470"/>
      <c r="PPG3" s="470"/>
      <c r="PPH3" s="470"/>
      <c r="PPI3" s="470"/>
      <c r="PPJ3" s="470"/>
      <c r="PPK3" s="470"/>
      <c r="PPL3" s="470"/>
      <c r="PPM3" s="470"/>
      <c r="PPN3" s="470"/>
      <c r="PPO3" s="470"/>
      <c r="PPP3" s="470"/>
      <c r="PPQ3" s="470"/>
      <c r="PPR3" s="470"/>
      <c r="PPS3" s="470"/>
      <c r="PPT3" s="470"/>
      <c r="PPU3" s="470"/>
      <c r="PPV3" s="470"/>
      <c r="PPW3" s="470"/>
      <c r="PPX3" s="470"/>
      <c r="PPY3" s="470"/>
      <c r="PPZ3" s="470"/>
      <c r="PQA3" s="470"/>
      <c r="PQB3" s="470"/>
      <c r="PQC3" s="470"/>
      <c r="PQD3" s="470"/>
      <c r="PQE3" s="470"/>
      <c r="PQF3" s="470"/>
      <c r="PQG3" s="470"/>
      <c r="PQH3" s="470"/>
      <c r="PQI3" s="470"/>
      <c r="PQJ3" s="470"/>
      <c r="PQK3" s="470"/>
      <c r="PQL3" s="470"/>
      <c r="PQM3" s="470"/>
      <c r="PQN3" s="470"/>
      <c r="PQO3" s="470"/>
      <c r="PQP3" s="470"/>
      <c r="PQQ3" s="470"/>
      <c r="PQR3" s="470"/>
      <c r="PQS3" s="470"/>
      <c r="PQT3" s="470"/>
      <c r="PQU3" s="470"/>
      <c r="PQV3" s="470"/>
      <c r="PQW3" s="470"/>
      <c r="PQX3" s="470"/>
      <c r="PQY3" s="470"/>
      <c r="PQZ3" s="470"/>
      <c r="PRA3" s="470"/>
      <c r="PRB3" s="470"/>
      <c r="PRC3" s="470"/>
      <c r="PRD3" s="470"/>
      <c r="PRE3" s="470"/>
      <c r="PRF3" s="470"/>
      <c r="PRG3" s="470"/>
      <c r="PRH3" s="470"/>
      <c r="PRI3" s="470"/>
      <c r="PRJ3" s="470"/>
      <c r="PRK3" s="470"/>
      <c r="PRL3" s="470"/>
      <c r="PRM3" s="470"/>
      <c r="PRN3" s="470"/>
      <c r="PRO3" s="470"/>
      <c r="PRP3" s="470"/>
      <c r="PRQ3" s="470"/>
      <c r="PRR3" s="470"/>
      <c r="PRS3" s="470"/>
      <c r="PRT3" s="470"/>
      <c r="PRU3" s="470"/>
      <c r="PRV3" s="470"/>
      <c r="PRW3" s="470"/>
      <c r="PRX3" s="470"/>
      <c r="PRY3" s="470"/>
      <c r="PRZ3" s="470"/>
      <c r="PSA3" s="470"/>
      <c r="PSB3" s="470"/>
      <c r="PSC3" s="470"/>
      <c r="PSD3" s="470"/>
      <c r="PSE3" s="470"/>
      <c r="PSF3" s="470"/>
      <c r="PSG3" s="470"/>
      <c r="PSH3" s="470"/>
      <c r="PSI3" s="470"/>
      <c r="PSJ3" s="470"/>
      <c r="PSK3" s="470"/>
      <c r="PSL3" s="470"/>
      <c r="PSM3" s="470"/>
      <c r="PSN3" s="470"/>
      <c r="PSO3" s="470"/>
      <c r="PSP3" s="470"/>
      <c r="PSQ3" s="470"/>
      <c r="PSR3" s="470"/>
      <c r="PSS3" s="470"/>
      <c r="PST3" s="470"/>
      <c r="PSU3" s="470"/>
      <c r="PSV3" s="470"/>
      <c r="PSW3" s="470"/>
      <c r="PSX3" s="470"/>
      <c r="PSY3" s="470"/>
      <c r="PSZ3" s="470"/>
      <c r="PTA3" s="470"/>
      <c r="PTB3" s="470"/>
      <c r="PTC3" s="470"/>
      <c r="PTD3" s="470"/>
      <c r="PTE3" s="470"/>
      <c r="PTF3" s="470"/>
      <c r="PTG3" s="470"/>
      <c r="PTH3" s="470"/>
      <c r="PTI3" s="470"/>
      <c r="PTJ3" s="470"/>
      <c r="PTK3" s="470"/>
      <c r="PTL3" s="470"/>
      <c r="PTM3" s="470"/>
      <c r="PTN3" s="470"/>
      <c r="PTO3" s="470"/>
      <c r="PTP3" s="470"/>
      <c r="PTQ3" s="470"/>
      <c r="PTR3" s="470"/>
      <c r="PTS3" s="470"/>
      <c r="PTT3" s="470"/>
      <c r="PTU3" s="470"/>
      <c r="PTV3" s="470"/>
      <c r="PTW3" s="470"/>
      <c r="PTX3" s="470"/>
      <c r="PTY3" s="470"/>
      <c r="PTZ3" s="470"/>
      <c r="PUA3" s="470"/>
      <c r="PUB3" s="470"/>
      <c r="PUC3" s="470"/>
      <c r="PUD3" s="470"/>
      <c r="PUE3" s="470"/>
      <c r="PUF3" s="470"/>
      <c r="PUG3" s="470"/>
      <c r="PUH3" s="470"/>
      <c r="PUI3" s="470"/>
      <c r="PUJ3" s="470"/>
      <c r="PUK3" s="470"/>
      <c r="PUL3" s="470"/>
      <c r="PUM3" s="470"/>
      <c r="PUN3" s="470"/>
      <c r="PUO3" s="470"/>
      <c r="PUP3" s="470"/>
      <c r="PUQ3" s="470"/>
      <c r="PUR3" s="470"/>
      <c r="PUS3" s="470"/>
      <c r="PUT3" s="470"/>
      <c r="PUU3" s="470"/>
      <c r="PUV3" s="470"/>
      <c r="PUW3" s="470"/>
      <c r="PUX3" s="470"/>
      <c r="PUY3" s="470"/>
      <c r="PUZ3" s="470"/>
      <c r="PVA3" s="470"/>
      <c r="PVB3" s="470"/>
      <c r="PVC3" s="470"/>
      <c r="PVD3" s="470"/>
      <c r="PVE3" s="470"/>
      <c r="PVF3" s="470"/>
      <c r="PVG3" s="470"/>
      <c r="PVH3" s="470"/>
      <c r="PVI3" s="470"/>
      <c r="PVJ3" s="470"/>
      <c r="PVK3" s="470"/>
      <c r="PVL3" s="470"/>
      <c r="PVM3" s="470"/>
      <c r="PVN3" s="470"/>
      <c r="PVO3" s="470"/>
      <c r="PVP3" s="470"/>
      <c r="PVQ3" s="470"/>
      <c r="PVR3" s="470"/>
      <c r="PVS3" s="470"/>
      <c r="PVT3" s="470"/>
      <c r="PVU3" s="470"/>
      <c r="PVV3" s="470"/>
      <c r="PVW3" s="470"/>
      <c r="PVX3" s="470"/>
      <c r="PVY3" s="470"/>
      <c r="PVZ3" s="470"/>
      <c r="PWA3" s="470"/>
      <c r="PWB3" s="470"/>
      <c r="PWC3" s="470"/>
      <c r="PWD3" s="470"/>
      <c r="PWE3" s="470"/>
      <c r="PWF3" s="470"/>
      <c r="PWG3" s="470"/>
      <c r="PWH3" s="470"/>
      <c r="PWI3" s="470"/>
      <c r="PWJ3" s="470"/>
      <c r="PWK3" s="470"/>
      <c r="PWL3" s="470"/>
      <c r="PWM3" s="470"/>
      <c r="PWN3" s="470"/>
      <c r="PWO3" s="470"/>
      <c r="PWP3" s="470"/>
      <c r="PWQ3" s="470"/>
      <c r="PWR3" s="470"/>
      <c r="PWS3" s="470"/>
      <c r="PWT3" s="470"/>
      <c r="PWU3" s="470"/>
      <c r="PWV3" s="470"/>
      <c r="PWW3" s="470"/>
      <c r="PWX3" s="470"/>
      <c r="PWY3" s="470"/>
      <c r="PWZ3" s="470"/>
      <c r="PXA3" s="470"/>
      <c r="PXB3" s="470"/>
      <c r="PXC3" s="470"/>
      <c r="PXD3" s="470"/>
      <c r="PXE3" s="470"/>
      <c r="PXF3" s="470"/>
      <c r="PXG3" s="470"/>
      <c r="PXH3" s="470"/>
      <c r="PXI3" s="470"/>
      <c r="PXJ3" s="470"/>
      <c r="PXK3" s="470"/>
      <c r="PXL3" s="470"/>
      <c r="PXM3" s="470"/>
      <c r="PXN3" s="470"/>
      <c r="PXO3" s="470"/>
      <c r="PXP3" s="470"/>
      <c r="PXQ3" s="470"/>
      <c r="PXR3" s="470"/>
      <c r="PXS3" s="470"/>
      <c r="PXT3" s="470"/>
      <c r="PXU3" s="470"/>
      <c r="PXV3" s="470"/>
      <c r="PXW3" s="470"/>
      <c r="PXX3" s="470"/>
      <c r="PXY3" s="470"/>
      <c r="PXZ3" s="470"/>
      <c r="PYA3" s="470"/>
      <c r="PYB3" s="470"/>
      <c r="PYC3" s="470"/>
      <c r="PYD3" s="470"/>
      <c r="PYE3" s="470"/>
      <c r="PYF3" s="470"/>
      <c r="PYG3" s="470"/>
      <c r="PYH3" s="470"/>
      <c r="PYI3" s="470"/>
      <c r="PYJ3" s="470"/>
      <c r="PYK3" s="470"/>
      <c r="PYL3" s="470"/>
      <c r="PYM3" s="470"/>
      <c r="PYN3" s="470"/>
      <c r="PYO3" s="470"/>
      <c r="PYP3" s="470"/>
      <c r="PYQ3" s="470"/>
      <c r="PYR3" s="470"/>
      <c r="PYS3" s="470"/>
      <c r="PYT3" s="470"/>
      <c r="PYU3" s="470"/>
      <c r="PYV3" s="470"/>
      <c r="PYW3" s="470"/>
      <c r="PYX3" s="470"/>
      <c r="PYY3" s="470"/>
      <c r="PYZ3" s="470"/>
      <c r="PZA3" s="470"/>
      <c r="PZB3" s="470"/>
      <c r="PZC3" s="470"/>
      <c r="PZD3" s="470"/>
      <c r="PZE3" s="470"/>
      <c r="PZF3" s="470"/>
      <c r="PZG3" s="470"/>
      <c r="PZH3" s="470"/>
      <c r="PZI3" s="470"/>
      <c r="PZJ3" s="470"/>
      <c r="PZK3" s="470"/>
      <c r="PZL3" s="470"/>
      <c r="PZM3" s="470"/>
      <c r="PZN3" s="470"/>
      <c r="PZO3" s="470"/>
      <c r="PZP3" s="470"/>
      <c r="PZQ3" s="470"/>
      <c r="PZR3" s="470"/>
      <c r="PZS3" s="470"/>
      <c r="PZT3" s="470"/>
      <c r="PZU3" s="470"/>
      <c r="PZV3" s="470"/>
      <c r="PZW3" s="470"/>
      <c r="PZX3" s="470"/>
      <c r="PZY3" s="470"/>
      <c r="PZZ3" s="470"/>
      <c r="QAA3" s="470"/>
      <c r="QAB3" s="470"/>
      <c r="QAC3" s="470"/>
      <c r="QAD3" s="470"/>
      <c r="QAE3" s="470"/>
      <c r="QAF3" s="470"/>
      <c r="QAG3" s="470"/>
      <c r="QAH3" s="470"/>
      <c r="QAI3" s="470"/>
      <c r="QAJ3" s="470"/>
      <c r="QAK3" s="470"/>
      <c r="QAL3" s="470"/>
      <c r="QAM3" s="470"/>
      <c r="QAN3" s="470"/>
      <c r="QAO3" s="470"/>
      <c r="QAP3" s="470"/>
      <c r="QAQ3" s="470"/>
      <c r="QAR3" s="470"/>
      <c r="QAS3" s="470"/>
      <c r="QAT3" s="470"/>
      <c r="QAU3" s="470"/>
      <c r="QAV3" s="470"/>
      <c r="QAW3" s="470"/>
      <c r="QAX3" s="470"/>
      <c r="QAY3" s="470"/>
      <c r="QAZ3" s="470"/>
      <c r="QBA3" s="470"/>
      <c r="QBB3" s="470"/>
      <c r="QBC3" s="470"/>
      <c r="QBD3" s="470"/>
      <c r="QBE3" s="470"/>
      <c r="QBF3" s="470"/>
      <c r="QBG3" s="470"/>
      <c r="QBH3" s="470"/>
      <c r="QBI3" s="470"/>
      <c r="QBJ3" s="470"/>
      <c r="QBK3" s="470"/>
      <c r="QBL3" s="470"/>
      <c r="QBM3" s="470"/>
      <c r="QBN3" s="470"/>
      <c r="QBO3" s="470"/>
      <c r="QBP3" s="470"/>
      <c r="QBQ3" s="470"/>
      <c r="QBR3" s="470"/>
      <c r="QBS3" s="470"/>
      <c r="QBT3" s="470"/>
      <c r="QBU3" s="470"/>
      <c r="QBV3" s="470"/>
      <c r="QBW3" s="470"/>
      <c r="QBX3" s="470"/>
      <c r="QBY3" s="470"/>
      <c r="QBZ3" s="470"/>
      <c r="QCA3" s="470"/>
      <c r="QCB3" s="470"/>
      <c r="QCC3" s="470"/>
      <c r="QCD3" s="470"/>
      <c r="QCE3" s="470"/>
      <c r="QCF3" s="470"/>
      <c r="QCG3" s="470"/>
      <c r="QCH3" s="470"/>
      <c r="QCI3" s="470"/>
      <c r="QCJ3" s="470"/>
      <c r="QCK3" s="470"/>
      <c r="QCL3" s="470"/>
      <c r="QCM3" s="470"/>
      <c r="QCN3" s="470"/>
      <c r="QCO3" s="470"/>
      <c r="QCP3" s="470"/>
      <c r="QCQ3" s="470"/>
      <c r="QCR3" s="470"/>
      <c r="QCS3" s="470"/>
      <c r="QCT3" s="470"/>
      <c r="QCU3" s="470"/>
      <c r="QCV3" s="470"/>
      <c r="QCW3" s="470"/>
      <c r="QCX3" s="470"/>
      <c r="QCY3" s="470"/>
      <c r="QCZ3" s="470"/>
      <c r="QDA3" s="470"/>
      <c r="QDB3" s="470"/>
      <c r="QDC3" s="470"/>
      <c r="QDD3" s="470"/>
      <c r="QDE3" s="470"/>
      <c r="QDF3" s="470"/>
      <c r="QDG3" s="470"/>
      <c r="QDH3" s="470"/>
      <c r="QDI3" s="470"/>
      <c r="QDJ3" s="470"/>
      <c r="QDK3" s="470"/>
      <c r="QDL3" s="470"/>
      <c r="QDM3" s="470"/>
      <c r="QDN3" s="470"/>
      <c r="QDO3" s="470"/>
      <c r="QDP3" s="470"/>
      <c r="QDQ3" s="470"/>
      <c r="QDR3" s="470"/>
      <c r="QDS3" s="470"/>
      <c r="QDT3" s="470"/>
      <c r="QDU3" s="470"/>
      <c r="QDV3" s="470"/>
      <c r="QDW3" s="470"/>
      <c r="QDX3" s="470"/>
      <c r="QDY3" s="470"/>
      <c r="QDZ3" s="470"/>
      <c r="QEA3" s="470"/>
      <c r="QEB3" s="470"/>
      <c r="QEC3" s="470"/>
      <c r="QED3" s="470"/>
      <c r="QEE3" s="470"/>
      <c r="QEF3" s="470"/>
      <c r="QEG3" s="470"/>
      <c r="QEH3" s="470"/>
      <c r="QEI3" s="470"/>
      <c r="QEJ3" s="470"/>
      <c r="QEK3" s="470"/>
      <c r="QEL3" s="470"/>
      <c r="QEM3" s="470"/>
      <c r="QEN3" s="470"/>
      <c r="QEO3" s="470"/>
      <c r="QEP3" s="470"/>
      <c r="QEQ3" s="470"/>
      <c r="QER3" s="470"/>
      <c r="QES3" s="470"/>
      <c r="QET3" s="470"/>
      <c r="QEU3" s="470"/>
      <c r="QEV3" s="470"/>
      <c r="QEW3" s="470"/>
      <c r="QEX3" s="470"/>
      <c r="QEY3" s="470"/>
      <c r="QEZ3" s="470"/>
      <c r="QFA3" s="470"/>
      <c r="QFB3" s="470"/>
      <c r="QFC3" s="470"/>
      <c r="QFD3" s="470"/>
      <c r="QFE3" s="470"/>
      <c r="QFF3" s="470"/>
      <c r="QFG3" s="470"/>
      <c r="QFH3" s="470"/>
      <c r="QFI3" s="470"/>
      <c r="QFJ3" s="470"/>
      <c r="QFK3" s="470"/>
      <c r="QFL3" s="470"/>
      <c r="QFM3" s="470"/>
      <c r="QFN3" s="470"/>
      <c r="QFO3" s="470"/>
      <c r="QFP3" s="470"/>
      <c r="QFQ3" s="470"/>
      <c r="QFR3" s="470"/>
      <c r="QFS3" s="470"/>
      <c r="QFT3" s="470"/>
      <c r="QFU3" s="470"/>
      <c r="QFV3" s="470"/>
      <c r="QFW3" s="470"/>
      <c r="QFX3" s="470"/>
      <c r="QFY3" s="470"/>
      <c r="QFZ3" s="470"/>
      <c r="QGA3" s="470"/>
      <c r="QGB3" s="470"/>
      <c r="QGC3" s="470"/>
      <c r="QGD3" s="470"/>
      <c r="QGE3" s="470"/>
      <c r="QGF3" s="470"/>
      <c r="QGG3" s="470"/>
      <c r="QGH3" s="470"/>
      <c r="QGI3" s="470"/>
      <c r="QGJ3" s="470"/>
      <c r="QGK3" s="470"/>
      <c r="QGL3" s="470"/>
      <c r="QGM3" s="470"/>
      <c r="QGN3" s="470"/>
      <c r="QGO3" s="470"/>
      <c r="QGP3" s="470"/>
      <c r="QGQ3" s="470"/>
      <c r="QGR3" s="470"/>
      <c r="QGS3" s="470"/>
      <c r="QGT3" s="470"/>
      <c r="QGU3" s="470"/>
      <c r="QGV3" s="470"/>
      <c r="QGW3" s="470"/>
      <c r="QGX3" s="470"/>
      <c r="QGY3" s="470"/>
      <c r="QGZ3" s="470"/>
      <c r="QHA3" s="470"/>
      <c r="QHB3" s="470"/>
      <c r="QHC3" s="470"/>
      <c r="QHD3" s="470"/>
      <c r="QHE3" s="470"/>
      <c r="QHF3" s="470"/>
      <c r="QHG3" s="470"/>
      <c r="QHH3" s="470"/>
      <c r="QHI3" s="470"/>
      <c r="QHJ3" s="470"/>
      <c r="QHK3" s="470"/>
      <c r="QHL3" s="470"/>
      <c r="QHM3" s="470"/>
      <c r="QHN3" s="470"/>
      <c r="QHO3" s="470"/>
      <c r="QHP3" s="470"/>
      <c r="QHQ3" s="470"/>
      <c r="QHR3" s="470"/>
      <c r="QHS3" s="470"/>
      <c r="QHT3" s="470"/>
      <c r="QHU3" s="470"/>
      <c r="QHV3" s="470"/>
      <c r="QHW3" s="470"/>
      <c r="QHX3" s="470"/>
      <c r="QHY3" s="470"/>
      <c r="QHZ3" s="470"/>
      <c r="QIA3" s="470"/>
      <c r="QIB3" s="470"/>
      <c r="QIC3" s="470"/>
      <c r="QID3" s="470"/>
      <c r="QIE3" s="470"/>
      <c r="QIF3" s="470"/>
      <c r="QIG3" s="470"/>
      <c r="QIH3" s="470"/>
      <c r="QII3" s="470"/>
      <c r="QIJ3" s="470"/>
      <c r="QIK3" s="470"/>
      <c r="QIL3" s="470"/>
      <c r="QIM3" s="470"/>
      <c r="QIN3" s="470"/>
      <c r="QIO3" s="470"/>
      <c r="QIP3" s="470"/>
      <c r="QIQ3" s="470"/>
      <c r="QIR3" s="470"/>
      <c r="QIS3" s="470"/>
      <c r="QIT3" s="470"/>
      <c r="QIU3" s="470"/>
      <c r="QIV3" s="470"/>
      <c r="QIW3" s="470"/>
      <c r="QIX3" s="470"/>
      <c r="QIY3" s="470"/>
      <c r="QIZ3" s="470"/>
      <c r="QJA3" s="470"/>
      <c r="QJB3" s="470"/>
      <c r="QJC3" s="470"/>
      <c r="QJD3" s="470"/>
      <c r="QJE3" s="470"/>
      <c r="QJF3" s="470"/>
      <c r="QJG3" s="470"/>
      <c r="QJH3" s="470"/>
      <c r="QJI3" s="470"/>
      <c r="QJJ3" s="470"/>
      <c r="QJK3" s="470"/>
      <c r="QJL3" s="470"/>
      <c r="QJM3" s="470"/>
      <c r="QJN3" s="470"/>
      <c r="QJO3" s="470"/>
      <c r="QJP3" s="470"/>
      <c r="QJQ3" s="470"/>
      <c r="QJR3" s="470"/>
      <c r="QJS3" s="470"/>
      <c r="QJT3" s="470"/>
      <c r="QJU3" s="470"/>
      <c r="QJV3" s="470"/>
      <c r="QJW3" s="470"/>
      <c r="QJX3" s="470"/>
      <c r="QJY3" s="470"/>
      <c r="QJZ3" s="470"/>
      <c r="QKA3" s="470"/>
      <c r="QKB3" s="470"/>
      <c r="QKC3" s="470"/>
      <c r="QKD3" s="470"/>
      <c r="QKE3" s="470"/>
      <c r="QKF3" s="470"/>
      <c r="QKG3" s="470"/>
      <c r="QKH3" s="470"/>
      <c r="QKI3" s="470"/>
      <c r="QKJ3" s="470"/>
      <c r="QKK3" s="470"/>
      <c r="QKL3" s="470"/>
      <c r="QKM3" s="470"/>
      <c r="QKN3" s="470"/>
      <c r="QKO3" s="470"/>
      <c r="QKP3" s="470"/>
      <c r="QKQ3" s="470"/>
      <c r="QKR3" s="470"/>
      <c r="QKS3" s="470"/>
      <c r="QKT3" s="470"/>
      <c r="QKU3" s="470"/>
      <c r="QKV3" s="470"/>
      <c r="QKW3" s="470"/>
      <c r="QKX3" s="470"/>
      <c r="QKY3" s="470"/>
      <c r="QKZ3" s="470"/>
      <c r="QLA3" s="470"/>
      <c r="QLB3" s="470"/>
      <c r="QLC3" s="470"/>
      <c r="QLD3" s="470"/>
      <c r="QLE3" s="470"/>
      <c r="QLF3" s="470"/>
      <c r="QLG3" s="470"/>
      <c r="QLH3" s="470"/>
      <c r="QLI3" s="470"/>
      <c r="QLJ3" s="470"/>
      <c r="QLK3" s="470"/>
      <c r="QLL3" s="470"/>
      <c r="QLM3" s="470"/>
      <c r="QLN3" s="470"/>
      <c r="QLO3" s="470"/>
      <c r="QLP3" s="470"/>
      <c r="QLQ3" s="470"/>
      <c r="QLR3" s="470"/>
      <c r="QLS3" s="470"/>
      <c r="QLT3" s="470"/>
      <c r="QLU3" s="470"/>
      <c r="QLV3" s="470"/>
      <c r="QLW3" s="470"/>
      <c r="QLX3" s="470"/>
      <c r="QLY3" s="470"/>
      <c r="QLZ3" s="470"/>
      <c r="QMA3" s="470"/>
      <c r="QMB3" s="470"/>
      <c r="QMC3" s="470"/>
      <c r="QMD3" s="470"/>
      <c r="QME3" s="470"/>
      <c r="QMF3" s="470"/>
      <c r="QMG3" s="470"/>
      <c r="QMH3" s="470"/>
      <c r="QMI3" s="470"/>
      <c r="QMJ3" s="470"/>
      <c r="QMK3" s="470"/>
      <c r="QML3" s="470"/>
      <c r="QMM3" s="470"/>
      <c r="QMN3" s="470"/>
      <c r="QMO3" s="470"/>
      <c r="QMP3" s="470"/>
      <c r="QMQ3" s="470"/>
      <c r="QMR3" s="470"/>
      <c r="QMS3" s="470"/>
      <c r="QMT3" s="470"/>
      <c r="QMU3" s="470"/>
      <c r="QMV3" s="470"/>
      <c r="QMW3" s="470"/>
      <c r="QMX3" s="470"/>
      <c r="QMY3" s="470"/>
      <c r="QMZ3" s="470"/>
      <c r="QNA3" s="470"/>
      <c r="QNB3" s="470"/>
      <c r="QNC3" s="470"/>
      <c r="QND3" s="470"/>
      <c r="QNE3" s="470"/>
      <c r="QNF3" s="470"/>
      <c r="QNG3" s="470"/>
      <c r="QNH3" s="470"/>
      <c r="QNI3" s="470"/>
      <c r="QNJ3" s="470"/>
      <c r="QNK3" s="470"/>
      <c r="QNL3" s="470"/>
      <c r="QNM3" s="470"/>
      <c r="QNN3" s="470"/>
      <c r="QNO3" s="470"/>
      <c r="QNP3" s="470"/>
      <c r="QNQ3" s="470"/>
      <c r="QNR3" s="470"/>
      <c r="QNS3" s="470"/>
      <c r="QNT3" s="470"/>
      <c r="QNU3" s="470"/>
      <c r="QNV3" s="470"/>
      <c r="QNW3" s="470"/>
      <c r="QNX3" s="470"/>
      <c r="QNY3" s="470"/>
      <c r="QNZ3" s="470"/>
      <c r="QOA3" s="470"/>
      <c r="QOB3" s="470"/>
      <c r="QOC3" s="470"/>
      <c r="QOD3" s="470"/>
      <c r="QOE3" s="470"/>
      <c r="QOF3" s="470"/>
      <c r="QOG3" s="470"/>
      <c r="QOH3" s="470"/>
      <c r="QOI3" s="470"/>
      <c r="QOJ3" s="470"/>
      <c r="QOK3" s="470"/>
      <c r="QOL3" s="470"/>
      <c r="QOM3" s="470"/>
      <c r="QON3" s="470"/>
      <c r="QOO3" s="470"/>
      <c r="QOP3" s="470"/>
      <c r="QOQ3" s="470"/>
      <c r="QOR3" s="470"/>
      <c r="QOS3" s="470"/>
      <c r="QOT3" s="470"/>
      <c r="QOU3" s="470"/>
      <c r="QOV3" s="470"/>
      <c r="QOW3" s="470"/>
      <c r="QOX3" s="470"/>
      <c r="QOY3" s="470"/>
      <c r="QOZ3" s="470"/>
      <c r="QPA3" s="470"/>
      <c r="QPB3" s="470"/>
      <c r="QPC3" s="470"/>
      <c r="QPD3" s="470"/>
      <c r="QPE3" s="470"/>
      <c r="QPF3" s="470"/>
      <c r="QPG3" s="470"/>
      <c r="QPH3" s="470"/>
      <c r="QPI3" s="470"/>
      <c r="QPJ3" s="470"/>
      <c r="QPK3" s="470"/>
      <c r="QPL3" s="470"/>
      <c r="QPM3" s="470"/>
      <c r="QPN3" s="470"/>
      <c r="QPO3" s="470"/>
      <c r="QPP3" s="470"/>
      <c r="QPQ3" s="470"/>
      <c r="QPR3" s="470"/>
      <c r="QPS3" s="470"/>
      <c r="QPT3" s="470"/>
      <c r="QPU3" s="470"/>
      <c r="QPV3" s="470"/>
      <c r="QPW3" s="470"/>
      <c r="QPX3" s="470"/>
      <c r="QPY3" s="470"/>
      <c r="QPZ3" s="470"/>
      <c r="QQA3" s="470"/>
      <c r="QQB3" s="470"/>
      <c r="QQC3" s="470"/>
      <c r="QQD3" s="470"/>
      <c r="QQE3" s="470"/>
      <c r="QQF3" s="470"/>
      <c r="QQG3" s="470"/>
      <c r="QQH3" s="470"/>
      <c r="QQI3" s="470"/>
      <c r="QQJ3" s="470"/>
      <c r="QQK3" s="470"/>
      <c r="QQL3" s="470"/>
      <c r="QQM3" s="470"/>
      <c r="QQN3" s="470"/>
      <c r="QQO3" s="470"/>
      <c r="QQP3" s="470"/>
      <c r="QQQ3" s="470"/>
      <c r="QQR3" s="470"/>
      <c r="QQS3" s="470"/>
      <c r="QQT3" s="470"/>
      <c r="QQU3" s="470"/>
      <c r="QQV3" s="470"/>
      <c r="QQW3" s="470"/>
      <c r="QQX3" s="470"/>
      <c r="QQY3" s="470"/>
      <c r="QQZ3" s="470"/>
      <c r="QRA3" s="470"/>
      <c r="QRB3" s="470"/>
      <c r="QRC3" s="470"/>
      <c r="QRD3" s="470"/>
      <c r="QRE3" s="470"/>
      <c r="QRF3" s="470"/>
      <c r="QRG3" s="470"/>
      <c r="QRH3" s="470"/>
      <c r="QRI3" s="470"/>
      <c r="QRJ3" s="470"/>
      <c r="QRK3" s="470"/>
      <c r="QRL3" s="470"/>
      <c r="QRM3" s="470"/>
      <c r="QRN3" s="470"/>
      <c r="QRO3" s="470"/>
      <c r="QRP3" s="470"/>
      <c r="QRQ3" s="470"/>
      <c r="QRR3" s="470"/>
      <c r="QRS3" s="470"/>
      <c r="QRT3" s="470"/>
      <c r="QRU3" s="470"/>
      <c r="QRV3" s="470"/>
      <c r="QRW3" s="470"/>
      <c r="QRX3" s="470"/>
      <c r="QRY3" s="470"/>
      <c r="QRZ3" s="470"/>
      <c r="QSA3" s="470"/>
      <c r="QSB3" s="470"/>
      <c r="QSC3" s="470"/>
      <c r="QSD3" s="470"/>
      <c r="QSE3" s="470"/>
      <c r="QSF3" s="470"/>
      <c r="QSG3" s="470"/>
      <c r="QSH3" s="470"/>
      <c r="QSI3" s="470"/>
      <c r="QSJ3" s="470"/>
      <c r="QSK3" s="470"/>
      <c r="QSL3" s="470"/>
      <c r="QSM3" s="470"/>
      <c r="QSN3" s="470"/>
      <c r="QSO3" s="470"/>
      <c r="QSP3" s="470"/>
      <c r="QSQ3" s="470"/>
      <c r="QSR3" s="470"/>
      <c r="QSS3" s="470"/>
      <c r="QST3" s="470"/>
      <c r="QSU3" s="470"/>
      <c r="QSV3" s="470"/>
      <c r="QSW3" s="470"/>
      <c r="QSX3" s="470"/>
      <c r="QSY3" s="470"/>
      <c r="QSZ3" s="470"/>
      <c r="QTA3" s="470"/>
      <c r="QTB3" s="470"/>
      <c r="QTC3" s="470"/>
      <c r="QTD3" s="470"/>
      <c r="QTE3" s="470"/>
      <c r="QTF3" s="470"/>
      <c r="QTG3" s="470"/>
      <c r="QTH3" s="470"/>
      <c r="QTI3" s="470"/>
      <c r="QTJ3" s="470"/>
      <c r="QTK3" s="470"/>
      <c r="QTL3" s="470"/>
      <c r="QTM3" s="470"/>
      <c r="QTN3" s="470"/>
      <c r="QTO3" s="470"/>
      <c r="QTP3" s="470"/>
      <c r="QTQ3" s="470"/>
      <c r="QTR3" s="470"/>
      <c r="QTS3" s="470"/>
      <c r="QTT3" s="470"/>
      <c r="QTU3" s="470"/>
      <c r="QTV3" s="470"/>
      <c r="QTW3" s="470"/>
      <c r="QTX3" s="470"/>
      <c r="QTY3" s="470"/>
      <c r="QTZ3" s="470"/>
      <c r="QUA3" s="470"/>
      <c r="QUB3" s="470"/>
      <c r="QUC3" s="470"/>
      <c r="QUD3" s="470"/>
      <c r="QUE3" s="470"/>
      <c r="QUF3" s="470"/>
      <c r="QUG3" s="470"/>
      <c r="QUH3" s="470"/>
      <c r="QUI3" s="470"/>
      <c r="QUJ3" s="470"/>
      <c r="QUK3" s="470"/>
      <c r="QUL3" s="470"/>
      <c r="QUM3" s="470"/>
      <c r="QUN3" s="470"/>
      <c r="QUO3" s="470"/>
      <c r="QUP3" s="470"/>
      <c r="QUQ3" s="470"/>
      <c r="QUR3" s="470"/>
      <c r="QUS3" s="470"/>
      <c r="QUT3" s="470"/>
      <c r="QUU3" s="470"/>
      <c r="QUV3" s="470"/>
      <c r="QUW3" s="470"/>
      <c r="QUX3" s="470"/>
      <c r="QUY3" s="470"/>
      <c r="QUZ3" s="470"/>
      <c r="QVA3" s="470"/>
      <c r="QVB3" s="470"/>
      <c r="QVC3" s="470"/>
      <c r="QVD3" s="470"/>
      <c r="QVE3" s="470"/>
      <c r="QVF3" s="470"/>
      <c r="QVG3" s="470"/>
      <c r="QVH3" s="470"/>
      <c r="QVI3" s="470"/>
      <c r="QVJ3" s="470"/>
      <c r="QVK3" s="470"/>
      <c r="QVL3" s="470"/>
      <c r="QVM3" s="470"/>
      <c r="QVN3" s="470"/>
      <c r="QVO3" s="470"/>
      <c r="QVP3" s="470"/>
      <c r="QVQ3" s="470"/>
      <c r="QVR3" s="470"/>
      <c r="QVS3" s="470"/>
      <c r="QVT3" s="470"/>
      <c r="QVU3" s="470"/>
      <c r="QVV3" s="470"/>
      <c r="QVW3" s="470"/>
      <c r="QVX3" s="470"/>
      <c r="QVY3" s="470"/>
      <c r="QVZ3" s="470"/>
      <c r="QWA3" s="470"/>
      <c r="QWB3" s="470"/>
      <c r="QWC3" s="470"/>
      <c r="QWD3" s="470"/>
      <c r="QWE3" s="470"/>
      <c r="QWF3" s="470"/>
      <c r="QWG3" s="470"/>
      <c r="QWH3" s="470"/>
      <c r="QWI3" s="470"/>
      <c r="QWJ3" s="470"/>
      <c r="QWK3" s="470"/>
      <c r="QWL3" s="470"/>
      <c r="QWM3" s="470"/>
      <c r="QWN3" s="470"/>
      <c r="QWO3" s="470"/>
      <c r="QWP3" s="470"/>
      <c r="QWQ3" s="470"/>
      <c r="QWR3" s="470"/>
      <c r="QWS3" s="470"/>
      <c r="QWT3" s="470"/>
      <c r="QWU3" s="470"/>
      <c r="QWV3" s="470"/>
      <c r="QWW3" s="470"/>
      <c r="QWX3" s="470"/>
      <c r="QWY3" s="470"/>
      <c r="QWZ3" s="470"/>
      <c r="QXA3" s="470"/>
      <c r="QXB3" s="470"/>
      <c r="QXC3" s="470"/>
      <c r="QXD3" s="470"/>
      <c r="QXE3" s="470"/>
      <c r="QXF3" s="470"/>
      <c r="QXG3" s="470"/>
      <c r="QXH3" s="470"/>
      <c r="QXI3" s="470"/>
      <c r="QXJ3" s="470"/>
      <c r="QXK3" s="470"/>
      <c r="QXL3" s="470"/>
      <c r="QXM3" s="470"/>
      <c r="QXN3" s="470"/>
      <c r="QXO3" s="470"/>
      <c r="QXP3" s="470"/>
      <c r="QXQ3" s="470"/>
      <c r="QXR3" s="470"/>
      <c r="QXS3" s="470"/>
      <c r="QXT3" s="470"/>
      <c r="QXU3" s="470"/>
      <c r="QXV3" s="470"/>
      <c r="QXW3" s="470"/>
      <c r="QXX3" s="470"/>
      <c r="QXY3" s="470"/>
      <c r="QXZ3" s="470"/>
      <c r="QYA3" s="470"/>
      <c r="QYB3" s="470"/>
      <c r="QYC3" s="470"/>
      <c r="QYD3" s="470"/>
      <c r="QYE3" s="470"/>
      <c r="QYF3" s="470"/>
      <c r="QYG3" s="470"/>
      <c r="QYH3" s="470"/>
      <c r="QYI3" s="470"/>
      <c r="QYJ3" s="470"/>
      <c r="QYK3" s="470"/>
      <c r="QYL3" s="470"/>
      <c r="QYM3" s="470"/>
      <c r="QYN3" s="470"/>
      <c r="QYO3" s="470"/>
      <c r="QYP3" s="470"/>
      <c r="QYQ3" s="470"/>
      <c r="QYR3" s="470"/>
      <c r="QYS3" s="470"/>
      <c r="QYT3" s="470"/>
      <c r="QYU3" s="470"/>
      <c r="QYV3" s="470"/>
      <c r="QYW3" s="470"/>
      <c r="QYX3" s="470"/>
      <c r="QYY3" s="470"/>
      <c r="QYZ3" s="470"/>
      <c r="QZA3" s="470"/>
      <c r="QZB3" s="470"/>
      <c r="QZC3" s="470"/>
      <c r="QZD3" s="470"/>
      <c r="QZE3" s="470"/>
      <c r="QZF3" s="470"/>
      <c r="QZG3" s="470"/>
      <c r="QZH3" s="470"/>
      <c r="QZI3" s="470"/>
      <c r="QZJ3" s="470"/>
      <c r="QZK3" s="470"/>
      <c r="QZL3" s="470"/>
      <c r="QZM3" s="470"/>
      <c r="QZN3" s="470"/>
      <c r="QZO3" s="470"/>
      <c r="QZP3" s="470"/>
      <c r="QZQ3" s="470"/>
      <c r="QZR3" s="470"/>
      <c r="QZS3" s="470"/>
      <c r="QZT3" s="470"/>
      <c r="QZU3" s="470"/>
      <c r="QZV3" s="470"/>
      <c r="QZW3" s="470"/>
      <c r="QZX3" s="470"/>
      <c r="QZY3" s="470"/>
      <c r="QZZ3" s="470"/>
      <c r="RAA3" s="470"/>
      <c r="RAB3" s="470"/>
      <c r="RAC3" s="470"/>
      <c r="RAD3" s="470"/>
      <c r="RAE3" s="470"/>
      <c r="RAF3" s="470"/>
      <c r="RAG3" s="470"/>
      <c r="RAH3" s="470"/>
      <c r="RAI3" s="470"/>
      <c r="RAJ3" s="470"/>
      <c r="RAK3" s="470"/>
      <c r="RAL3" s="470"/>
      <c r="RAM3" s="470"/>
      <c r="RAN3" s="470"/>
      <c r="RAO3" s="470"/>
      <c r="RAP3" s="470"/>
      <c r="RAQ3" s="470"/>
      <c r="RAR3" s="470"/>
      <c r="RAS3" s="470"/>
      <c r="RAT3" s="470"/>
      <c r="RAU3" s="470"/>
      <c r="RAV3" s="470"/>
      <c r="RAW3" s="470"/>
      <c r="RAX3" s="470"/>
      <c r="RAY3" s="470"/>
      <c r="RAZ3" s="470"/>
      <c r="RBA3" s="470"/>
      <c r="RBB3" s="470"/>
      <c r="RBC3" s="470"/>
      <c r="RBD3" s="470"/>
      <c r="RBE3" s="470"/>
      <c r="RBF3" s="470"/>
      <c r="RBG3" s="470"/>
      <c r="RBH3" s="470"/>
      <c r="RBI3" s="470"/>
      <c r="RBJ3" s="470"/>
      <c r="RBK3" s="470"/>
      <c r="RBL3" s="470"/>
      <c r="RBM3" s="470"/>
      <c r="RBN3" s="470"/>
      <c r="RBO3" s="470"/>
      <c r="RBP3" s="470"/>
      <c r="RBQ3" s="470"/>
      <c r="RBR3" s="470"/>
      <c r="RBS3" s="470"/>
      <c r="RBT3" s="470"/>
      <c r="RBU3" s="470"/>
      <c r="RBV3" s="470"/>
      <c r="RBW3" s="470"/>
      <c r="RBX3" s="470"/>
      <c r="RBY3" s="470"/>
      <c r="RBZ3" s="470"/>
      <c r="RCA3" s="470"/>
      <c r="RCB3" s="470"/>
      <c r="RCC3" s="470"/>
      <c r="RCD3" s="470"/>
      <c r="RCE3" s="470"/>
      <c r="RCF3" s="470"/>
      <c r="RCG3" s="470"/>
      <c r="RCH3" s="470"/>
      <c r="RCI3" s="470"/>
      <c r="RCJ3" s="470"/>
      <c r="RCK3" s="470"/>
      <c r="RCL3" s="470"/>
      <c r="RCM3" s="470"/>
      <c r="RCN3" s="470"/>
      <c r="RCO3" s="470"/>
      <c r="RCP3" s="470"/>
      <c r="RCQ3" s="470"/>
      <c r="RCR3" s="470"/>
      <c r="RCS3" s="470"/>
      <c r="RCT3" s="470"/>
      <c r="RCU3" s="470"/>
      <c r="RCV3" s="470"/>
      <c r="RCW3" s="470"/>
      <c r="RCX3" s="470"/>
      <c r="RCY3" s="470"/>
      <c r="RCZ3" s="470"/>
      <c r="RDA3" s="470"/>
      <c r="RDB3" s="470"/>
      <c r="RDC3" s="470"/>
      <c r="RDD3" s="470"/>
      <c r="RDE3" s="470"/>
      <c r="RDF3" s="470"/>
      <c r="RDG3" s="470"/>
      <c r="RDH3" s="470"/>
      <c r="RDI3" s="470"/>
      <c r="RDJ3" s="470"/>
      <c r="RDK3" s="470"/>
      <c r="RDL3" s="470"/>
      <c r="RDM3" s="470"/>
      <c r="RDN3" s="470"/>
      <c r="RDO3" s="470"/>
      <c r="RDP3" s="470"/>
      <c r="RDQ3" s="470"/>
      <c r="RDR3" s="470"/>
      <c r="RDS3" s="470"/>
      <c r="RDT3" s="470"/>
      <c r="RDU3" s="470"/>
      <c r="RDV3" s="470"/>
      <c r="RDW3" s="470"/>
      <c r="RDX3" s="470"/>
      <c r="RDY3" s="470"/>
      <c r="RDZ3" s="470"/>
      <c r="REA3" s="470"/>
      <c r="REB3" s="470"/>
      <c r="REC3" s="470"/>
      <c r="RED3" s="470"/>
      <c r="REE3" s="470"/>
      <c r="REF3" s="470"/>
      <c r="REG3" s="470"/>
      <c r="REH3" s="470"/>
      <c r="REI3" s="470"/>
      <c r="REJ3" s="470"/>
      <c r="REK3" s="470"/>
      <c r="REL3" s="470"/>
      <c r="REM3" s="470"/>
      <c r="REN3" s="470"/>
      <c r="REO3" s="470"/>
      <c r="REP3" s="470"/>
      <c r="REQ3" s="470"/>
      <c r="RER3" s="470"/>
      <c r="RES3" s="470"/>
      <c r="RET3" s="470"/>
      <c r="REU3" s="470"/>
      <c r="REV3" s="470"/>
      <c r="REW3" s="470"/>
      <c r="REX3" s="470"/>
      <c r="REY3" s="470"/>
      <c r="REZ3" s="470"/>
      <c r="RFA3" s="470"/>
      <c r="RFB3" s="470"/>
      <c r="RFC3" s="470"/>
      <c r="RFD3" s="470"/>
      <c r="RFE3" s="470"/>
      <c r="RFF3" s="470"/>
      <c r="RFG3" s="470"/>
      <c r="RFH3" s="470"/>
      <c r="RFI3" s="470"/>
      <c r="RFJ3" s="470"/>
      <c r="RFK3" s="470"/>
      <c r="RFL3" s="470"/>
      <c r="RFM3" s="470"/>
      <c r="RFN3" s="470"/>
      <c r="RFO3" s="470"/>
      <c r="RFP3" s="470"/>
      <c r="RFQ3" s="470"/>
      <c r="RFR3" s="470"/>
      <c r="RFS3" s="470"/>
      <c r="RFT3" s="470"/>
      <c r="RFU3" s="470"/>
      <c r="RFV3" s="470"/>
      <c r="RFW3" s="470"/>
      <c r="RFX3" s="470"/>
      <c r="RFY3" s="470"/>
      <c r="RFZ3" s="470"/>
      <c r="RGA3" s="470"/>
      <c r="RGB3" s="470"/>
      <c r="RGC3" s="470"/>
      <c r="RGD3" s="470"/>
      <c r="RGE3" s="470"/>
      <c r="RGF3" s="470"/>
      <c r="RGG3" s="470"/>
      <c r="RGH3" s="470"/>
      <c r="RGI3" s="470"/>
      <c r="RGJ3" s="470"/>
      <c r="RGK3" s="470"/>
      <c r="RGL3" s="470"/>
      <c r="RGM3" s="470"/>
      <c r="RGN3" s="470"/>
      <c r="RGO3" s="470"/>
      <c r="RGP3" s="470"/>
      <c r="RGQ3" s="470"/>
      <c r="RGR3" s="470"/>
      <c r="RGS3" s="470"/>
      <c r="RGT3" s="470"/>
      <c r="RGU3" s="470"/>
      <c r="RGV3" s="470"/>
      <c r="RGW3" s="470"/>
      <c r="RGX3" s="470"/>
      <c r="RGY3" s="470"/>
      <c r="RGZ3" s="470"/>
      <c r="RHA3" s="470"/>
      <c r="RHB3" s="470"/>
      <c r="RHC3" s="470"/>
      <c r="RHD3" s="470"/>
      <c r="RHE3" s="470"/>
      <c r="RHF3" s="470"/>
      <c r="RHG3" s="470"/>
      <c r="RHH3" s="470"/>
      <c r="RHI3" s="470"/>
      <c r="RHJ3" s="470"/>
      <c r="RHK3" s="470"/>
      <c r="RHL3" s="470"/>
      <c r="RHM3" s="470"/>
      <c r="RHN3" s="470"/>
      <c r="RHO3" s="470"/>
      <c r="RHP3" s="470"/>
      <c r="RHQ3" s="470"/>
      <c r="RHR3" s="470"/>
      <c r="RHS3" s="470"/>
      <c r="RHT3" s="470"/>
      <c r="RHU3" s="470"/>
      <c r="RHV3" s="470"/>
      <c r="RHW3" s="470"/>
      <c r="RHX3" s="470"/>
      <c r="RHY3" s="470"/>
      <c r="RHZ3" s="470"/>
      <c r="RIA3" s="470"/>
      <c r="RIB3" s="470"/>
      <c r="RIC3" s="470"/>
      <c r="RID3" s="470"/>
      <c r="RIE3" s="470"/>
      <c r="RIF3" s="470"/>
      <c r="RIG3" s="470"/>
      <c r="RIH3" s="470"/>
      <c r="RII3" s="470"/>
      <c r="RIJ3" s="470"/>
      <c r="RIK3" s="470"/>
      <c r="RIL3" s="470"/>
      <c r="RIM3" s="470"/>
      <c r="RIN3" s="470"/>
      <c r="RIO3" s="470"/>
      <c r="RIP3" s="470"/>
      <c r="RIQ3" s="470"/>
      <c r="RIR3" s="470"/>
      <c r="RIS3" s="470"/>
      <c r="RIT3" s="470"/>
      <c r="RIU3" s="470"/>
      <c r="RIV3" s="470"/>
      <c r="RIW3" s="470"/>
      <c r="RIX3" s="470"/>
      <c r="RIY3" s="470"/>
      <c r="RIZ3" s="470"/>
      <c r="RJA3" s="470"/>
      <c r="RJB3" s="470"/>
      <c r="RJC3" s="470"/>
      <c r="RJD3" s="470"/>
      <c r="RJE3" s="470"/>
      <c r="RJF3" s="470"/>
      <c r="RJG3" s="470"/>
      <c r="RJH3" s="470"/>
      <c r="RJI3" s="470"/>
      <c r="RJJ3" s="470"/>
      <c r="RJK3" s="470"/>
      <c r="RJL3" s="470"/>
      <c r="RJM3" s="470"/>
      <c r="RJN3" s="470"/>
      <c r="RJO3" s="470"/>
      <c r="RJP3" s="470"/>
      <c r="RJQ3" s="470"/>
      <c r="RJR3" s="470"/>
      <c r="RJS3" s="470"/>
      <c r="RJT3" s="470"/>
      <c r="RJU3" s="470"/>
      <c r="RJV3" s="470"/>
      <c r="RJW3" s="470"/>
      <c r="RJX3" s="470"/>
      <c r="RJY3" s="470"/>
      <c r="RJZ3" s="470"/>
      <c r="RKA3" s="470"/>
      <c r="RKB3" s="470"/>
      <c r="RKC3" s="470"/>
      <c r="RKD3" s="470"/>
      <c r="RKE3" s="470"/>
      <c r="RKF3" s="470"/>
      <c r="RKG3" s="470"/>
      <c r="RKH3" s="470"/>
      <c r="RKI3" s="470"/>
      <c r="RKJ3" s="470"/>
      <c r="RKK3" s="470"/>
      <c r="RKL3" s="470"/>
      <c r="RKM3" s="470"/>
      <c r="RKN3" s="470"/>
      <c r="RKO3" s="470"/>
      <c r="RKP3" s="470"/>
      <c r="RKQ3" s="470"/>
      <c r="RKR3" s="470"/>
      <c r="RKS3" s="470"/>
      <c r="RKT3" s="470"/>
      <c r="RKU3" s="470"/>
      <c r="RKV3" s="470"/>
      <c r="RKW3" s="470"/>
      <c r="RKX3" s="470"/>
      <c r="RKY3" s="470"/>
      <c r="RKZ3" s="470"/>
      <c r="RLA3" s="470"/>
      <c r="RLB3" s="470"/>
      <c r="RLC3" s="470"/>
      <c r="RLD3" s="470"/>
      <c r="RLE3" s="470"/>
      <c r="RLF3" s="470"/>
      <c r="RLG3" s="470"/>
      <c r="RLH3" s="470"/>
      <c r="RLI3" s="470"/>
      <c r="RLJ3" s="470"/>
      <c r="RLK3" s="470"/>
      <c r="RLL3" s="470"/>
      <c r="RLM3" s="470"/>
      <c r="RLN3" s="470"/>
      <c r="RLO3" s="470"/>
      <c r="RLP3" s="470"/>
      <c r="RLQ3" s="470"/>
      <c r="RLR3" s="470"/>
      <c r="RLS3" s="470"/>
      <c r="RLT3" s="470"/>
      <c r="RLU3" s="470"/>
      <c r="RLV3" s="470"/>
      <c r="RLW3" s="470"/>
      <c r="RLX3" s="470"/>
      <c r="RLY3" s="470"/>
      <c r="RLZ3" s="470"/>
      <c r="RMA3" s="470"/>
      <c r="RMB3" s="470"/>
      <c r="RMC3" s="470"/>
      <c r="RMD3" s="470"/>
      <c r="RME3" s="470"/>
      <c r="RMF3" s="470"/>
      <c r="RMG3" s="470"/>
      <c r="RMH3" s="470"/>
      <c r="RMI3" s="470"/>
      <c r="RMJ3" s="470"/>
      <c r="RMK3" s="470"/>
      <c r="RML3" s="470"/>
      <c r="RMM3" s="470"/>
      <c r="RMN3" s="470"/>
      <c r="RMO3" s="470"/>
      <c r="RMP3" s="470"/>
      <c r="RMQ3" s="470"/>
      <c r="RMR3" s="470"/>
      <c r="RMS3" s="470"/>
      <c r="RMT3" s="470"/>
      <c r="RMU3" s="470"/>
      <c r="RMV3" s="470"/>
      <c r="RMW3" s="470"/>
      <c r="RMX3" s="470"/>
      <c r="RMY3" s="470"/>
      <c r="RMZ3" s="470"/>
      <c r="RNA3" s="470"/>
      <c r="RNB3" s="470"/>
      <c r="RNC3" s="470"/>
      <c r="RND3" s="470"/>
      <c r="RNE3" s="470"/>
      <c r="RNF3" s="470"/>
      <c r="RNG3" s="470"/>
      <c r="RNH3" s="470"/>
      <c r="RNI3" s="470"/>
      <c r="RNJ3" s="470"/>
      <c r="RNK3" s="470"/>
      <c r="RNL3" s="470"/>
      <c r="RNM3" s="470"/>
      <c r="RNN3" s="470"/>
      <c r="RNO3" s="470"/>
      <c r="RNP3" s="470"/>
      <c r="RNQ3" s="470"/>
      <c r="RNR3" s="470"/>
      <c r="RNS3" s="470"/>
      <c r="RNT3" s="470"/>
      <c r="RNU3" s="470"/>
      <c r="RNV3" s="470"/>
      <c r="RNW3" s="470"/>
      <c r="RNX3" s="470"/>
      <c r="RNY3" s="470"/>
      <c r="RNZ3" s="470"/>
      <c r="ROA3" s="470"/>
      <c r="ROB3" s="470"/>
      <c r="ROC3" s="470"/>
      <c r="ROD3" s="470"/>
      <c r="ROE3" s="470"/>
      <c r="ROF3" s="470"/>
      <c r="ROG3" s="470"/>
      <c r="ROH3" s="470"/>
      <c r="ROI3" s="470"/>
      <c r="ROJ3" s="470"/>
      <c r="ROK3" s="470"/>
      <c r="ROL3" s="470"/>
      <c r="ROM3" s="470"/>
      <c r="RON3" s="470"/>
      <c r="ROO3" s="470"/>
      <c r="ROP3" s="470"/>
      <c r="ROQ3" s="470"/>
      <c r="ROR3" s="470"/>
      <c r="ROS3" s="470"/>
      <c r="ROT3" s="470"/>
      <c r="ROU3" s="470"/>
      <c r="ROV3" s="470"/>
      <c r="ROW3" s="470"/>
      <c r="ROX3" s="470"/>
      <c r="ROY3" s="470"/>
      <c r="ROZ3" s="470"/>
      <c r="RPA3" s="470"/>
      <c r="RPB3" s="470"/>
      <c r="RPC3" s="470"/>
      <c r="RPD3" s="470"/>
      <c r="RPE3" s="470"/>
      <c r="RPF3" s="470"/>
      <c r="RPG3" s="470"/>
      <c r="RPH3" s="470"/>
      <c r="RPI3" s="470"/>
      <c r="RPJ3" s="470"/>
      <c r="RPK3" s="470"/>
      <c r="RPL3" s="470"/>
      <c r="RPM3" s="470"/>
      <c r="RPN3" s="470"/>
      <c r="RPO3" s="470"/>
      <c r="RPP3" s="470"/>
      <c r="RPQ3" s="470"/>
      <c r="RPR3" s="470"/>
      <c r="RPS3" s="470"/>
      <c r="RPT3" s="470"/>
      <c r="RPU3" s="470"/>
      <c r="RPV3" s="470"/>
      <c r="RPW3" s="470"/>
      <c r="RPX3" s="470"/>
      <c r="RPY3" s="470"/>
      <c r="RPZ3" s="470"/>
      <c r="RQA3" s="470"/>
      <c r="RQB3" s="470"/>
      <c r="RQC3" s="470"/>
      <c r="RQD3" s="470"/>
      <c r="RQE3" s="470"/>
      <c r="RQF3" s="470"/>
      <c r="RQG3" s="470"/>
      <c r="RQH3" s="470"/>
      <c r="RQI3" s="470"/>
      <c r="RQJ3" s="470"/>
      <c r="RQK3" s="470"/>
      <c r="RQL3" s="470"/>
      <c r="RQM3" s="470"/>
      <c r="RQN3" s="470"/>
      <c r="RQO3" s="470"/>
      <c r="RQP3" s="470"/>
      <c r="RQQ3" s="470"/>
      <c r="RQR3" s="470"/>
      <c r="RQS3" s="470"/>
      <c r="RQT3" s="470"/>
      <c r="RQU3" s="470"/>
      <c r="RQV3" s="470"/>
      <c r="RQW3" s="470"/>
      <c r="RQX3" s="470"/>
      <c r="RQY3" s="470"/>
      <c r="RQZ3" s="470"/>
      <c r="RRA3" s="470"/>
      <c r="RRB3" s="470"/>
      <c r="RRC3" s="470"/>
      <c r="RRD3" s="470"/>
      <c r="RRE3" s="470"/>
      <c r="RRF3" s="470"/>
      <c r="RRG3" s="470"/>
      <c r="RRH3" s="470"/>
      <c r="RRI3" s="470"/>
      <c r="RRJ3" s="470"/>
      <c r="RRK3" s="470"/>
      <c r="RRL3" s="470"/>
      <c r="RRM3" s="470"/>
      <c r="RRN3" s="470"/>
      <c r="RRO3" s="470"/>
      <c r="RRP3" s="470"/>
      <c r="RRQ3" s="470"/>
      <c r="RRR3" s="470"/>
      <c r="RRS3" s="470"/>
      <c r="RRT3" s="470"/>
      <c r="RRU3" s="470"/>
      <c r="RRV3" s="470"/>
      <c r="RRW3" s="470"/>
      <c r="RRX3" s="470"/>
      <c r="RRY3" s="470"/>
      <c r="RRZ3" s="470"/>
      <c r="RSA3" s="470"/>
      <c r="RSB3" s="470"/>
      <c r="RSC3" s="470"/>
      <c r="RSD3" s="470"/>
      <c r="RSE3" s="470"/>
      <c r="RSF3" s="470"/>
      <c r="RSG3" s="470"/>
      <c r="RSH3" s="470"/>
      <c r="RSI3" s="470"/>
      <c r="RSJ3" s="470"/>
      <c r="RSK3" s="470"/>
      <c r="RSL3" s="470"/>
      <c r="RSM3" s="470"/>
      <c r="RSN3" s="470"/>
      <c r="RSO3" s="470"/>
      <c r="RSP3" s="470"/>
      <c r="RSQ3" s="470"/>
      <c r="RSR3" s="470"/>
      <c r="RSS3" s="470"/>
      <c r="RST3" s="470"/>
      <c r="RSU3" s="470"/>
      <c r="RSV3" s="470"/>
      <c r="RSW3" s="470"/>
      <c r="RSX3" s="470"/>
      <c r="RSY3" s="470"/>
      <c r="RSZ3" s="470"/>
      <c r="RTA3" s="470"/>
      <c r="RTB3" s="470"/>
      <c r="RTC3" s="470"/>
      <c r="RTD3" s="470"/>
      <c r="RTE3" s="470"/>
      <c r="RTF3" s="470"/>
      <c r="RTG3" s="470"/>
      <c r="RTH3" s="470"/>
      <c r="RTI3" s="470"/>
      <c r="RTJ3" s="470"/>
      <c r="RTK3" s="470"/>
      <c r="RTL3" s="470"/>
      <c r="RTM3" s="470"/>
      <c r="RTN3" s="470"/>
      <c r="RTO3" s="470"/>
      <c r="RTP3" s="470"/>
      <c r="RTQ3" s="470"/>
      <c r="RTR3" s="470"/>
      <c r="RTS3" s="470"/>
      <c r="RTT3" s="470"/>
      <c r="RTU3" s="470"/>
      <c r="RTV3" s="470"/>
      <c r="RTW3" s="470"/>
      <c r="RTX3" s="470"/>
      <c r="RTY3" s="470"/>
      <c r="RTZ3" s="470"/>
      <c r="RUA3" s="470"/>
      <c r="RUB3" s="470"/>
      <c r="RUC3" s="470"/>
      <c r="RUD3" s="470"/>
      <c r="RUE3" s="470"/>
      <c r="RUF3" s="470"/>
      <c r="RUG3" s="470"/>
      <c r="RUH3" s="470"/>
      <c r="RUI3" s="470"/>
      <c r="RUJ3" s="470"/>
      <c r="RUK3" s="470"/>
      <c r="RUL3" s="470"/>
      <c r="RUM3" s="470"/>
      <c r="RUN3" s="470"/>
      <c r="RUO3" s="470"/>
      <c r="RUP3" s="470"/>
      <c r="RUQ3" s="470"/>
      <c r="RUR3" s="470"/>
      <c r="RUS3" s="470"/>
      <c r="RUT3" s="470"/>
      <c r="RUU3" s="470"/>
      <c r="RUV3" s="470"/>
      <c r="RUW3" s="470"/>
      <c r="RUX3" s="470"/>
      <c r="RUY3" s="470"/>
      <c r="RUZ3" s="470"/>
      <c r="RVA3" s="470"/>
      <c r="RVB3" s="470"/>
      <c r="RVC3" s="470"/>
      <c r="RVD3" s="470"/>
      <c r="RVE3" s="470"/>
      <c r="RVF3" s="470"/>
      <c r="RVG3" s="470"/>
      <c r="RVH3" s="470"/>
      <c r="RVI3" s="470"/>
      <c r="RVJ3" s="470"/>
      <c r="RVK3" s="470"/>
      <c r="RVL3" s="470"/>
      <c r="RVM3" s="470"/>
      <c r="RVN3" s="470"/>
      <c r="RVO3" s="470"/>
      <c r="RVP3" s="470"/>
      <c r="RVQ3" s="470"/>
      <c r="RVR3" s="470"/>
      <c r="RVS3" s="470"/>
      <c r="RVT3" s="470"/>
      <c r="RVU3" s="470"/>
      <c r="RVV3" s="470"/>
      <c r="RVW3" s="470"/>
      <c r="RVX3" s="470"/>
      <c r="RVY3" s="470"/>
      <c r="RVZ3" s="470"/>
      <c r="RWA3" s="470"/>
      <c r="RWB3" s="470"/>
      <c r="RWC3" s="470"/>
      <c r="RWD3" s="470"/>
      <c r="RWE3" s="470"/>
      <c r="RWF3" s="470"/>
      <c r="RWG3" s="470"/>
      <c r="RWH3" s="470"/>
      <c r="RWI3" s="470"/>
      <c r="RWJ3" s="470"/>
      <c r="RWK3" s="470"/>
      <c r="RWL3" s="470"/>
      <c r="RWM3" s="470"/>
      <c r="RWN3" s="470"/>
      <c r="RWO3" s="470"/>
      <c r="RWP3" s="470"/>
      <c r="RWQ3" s="470"/>
      <c r="RWR3" s="470"/>
      <c r="RWS3" s="470"/>
      <c r="RWT3" s="470"/>
      <c r="RWU3" s="470"/>
      <c r="RWV3" s="470"/>
      <c r="RWW3" s="470"/>
      <c r="RWX3" s="470"/>
      <c r="RWY3" s="470"/>
      <c r="RWZ3" s="470"/>
      <c r="RXA3" s="470"/>
      <c r="RXB3" s="470"/>
      <c r="RXC3" s="470"/>
      <c r="RXD3" s="470"/>
      <c r="RXE3" s="470"/>
      <c r="RXF3" s="470"/>
      <c r="RXG3" s="470"/>
      <c r="RXH3" s="470"/>
      <c r="RXI3" s="470"/>
      <c r="RXJ3" s="470"/>
      <c r="RXK3" s="470"/>
      <c r="RXL3" s="470"/>
      <c r="RXM3" s="470"/>
      <c r="RXN3" s="470"/>
      <c r="RXO3" s="470"/>
      <c r="RXP3" s="470"/>
      <c r="RXQ3" s="470"/>
      <c r="RXR3" s="470"/>
      <c r="RXS3" s="470"/>
      <c r="RXT3" s="470"/>
      <c r="RXU3" s="470"/>
      <c r="RXV3" s="470"/>
      <c r="RXW3" s="470"/>
      <c r="RXX3" s="470"/>
      <c r="RXY3" s="470"/>
      <c r="RXZ3" s="470"/>
      <c r="RYA3" s="470"/>
      <c r="RYB3" s="470"/>
      <c r="RYC3" s="470"/>
      <c r="RYD3" s="470"/>
      <c r="RYE3" s="470"/>
      <c r="RYF3" s="470"/>
      <c r="RYG3" s="470"/>
      <c r="RYH3" s="470"/>
      <c r="RYI3" s="470"/>
      <c r="RYJ3" s="470"/>
      <c r="RYK3" s="470"/>
      <c r="RYL3" s="470"/>
      <c r="RYM3" s="470"/>
      <c r="RYN3" s="470"/>
      <c r="RYO3" s="470"/>
      <c r="RYP3" s="470"/>
      <c r="RYQ3" s="470"/>
      <c r="RYR3" s="470"/>
      <c r="RYS3" s="470"/>
      <c r="RYT3" s="470"/>
      <c r="RYU3" s="470"/>
      <c r="RYV3" s="470"/>
      <c r="RYW3" s="470"/>
      <c r="RYX3" s="470"/>
      <c r="RYY3" s="470"/>
      <c r="RYZ3" s="470"/>
      <c r="RZA3" s="470"/>
      <c r="RZB3" s="470"/>
      <c r="RZC3" s="470"/>
      <c r="RZD3" s="470"/>
      <c r="RZE3" s="470"/>
      <c r="RZF3" s="470"/>
      <c r="RZG3" s="470"/>
      <c r="RZH3" s="470"/>
      <c r="RZI3" s="470"/>
      <c r="RZJ3" s="470"/>
      <c r="RZK3" s="470"/>
      <c r="RZL3" s="470"/>
      <c r="RZM3" s="470"/>
      <c r="RZN3" s="470"/>
      <c r="RZO3" s="470"/>
      <c r="RZP3" s="470"/>
      <c r="RZQ3" s="470"/>
      <c r="RZR3" s="470"/>
      <c r="RZS3" s="470"/>
      <c r="RZT3" s="470"/>
      <c r="RZU3" s="470"/>
      <c r="RZV3" s="470"/>
      <c r="RZW3" s="470"/>
      <c r="RZX3" s="470"/>
      <c r="RZY3" s="470"/>
      <c r="RZZ3" s="470"/>
      <c r="SAA3" s="470"/>
      <c r="SAB3" s="470"/>
      <c r="SAC3" s="470"/>
      <c r="SAD3" s="470"/>
      <c r="SAE3" s="470"/>
      <c r="SAF3" s="470"/>
      <c r="SAG3" s="470"/>
      <c r="SAH3" s="470"/>
      <c r="SAI3" s="470"/>
      <c r="SAJ3" s="470"/>
      <c r="SAK3" s="470"/>
      <c r="SAL3" s="470"/>
      <c r="SAM3" s="470"/>
      <c r="SAN3" s="470"/>
      <c r="SAO3" s="470"/>
      <c r="SAP3" s="470"/>
      <c r="SAQ3" s="470"/>
      <c r="SAR3" s="470"/>
      <c r="SAS3" s="470"/>
      <c r="SAT3" s="470"/>
      <c r="SAU3" s="470"/>
      <c r="SAV3" s="470"/>
      <c r="SAW3" s="470"/>
      <c r="SAX3" s="470"/>
      <c r="SAY3" s="470"/>
      <c r="SAZ3" s="470"/>
      <c r="SBA3" s="470"/>
      <c r="SBB3" s="470"/>
      <c r="SBC3" s="470"/>
      <c r="SBD3" s="470"/>
      <c r="SBE3" s="470"/>
      <c r="SBF3" s="470"/>
      <c r="SBG3" s="470"/>
      <c r="SBH3" s="470"/>
      <c r="SBI3" s="470"/>
      <c r="SBJ3" s="470"/>
      <c r="SBK3" s="470"/>
      <c r="SBL3" s="470"/>
      <c r="SBM3" s="470"/>
      <c r="SBN3" s="470"/>
      <c r="SBO3" s="470"/>
      <c r="SBP3" s="470"/>
      <c r="SBQ3" s="470"/>
      <c r="SBR3" s="470"/>
      <c r="SBS3" s="470"/>
      <c r="SBT3" s="470"/>
      <c r="SBU3" s="470"/>
      <c r="SBV3" s="470"/>
      <c r="SBW3" s="470"/>
      <c r="SBX3" s="470"/>
      <c r="SBY3" s="470"/>
      <c r="SBZ3" s="470"/>
      <c r="SCA3" s="470"/>
      <c r="SCB3" s="470"/>
      <c r="SCC3" s="470"/>
      <c r="SCD3" s="470"/>
      <c r="SCE3" s="470"/>
      <c r="SCF3" s="470"/>
      <c r="SCG3" s="470"/>
      <c r="SCH3" s="470"/>
      <c r="SCI3" s="470"/>
      <c r="SCJ3" s="470"/>
      <c r="SCK3" s="470"/>
      <c r="SCL3" s="470"/>
      <c r="SCM3" s="470"/>
      <c r="SCN3" s="470"/>
      <c r="SCO3" s="470"/>
      <c r="SCP3" s="470"/>
      <c r="SCQ3" s="470"/>
      <c r="SCR3" s="470"/>
      <c r="SCS3" s="470"/>
      <c r="SCT3" s="470"/>
      <c r="SCU3" s="470"/>
      <c r="SCV3" s="470"/>
      <c r="SCW3" s="470"/>
      <c r="SCX3" s="470"/>
      <c r="SCY3" s="470"/>
      <c r="SCZ3" s="470"/>
      <c r="SDA3" s="470"/>
      <c r="SDB3" s="470"/>
      <c r="SDC3" s="470"/>
      <c r="SDD3" s="470"/>
      <c r="SDE3" s="470"/>
      <c r="SDF3" s="470"/>
      <c r="SDG3" s="470"/>
      <c r="SDH3" s="470"/>
      <c r="SDI3" s="470"/>
      <c r="SDJ3" s="470"/>
      <c r="SDK3" s="470"/>
      <c r="SDL3" s="470"/>
      <c r="SDM3" s="470"/>
      <c r="SDN3" s="470"/>
      <c r="SDO3" s="470"/>
      <c r="SDP3" s="470"/>
      <c r="SDQ3" s="470"/>
      <c r="SDR3" s="470"/>
      <c r="SDS3" s="470"/>
      <c r="SDT3" s="470"/>
      <c r="SDU3" s="470"/>
      <c r="SDV3" s="470"/>
      <c r="SDW3" s="470"/>
      <c r="SDX3" s="470"/>
      <c r="SDY3" s="470"/>
      <c r="SDZ3" s="470"/>
      <c r="SEA3" s="470"/>
      <c r="SEB3" s="470"/>
      <c r="SEC3" s="470"/>
      <c r="SED3" s="470"/>
      <c r="SEE3" s="470"/>
      <c r="SEF3" s="470"/>
      <c r="SEG3" s="470"/>
      <c r="SEH3" s="470"/>
      <c r="SEI3" s="470"/>
      <c r="SEJ3" s="470"/>
      <c r="SEK3" s="470"/>
      <c r="SEL3" s="470"/>
      <c r="SEM3" s="470"/>
      <c r="SEN3" s="470"/>
      <c r="SEO3" s="470"/>
      <c r="SEP3" s="470"/>
      <c r="SEQ3" s="470"/>
      <c r="SER3" s="470"/>
      <c r="SES3" s="470"/>
      <c r="SET3" s="470"/>
      <c r="SEU3" s="470"/>
      <c r="SEV3" s="470"/>
      <c r="SEW3" s="470"/>
      <c r="SEX3" s="470"/>
      <c r="SEY3" s="470"/>
      <c r="SEZ3" s="470"/>
      <c r="SFA3" s="470"/>
      <c r="SFB3" s="470"/>
      <c r="SFC3" s="470"/>
      <c r="SFD3" s="470"/>
      <c r="SFE3" s="470"/>
      <c r="SFF3" s="470"/>
      <c r="SFG3" s="470"/>
      <c r="SFH3" s="470"/>
      <c r="SFI3" s="470"/>
      <c r="SFJ3" s="470"/>
      <c r="SFK3" s="470"/>
      <c r="SFL3" s="470"/>
      <c r="SFM3" s="470"/>
      <c r="SFN3" s="470"/>
      <c r="SFO3" s="470"/>
      <c r="SFP3" s="470"/>
      <c r="SFQ3" s="470"/>
      <c r="SFR3" s="470"/>
      <c r="SFS3" s="470"/>
      <c r="SFT3" s="470"/>
      <c r="SFU3" s="470"/>
      <c r="SFV3" s="470"/>
      <c r="SFW3" s="470"/>
      <c r="SFX3" s="470"/>
      <c r="SFY3" s="470"/>
      <c r="SFZ3" s="470"/>
      <c r="SGA3" s="470"/>
      <c r="SGB3" s="470"/>
      <c r="SGC3" s="470"/>
      <c r="SGD3" s="470"/>
      <c r="SGE3" s="470"/>
      <c r="SGF3" s="470"/>
      <c r="SGG3" s="470"/>
      <c r="SGH3" s="470"/>
      <c r="SGI3" s="470"/>
      <c r="SGJ3" s="470"/>
      <c r="SGK3" s="470"/>
      <c r="SGL3" s="470"/>
      <c r="SGM3" s="470"/>
      <c r="SGN3" s="470"/>
      <c r="SGO3" s="470"/>
      <c r="SGP3" s="470"/>
      <c r="SGQ3" s="470"/>
      <c r="SGR3" s="470"/>
      <c r="SGS3" s="470"/>
      <c r="SGT3" s="470"/>
      <c r="SGU3" s="470"/>
      <c r="SGV3" s="470"/>
      <c r="SGW3" s="470"/>
      <c r="SGX3" s="470"/>
      <c r="SGY3" s="470"/>
      <c r="SGZ3" s="470"/>
      <c r="SHA3" s="470"/>
      <c r="SHB3" s="470"/>
      <c r="SHC3" s="470"/>
      <c r="SHD3" s="470"/>
      <c r="SHE3" s="470"/>
      <c r="SHF3" s="470"/>
      <c r="SHG3" s="470"/>
      <c r="SHH3" s="470"/>
      <c r="SHI3" s="470"/>
      <c r="SHJ3" s="470"/>
      <c r="SHK3" s="470"/>
      <c r="SHL3" s="470"/>
      <c r="SHM3" s="470"/>
      <c r="SHN3" s="470"/>
      <c r="SHO3" s="470"/>
      <c r="SHP3" s="470"/>
      <c r="SHQ3" s="470"/>
      <c r="SHR3" s="470"/>
      <c r="SHS3" s="470"/>
      <c r="SHT3" s="470"/>
      <c r="SHU3" s="470"/>
      <c r="SHV3" s="470"/>
      <c r="SHW3" s="470"/>
      <c r="SHX3" s="470"/>
      <c r="SHY3" s="470"/>
      <c r="SHZ3" s="470"/>
      <c r="SIA3" s="470"/>
      <c r="SIB3" s="470"/>
      <c r="SIC3" s="470"/>
      <c r="SID3" s="470"/>
      <c r="SIE3" s="470"/>
      <c r="SIF3" s="470"/>
      <c r="SIG3" s="470"/>
      <c r="SIH3" s="470"/>
      <c r="SII3" s="470"/>
      <c r="SIJ3" s="470"/>
      <c r="SIK3" s="470"/>
      <c r="SIL3" s="470"/>
      <c r="SIM3" s="470"/>
      <c r="SIN3" s="470"/>
      <c r="SIO3" s="470"/>
      <c r="SIP3" s="470"/>
      <c r="SIQ3" s="470"/>
      <c r="SIR3" s="470"/>
      <c r="SIS3" s="470"/>
      <c r="SIT3" s="470"/>
      <c r="SIU3" s="470"/>
      <c r="SIV3" s="470"/>
      <c r="SIW3" s="470"/>
      <c r="SIX3" s="470"/>
      <c r="SIY3" s="470"/>
      <c r="SIZ3" s="470"/>
      <c r="SJA3" s="470"/>
      <c r="SJB3" s="470"/>
      <c r="SJC3" s="470"/>
      <c r="SJD3" s="470"/>
      <c r="SJE3" s="470"/>
      <c r="SJF3" s="470"/>
      <c r="SJG3" s="470"/>
      <c r="SJH3" s="470"/>
      <c r="SJI3" s="470"/>
      <c r="SJJ3" s="470"/>
      <c r="SJK3" s="470"/>
      <c r="SJL3" s="470"/>
      <c r="SJM3" s="470"/>
      <c r="SJN3" s="470"/>
      <c r="SJO3" s="470"/>
      <c r="SJP3" s="470"/>
      <c r="SJQ3" s="470"/>
      <c r="SJR3" s="470"/>
      <c r="SJS3" s="470"/>
      <c r="SJT3" s="470"/>
      <c r="SJU3" s="470"/>
      <c r="SJV3" s="470"/>
      <c r="SJW3" s="470"/>
      <c r="SJX3" s="470"/>
      <c r="SJY3" s="470"/>
      <c r="SJZ3" s="470"/>
      <c r="SKA3" s="470"/>
      <c r="SKB3" s="470"/>
      <c r="SKC3" s="470"/>
      <c r="SKD3" s="470"/>
      <c r="SKE3" s="470"/>
      <c r="SKF3" s="470"/>
      <c r="SKG3" s="470"/>
      <c r="SKH3" s="470"/>
      <c r="SKI3" s="470"/>
      <c r="SKJ3" s="470"/>
      <c r="SKK3" s="470"/>
      <c r="SKL3" s="470"/>
      <c r="SKM3" s="470"/>
      <c r="SKN3" s="470"/>
      <c r="SKO3" s="470"/>
      <c r="SKP3" s="470"/>
      <c r="SKQ3" s="470"/>
      <c r="SKR3" s="470"/>
      <c r="SKS3" s="470"/>
      <c r="SKT3" s="470"/>
      <c r="SKU3" s="470"/>
      <c r="SKV3" s="470"/>
      <c r="SKW3" s="470"/>
      <c r="SKX3" s="470"/>
      <c r="SKY3" s="470"/>
      <c r="SKZ3" s="470"/>
      <c r="SLA3" s="470"/>
      <c r="SLB3" s="470"/>
      <c r="SLC3" s="470"/>
      <c r="SLD3" s="470"/>
      <c r="SLE3" s="470"/>
      <c r="SLF3" s="470"/>
      <c r="SLG3" s="470"/>
      <c r="SLH3" s="470"/>
      <c r="SLI3" s="470"/>
      <c r="SLJ3" s="470"/>
      <c r="SLK3" s="470"/>
      <c r="SLL3" s="470"/>
      <c r="SLM3" s="470"/>
      <c r="SLN3" s="470"/>
      <c r="SLO3" s="470"/>
      <c r="SLP3" s="470"/>
      <c r="SLQ3" s="470"/>
      <c r="SLR3" s="470"/>
      <c r="SLS3" s="470"/>
      <c r="SLT3" s="470"/>
      <c r="SLU3" s="470"/>
      <c r="SLV3" s="470"/>
      <c r="SLW3" s="470"/>
      <c r="SLX3" s="470"/>
      <c r="SLY3" s="470"/>
      <c r="SLZ3" s="470"/>
      <c r="SMA3" s="470"/>
      <c r="SMB3" s="470"/>
      <c r="SMC3" s="470"/>
      <c r="SMD3" s="470"/>
      <c r="SME3" s="470"/>
      <c r="SMF3" s="470"/>
      <c r="SMG3" s="470"/>
      <c r="SMH3" s="470"/>
      <c r="SMI3" s="470"/>
      <c r="SMJ3" s="470"/>
      <c r="SMK3" s="470"/>
      <c r="SML3" s="470"/>
      <c r="SMM3" s="470"/>
      <c r="SMN3" s="470"/>
      <c r="SMO3" s="470"/>
      <c r="SMP3" s="470"/>
      <c r="SMQ3" s="470"/>
      <c r="SMR3" s="470"/>
      <c r="SMS3" s="470"/>
      <c r="SMT3" s="470"/>
      <c r="SMU3" s="470"/>
      <c r="SMV3" s="470"/>
      <c r="SMW3" s="470"/>
      <c r="SMX3" s="470"/>
      <c r="SMY3" s="470"/>
      <c r="SMZ3" s="470"/>
      <c r="SNA3" s="470"/>
      <c r="SNB3" s="470"/>
      <c r="SNC3" s="470"/>
      <c r="SND3" s="470"/>
      <c r="SNE3" s="470"/>
      <c r="SNF3" s="470"/>
      <c r="SNG3" s="470"/>
      <c r="SNH3" s="470"/>
      <c r="SNI3" s="470"/>
      <c r="SNJ3" s="470"/>
      <c r="SNK3" s="470"/>
      <c r="SNL3" s="470"/>
      <c r="SNM3" s="470"/>
      <c r="SNN3" s="470"/>
      <c r="SNO3" s="470"/>
      <c r="SNP3" s="470"/>
      <c r="SNQ3" s="470"/>
      <c r="SNR3" s="470"/>
      <c r="SNS3" s="470"/>
      <c r="SNT3" s="470"/>
      <c r="SNU3" s="470"/>
      <c r="SNV3" s="470"/>
      <c r="SNW3" s="470"/>
      <c r="SNX3" s="470"/>
      <c r="SNY3" s="470"/>
      <c r="SNZ3" s="470"/>
      <c r="SOA3" s="470"/>
      <c r="SOB3" s="470"/>
      <c r="SOC3" s="470"/>
      <c r="SOD3" s="470"/>
      <c r="SOE3" s="470"/>
      <c r="SOF3" s="470"/>
      <c r="SOG3" s="470"/>
      <c r="SOH3" s="470"/>
      <c r="SOI3" s="470"/>
      <c r="SOJ3" s="470"/>
      <c r="SOK3" s="470"/>
      <c r="SOL3" s="470"/>
      <c r="SOM3" s="470"/>
      <c r="SON3" s="470"/>
      <c r="SOO3" s="470"/>
      <c r="SOP3" s="470"/>
      <c r="SOQ3" s="470"/>
      <c r="SOR3" s="470"/>
      <c r="SOS3" s="470"/>
      <c r="SOT3" s="470"/>
      <c r="SOU3" s="470"/>
      <c r="SOV3" s="470"/>
      <c r="SOW3" s="470"/>
      <c r="SOX3" s="470"/>
      <c r="SOY3" s="470"/>
      <c r="SOZ3" s="470"/>
      <c r="SPA3" s="470"/>
      <c r="SPB3" s="470"/>
      <c r="SPC3" s="470"/>
      <c r="SPD3" s="470"/>
      <c r="SPE3" s="470"/>
      <c r="SPF3" s="470"/>
      <c r="SPG3" s="470"/>
      <c r="SPH3" s="470"/>
      <c r="SPI3" s="470"/>
      <c r="SPJ3" s="470"/>
      <c r="SPK3" s="470"/>
      <c r="SPL3" s="470"/>
      <c r="SPM3" s="470"/>
      <c r="SPN3" s="470"/>
      <c r="SPO3" s="470"/>
      <c r="SPP3" s="470"/>
      <c r="SPQ3" s="470"/>
      <c r="SPR3" s="470"/>
      <c r="SPS3" s="470"/>
      <c r="SPT3" s="470"/>
      <c r="SPU3" s="470"/>
      <c r="SPV3" s="470"/>
      <c r="SPW3" s="470"/>
      <c r="SPX3" s="470"/>
      <c r="SPY3" s="470"/>
      <c r="SPZ3" s="470"/>
      <c r="SQA3" s="470"/>
      <c r="SQB3" s="470"/>
      <c r="SQC3" s="470"/>
      <c r="SQD3" s="470"/>
      <c r="SQE3" s="470"/>
      <c r="SQF3" s="470"/>
      <c r="SQG3" s="470"/>
      <c r="SQH3" s="470"/>
      <c r="SQI3" s="470"/>
      <c r="SQJ3" s="470"/>
      <c r="SQK3" s="470"/>
      <c r="SQL3" s="470"/>
      <c r="SQM3" s="470"/>
      <c r="SQN3" s="470"/>
      <c r="SQO3" s="470"/>
      <c r="SQP3" s="470"/>
      <c r="SQQ3" s="470"/>
      <c r="SQR3" s="470"/>
      <c r="SQS3" s="470"/>
      <c r="SQT3" s="470"/>
      <c r="SQU3" s="470"/>
      <c r="SQV3" s="470"/>
      <c r="SQW3" s="470"/>
      <c r="SQX3" s="470"/>
      <c r="SQY3" s="470"/>
      <c r="SQZ3" s="470"/>
      <c r="SRA3" s="470"/>
      <c r="SRB3" s="470"/>
      <c r="SRC3" s="470"/>
      <c r="SRD3" s="470"/>
      <c r="SRE3" s="470"/>
      <c r="SRF3" s="470"/>
      <c r="SRG3" s="470"/>
      <c r="SRH3" s="470"/>
      <c r="SRI3" s="470"/>
      <c r="SRJ3" s="470"/>
      <c r="SRK3" s="470"/>
      <c r="SRL3" s="470"/>
      <c r="SRM3" s="470"/>
      <c r="SRN3" s="470"/>
      <c r="SRO3" s="470"/>
      <c r="SRP3" s="470"/>
      <c r="SRQ3" s="470"/>
      <c r="SRR3" s="470"/>
      <c r="SRS3" s="470"/>
      <c r="SRT3" s="470"/>
      <c r="SRU3" s="470"/>
      <c r="SRV3" s="470"/>
      <c r="SRW3" s="470"/>
      <c r="SRX3" s="470"/>
      <c r="SRY3" s="470"/>
      <c r="SRZ3" s="470"/>
      <c r="SSA3" s="470"/>
      <c r="SSB3" s="470"/>
      <c r="SSC3" s="470"/>
      <c r="SSD3" s="470"/>
      <c r="SSE3" s="470"/>
      <c r="SSF3" s="470"/>
      <c r="SSG3" s="470"/>
      <c r="SSH3" s="470"/>
      <c r="SSI3" s="470"/>
      <c r="SSJ3" s="470"/>
      <c r="SSK3" s="470"/>
      <c r="SSL3" s="470"/>
      <c r="SSM3" s="470"/>
      <c r="SSN3" s="470"/>
      <c r="SSO3" s="470"/>
      <c r="SSP3" s="470"/>
      <c r="SSQ3" s="470"/>
      <c r="SSR3" s="470"/>
      <c r="SSS3" s="470"/>
      <c r="SST3" s="470"/>
      <c r="SSU3" s="470"/>
      <c r="SSV3" s="470"/>
      <c r="SSW3" s="470"/>
      <c r="SSX3" s="470"/>
      <c r="SSY3" s="470"/>
      <c r="SSZ3" s="470"/>
      <c r="STA3" s="470"/>
      <c r="STB3" s="470"/>
      <c r="STC3" s="470"/>
      <c r="STD3" s="470"/>
      <c r="STE3" s="470"/>
      <c r="STF3" s="470"/>
      <c r="STG3" s="470"/>
      <c r="STH3" s="470"/>
      <c r="STI3" s="470"/>
      <c r="STJ3" s="470"/>
      <c r="STK3" s="470"/>
      <c r="STL3" s="470"/>
      <c r="STM3" s="470"/>
      <c r="STN3" s="470"/>
      <c r="STO3" s="470"/>
      <c r="STP3" s="470"/>
      <c r="STQ3" s="470"/>
      <c r="STR3" s="470"/>
      <c r="STS3" s="470"/>
      <c r="STT3" s="470"/>
      <c r="STU3" s="470"/>
      <c r="STV3" s="470"/>
      <c r="STW3" s="470"/>
      <c r="STX3" s="470"/>
      <c r="STY3" s="470"/>
      <c r="STZ3" s="470"/>
      <c r="SUA3" s="470"/>
      <c r="SUB3" s="470"/>
      <c r="SUC3" s="470"/>
      <c r="SUD3" s="470"/>
      <c r="SUE3" s="470"/>
      <c r="SUF3" s="470"/>
      <c r="SUG3" s="470"/>
      <c r="SUH3" s="470"/>
      <c r="SUI3" s="470"/>
      <c r="SUJ3" s="470"/>
      <c r="SUK3" s="470"/>
      <c r="SUL3" s="470"/>
      <c r="SUM3" s="470"/>
      <c r="SUN3" s="470"/>
      <c r="SUO3" s="470"/>
      <c r="SUP3" s="470"/>
      <c r="SUQ3" s="470"/>
      <c r="SUR3" s="470"/>
      <c r="SUS3" s="470"/>
      <c r="SUT3" s="470"/>
      <c r="SUU3" s="470"/>
      <c r="SUV3" s="470"/>
      <c r="SUW3" s="470"/>
      <c r="SUX3" s="470"/>
      <c r="SUY3" s="470"/>
      <c r="SUZ3" s="470"/>
      <c r="SVA3" s="470"/>
      <c r="SVB3" s="470"/>
      <c r="SVC3" s="470"/>
      <c r="SVD3" s="470"/>
      <c r="SVE3" s="470"/>
      <c r="SVF3" s="470"/>
      <c r="SVG3" s="470"/>
      <c r="SVH3" s="470"/>
      <c r="SVI3" s="470"/>
      <c r="SVJ3" s="470"/>
      <c r="SVK3" s="470"/>
      <c r="SVL3" s="470"/>
      <c r="SVM3" s="470"/>
      <c r="SVN3" s="470"/>
      <c r="SVO3" s="470"/>
      <c r="SVP3" s="470"/>
      <c r="SVQ3" s="470"/>
      <c r="SVR3" s="470"/>
      <c r="SVS3" s="470"/>
      <c r="SVT3" s="470"/>
      <c r="SVU3" s="470"/>
      <c r="SVV3" s="470"/>
      <c r="SVW3" s="470"/>
      <c r="SVX3" s="470"/>
      <c r="SVY3" s="470"/>
      <c r="SVZ3" s="470"/>
      <c r="SWA3" s="470"/>
      <c r="SWB3" s="470"/>
      <c r="SWC3" s="470"/>
      <c r="SWD3" s="470"/>
      <c r="SWE3" s="470"/>
      <c r="SWF3" s="470"/>
      <c r="SWG3" s="470"/>
      <c r="SWH3" s="470"/>
      <c r="SWI3" s="470"/>
      <c r="SWJ3" s="470"/>
      <c r="SWK3" s="470"/>
      <c r="SWL3" s="470"/>
      <c r="SWM3" s="470"/>
      <c r="SWN3" s="470"/>
      <c r="SWO3" s="470"/>
      <c r="SWP3" s="470"/>
      <c r="SWQ3" s="470"/>
      <c r="SWR3" s="470"/>
      <c r="SWS3" s="470"/>
      <c r="SWT3" s="470"/>
      <c r="SWU3" s="470"/>
      <c r="SWV3" s="470"/>
      <c r="SWW3" s="470"/>
      <c r="SWX3" s="470"/>
      <c r="SWY3" s="470"/>
      <c r="SWZ3" s="470"/>
      <c r="SXA3" s="470"/>
      <c r="SXB3" s="470"/>
      <c r="SXC3" s="470"/>
      <c r="SXD3" s="470"/>
      <c r="SXE3" s="470"/>
      <c r="SXF3" s="470"/>
      <c r="SXG3" s="470"/>
      <c r="SXH3" s="470"/>
      <c r="SXI3" s="470"/>
      <c r="SXJ3" s="470"/>
      <c r="SXK3" s="470"/>
      <c r="SXL3" s="470"/>
      <c r="SXM3" s="470"/>
      <c r="SXN3" s="470"/>
      <c r="SXO3" s="470"/>
      <c r="SXP3" s="470"/>
      <c r="SXQ3" s="470"/>
      <c r="SXR3" s="470"/>
      <c r="SXS3" s="470"/>
      <c r="SXT3" s="470"/>
      <c r="SXU3" s="470"/>
      <c r="SXV3" s="470"/>
      <c r="SXW3" s="470"/>
      <c r="SXX3" s="470"/>
      <c r="SXY3" s="470"/>
      <c r="SXZ3" s="470"/>
      <c r="SYA3" s="470"/>
      <c r="SYB3" s="470"/>
      <c r="SYC3" s="470"/>
      <c r="SYD3" s="470"/>
      <c r="SYE3" s="470"/>
      <c r="SYF3" s="470"/>
      <c r="SYG3" s="470"/>
      <c r="SYH3" s="470"/>
      <c r="SYI3" s="470"/>
      <c r="SYJ3" s="470"/>
      <c r="SYK3" s="470"/>
      <c r="SYL3" s="470"/>
      <c r="SYM3" s="470"/>
      <c r="SYN3" s="470"/>
      <c r="SYO3" s="470"/>
      <c r="SYP3" s="470"/>
      <c r="SYQ3" s="470"/>
      <c r="SYR3" s="470"/>
      <c r="SYS3" s="470"/>
      <c r="SYT3" s="470"/>
      <c r="SYU3" s="470"/>
      <c r="SYV3" s="470"/>
      <c r="SYW3" s="470"/>
      <c r="SYX3" s="470"/>
      <c r="SYY3" s="470"/>
      <c r="SYZ3" s="470"/>
      <c r="SZA3" s="470"/>
      <c r="SZB3" s="470"/>
      <c r="SZC3" s="470"/>
      <c r="SZD3" s="470"/>
      <c r="SZE3" s="470"/>
      <c r="SZF3" s="470"/>
      <c r="SZG3" s="470"/>
      <c r="SZH3" s="470"/>
      <c r="SZI3" s="470"/>
      <c r="SZJ3" s="470"/>
      <c r="SZK3" s="470"/>
      <c r="SZL3" s="470"/>
      <c r="SZM3" s="470"/>
      <c r="SZN3" s="470"/>
      <c r="SZO3" s="470"/>
      <c r="SZP3" s="470"/>
      <c r="SZQ3" s="470"/>
      <c r="SZR3" s="470"/>
      <c r="SZS3" s="470"/>
      <c r="SZT3" s="470"/>
      <c r="SZU3" s="470"/>
      <c r="SZV3" s="470"/>
      <c r="SZW3" s="470"/>
      <c r="SZX3" s="470"/>
      <c r="SZY3" s="470"/>
      <c r="SZZ3" s="470"/>
      <c r="TAA3" s="470"/>
      <c r="TAB3" s="470"/>
      <c r="TAC3" s="470"/>
      <c r="TAD3" s="470"/>
      <c r="TAE3" s="470"/>
      <c r="TAF3" s="470"/>
      <c r="TAG3" s="470"/>
      <c r="TAH3" s="470"/>
      <c r="TAI3" s="470"/>
      <c r="TAJ3" s="470"/>
      <c r="TAK3" s="470"/>
      <c r="TAL3" s="470"/>
      <c r="TAM3" s="470"/>
      <c r="TAN3" s="470"/>
      <c r="TAO3" s="470"/>
      <c r="TAP3" s="470"/>
      <c r="TAQ3" s="470"/>
      <c r="TAR3" s="470"/>
      <c r="TAS3" s="470"/>
      <c r="TAT3" s="470"/>
      <c r="TAU3" s="470"/>
      <c r="TAV3" s="470"/>
      <c r="TAW3" s="470"/>
      <c r="TAX3" s="470"/>
      <c r="TAY3" s="470"/>
      <c r="TAZ3" s="470"/>
      <c r="TBA3" s="470"/>
      <c r="TBB3" s="470"/>
      <c r="TBC3" s="470"/>
      <c r="TBD3" s="470"/>
      <c r="TBE3" s="470"/>
      <c r="TBF3" s="470"/>
      <c r="TBG3" s="470"/>
      <c r="TBH3" s="470"/>
      <c r="TBI3" s="470"/>
      <c r="TBJ3" s="470"/>
      <c r="TBK3" s="470"/>
      <c r="TBL3" s="470"/>
      <c r="TBM3" s="470"/>
      <c r="TBN3" s="470"/>
      <c r="TBO3" s="470"/>
      <c r="TBP3" s="470"/>
      <c r="TBQ3" s="470"/>
      <c r="TBR3" s="470"/>
      <c r="TBS3" s="470"/>
      <c r="TBT3" s="470"/>
      <c r="TBU3" s="470"/>
      <c r="TBV3" s="470"/>
      <c r="TBW3" s="470"/>
      <c r="TBX3" s="470"/>
      <c r="TBY3" s="470"/>
      <c r="TBZ3" s="470"/>
      <c r="TCA3" s="470"/>
      <c r="TCB3" s="470"/>
      <c r="TCC3" s="470"/>
      <c r="TCD3" s="470"/>
      <c r="TCE3" s="470"/>
      <c r="TCF3" s="470"/>
      <c r="TCG3" s="470"/>
      <c r="TCH3" s="470"/>
      <c r="TCI3" s="470"/>
      <c r="TCJ3" s="470"/>
      <c r="TCK3" s="470"/>
      <c r="TCL3" s="470"/>
      <c r="TCM3" s="470"/>
      <c r="TCN3" s="470"/>
      <c r="TCO3" s="470"/>
      <c r="TCP3" s="470"/>
      <c r="TCQ3" s="470"/>
      <c r="TCR3" s="470"/>
      <c r="TCS3" s="470"/>
      <c r="TCT3" s="470"/>
      <c r="TCU3" s="470"/>
      <c r="TCV3" s="470"/>
      <c r="TCW3" s="470"/>
      <c r="TCX3" s="470"/>
      <c r="TCY3" s="470"/>
      <c r="TCZ3" s="470"/>
      <c r="TDA3" s="470"/>
      <c r="TDB3" s="470"/>
      <c r="TDC3" s="470"/>
      <c r="TDD3" s="470"/>
      <c r="TDE3" s="470"/>
      <c r="TDF3" s="470"/>
      <c r="TDG3" s="470"/>
      <c r="TDH3" s="470"/>
      <c r="TDI3" s="470"/>
      <c r="TDJ3" s="470"/>
      <c r="TDK3" s="470"/>
      <c r="TDL3" s="470"/>
      <c r="TDM3" s="470"/>
      <c r="TDN3" s="470"/>
      <c r="TDO3" s="470"/>
      <c r="TDP3" s="470"/>
      <c r="TDQ3" s="470"/>
      <c r="TDR3" s="470"/>
      <c r="TDS3" s="470"/>
      <c r="TDT3" s="470"/>
      <c r="TDU3" s="470"/>
      <c r="TDV3" s="470"/>
      <c r="TDW3" s="470"/>
      <c r="TDX3" s="470"/>
      <c r="TDY3" s="470"/>
      <c r="TDZ3" s="470"/>
      <c r="TEA3" s="470"/>
      <c r="TEB3" s="470"/>
      <c r="TEC3" s="470"/>
      <c r="TED3" s="470"/>
      <c r="TEE3" s="470"/>
      <c r="TEF3" s="470"/>
      <c r="TEG3" s="470"/>
      <c r="TEH3" s="470"/>
      <c r="TEI3" s="470"/>
      <c r="TEJ3" s="470"/>
      <c r="TEK3" s="470"/>
      <c r="TEL3" s="470"/>
      <c r="TEM3" s="470"/>
      <c r="TEN3" s="470"/>
      <c r="TEO3" s="470"/>
      <c r="TEP3" s="470"/>
      <c r="TEQ3" s="470"/>
      <c r="TER3" s="470"/>
      <c r="TES3" s="470"/>
      <c r="TET3" s="470"/>
      <c r="TEU3" s="470"/>
      <c r="TEV3" s="470"/>
      <c r="TEW3" s="470"/>
      <c r="TEX3" s="470"/>
      <c r="TEY3" s="470"/>
      <c r="TEZ3" s="470"/>
      <c r="TFA3" s="470"/>
      <c r="TFB3" s="470"/>
      <c r="TFC3" s="470"/>
      <c r="TFD3" s="470"/>
      <c r="TFE3" s="470"/>
      <c r="TFF3" s="470"/>
      <c r="TFG3" s="470"/>
      <c r="TFH3" s="470"/>
      <c r="TFI3" s="470"/>
      <c r="TFJ3" s="470"/>
      <c r="TFK3" s="470"/>
      <c r="TFL3" s="470"/>
      <c r="TFM3" s="470"/>
      <c r="TFN3" s="470"/>
      <c r="TFO3" s="470"/>
      <c r="TFP3" s="470"/>
      <c r="TFQ3" s="470"/>
      <c r="TFR3" s="470"/>
      <c r="TFS3" s="470"/>
      <c r="TFT3" s="470"/>
      <c r="TFU3" s="470"/>
      <c r="TFV3" s="470"/>
      <c r="TFW3" s="470"/>
      <c r="TFX3" s="470"/>
      <c r="TFY3" s="470"/>
      <c r="TFZ3" s="470"/>
      <c r="TGA3" s="470"/>
      <c r="TGB3" s="470"/>
      <c r="TGC3" s="470"/>
      <c r="TGD3" s="470"/>
      <c r="TGE3" s="470"/>
      <c r="TGF3" s="470"/>
      <c r="TGG3" s="470"/>
      <c r="TGH3" s="470"/>
      <c r="TGI3" s="470"/>
      <c r="TGJ3" s="470"/>
      <c r="TGK3" s="470"/>
      <c r="TGL3" s="470"/>
      <c r="TGM3" s="470"/>
      <c r="TGN3" s="470"/>
      <c r="TGO3" s="470"/>
      <c r="TGP3" s="470"/>
      <c r="TGQ3" s="470"/>
      <c r="TGR3" s="470"/>
      <c r="TGS3" s="470"/>
      <c r="TGT3" s="470"/>
      <c r="TGU3" s="470"/>
      <c r="TGV3" s="470"/>
      <c r="TGW3" s="470"/>
      <c r="TGX3" s="470"/>
      <c r="TGY3" s="470"/>
      <c r="TGZ3" s="470"/>
      <c r="THA3" s="470"/>
      <c r="THB3" s="470"/>
      <c r="THC3" s="470"/>
      <c r="THD3" s="470"/>
      <c r="THE3" s="470"/>
      <c r="THF3" s="470"/>
      <c r="THG3" s="470"/>
      <c r="THH3" s="470"/>
      <c r="THI3" s="470"/>
      <c r="THJ3" s="470"/>
      <c r="THK3" s="470"/>
      <c r="THL3" s="470"/>
      <c r="THM3" s="470"/>
      <c r="THN3" s="470"/>
      <c r="THO3" s="470"/>
      <c r="THP3" s="470"/>
      <c r="THQ3" s="470"/>
      <c r="THR3" s="470"/>
      <c r="THS3" s="470"/>
      <c r="THT3" s="470"/>
      <c r="THU3" s="470"/>
      <c r="THV3" s="470"/>
      <c r="THW3" s="470"/>
      <c r="THX3" s="470"/>
      <c r="THY3" s="470"/>
      <c r="THZ3" s="470"/>
      <c r="TIA3" s="470"/>
      <c r="TIB3" s="470"/>
      <c r="TIC3" s="470"/>
      <c r="TID3" s="470"/>
      <c r="TIE3" s="470"/>
      <c r="TIF3" s="470"/>
      <c r="TIG3" s="470"/>
      <c r="TIH3" s="470"/>
      <c r="TII3" s="470"/>
      <c r="TIJ3" s="470"/>
      <c r="TIK3" s="470"/>
      <c r="TIL3" s="470"/>
      <c r="TIM3" s="470"/>
      <c r="TIN3" s="470"/>
      <c r="TIO3" s="470"/>
      <c r="TIP3" s="470"/>
      <c r="TIQ3" s="470"/>
      <c r="TIR3" s="470"/>
      <c r="TIS3" s="470"/>
      <c r="TIT3" s="470"/>
      <c r="TIU3" s="470"/>
      <c r="TIV3" s="470"/>
      <c r="TIW3" s="470"/>
      <c r="TIX3" s="470"/>
      <c r="TIY3" s="470"/>
      <c r="TIZ3" s="470"/>
      <c r="TJA3" s="470"/>
      <c r="TJB3" s="470"/>
      <c r="TJC3" s="470"/>
      <c r="TJD3" s="470"/>
      <c r="TJE3" s="470"/>
      <c r="TJF3" s="470"/>
      <c r="TJG3" s="470"/>
      <c r="TJH3" s="470"/>
      <c r="TJI3" s="470"/>
      <c r="TJJ3" s="470"/>
      <c r="TJK3" s="470"/>
      <c r="TJL3" s="470"/>
      <c r="TJM3" s="470"/>
      <c r="TJN3" s="470"/>
      <c r="TJO3" s="470"/>
      <c r="TJP3" s="470"/>
      <c r="TJQ3" s="470"/>
      <c r="TJR3" s="470"/>
      <c r="TJS3" s="470"/>
      <c r="TJT3" s="470"/>
      <c r="TJU3" s="470"/>
      <c r="TJV3" s="470"/>
      <c r="TJW3" s="470"/>
      <c r="TJX3" s="470"/>
      <c r="TJY3" s="470"/>
      <c r="TJZ3" s="470"/>
      <c r="TKA3" s="470"/>
      <c r="TKB3" s="470"/>
      <c r="TKC3" s="470"/>
      <c r="TKD3" s="470"/>
      <c r="TKE3" s="470"/>
      <c r="TKF3" s="470"/>
      <c r="TKG3" s="470"/>
      <c r="TKH3" s="470"/>
      <c r="TKI3" s="470"/>
      <c r="TKJ3" s="470"/>
      <c r="TKK3" s="470"/>
      <c r="TKL3" s="470"/>
      <c r="TKM3" s="470"/>
      <c r="TKN3" s="470"/>
      <c r="TKO3" s="470"/>
      <c r="TKP3" s="470"/>
      <c r="TKQ3" s="470"/>
      <c r="TKR3" s="470"/>
      <c r="TKS3" s="470"/>
      <c r="TKT3" s="470"/>
      <c r="TKU3" s="470"/>
      <c r="TKV3" s="470"/>
      <c r="TKW3" s="470"/>
      <c r="TKX3" s="470"/>
      <c r="TKY3" s="470"/>
      <c r="TKZ3" s="470"/>
      <c r="TLA3" s="470"/>
      <c r="TLB3" s="470"/>
      <c r="TLC3" s="470"/>
      <c r="TLD3" s="470"/>
      <c r="TLE3" s="470"/>
      <c r="TLF3" s="470"/>
      <c r="TLG3" s="470"/>
      <c r="TLH3" s="470"/>
      <c r="TLI3" s="470"/>
      <c r="TLJ3" s="470"/>
      <c r="TLK3" s="470"/>
      <c r="TLL3" s="470"/>
      <c r="TLM3" s="470"/>
      <c r="TLN3" s="470"/>
      <c r="TLO3" s="470"/>
      <c r="TLP3" s="470"/>
      <c r="TLQ3" s="470"/>
      <c r="TLR3" s="470"/>
      <c r="TLS3" s="470"/>
      <c r="TLT3" s="470"/>
      <c r="TLU3" s="470"/>
      <c r="TLV3" s="470"/>
      <c r="TLW3" s="470"/>
      <c r="TLX3" s="470"/>
      <c r="TLY3" s="470"/>
      <c r="TLZ3" s="470"/>
      <c r="TMA3" s="470"/>
      <c r="TMB3" s="470"/>
      <c r="TMC3" s="470"/>
      <c r="TMD3" s="470"/>
      <c r="TME3" s="470"/>
      <c r="TMF3" s="470"/>
      <c r="TMG3" s="470"/>
      <c r="TMH3" s="470"/>
      <c r="TMI3" s="470"/>
      <c r="TMJ3" s="470"/>
      <c r="TMK3" s="470"/>
      <c r="TML3" s="470"/>
      <c r="TMM3" s="470"/>
      <c r="TMN3" s="470"/>
      <c r="TMO3" s="470"/>
      <c r="TMP3" s="470"/>
      <c r="TMQ3" s="470"/>
      <c r="TMR3" s="470"/>
      <c r="TMS3" s="470"/>
      <c r="TMT3" s="470"/>
      <c r="TMU3" s="470"/>
      <c r="TMV3" s="470"/>
      <c r="TMW3" s="470"/>
      <c r="TMX3" s="470"/>
      <c r="TMY3" s="470"/>
      <c r="TMZ3" s="470"/>
      <c r="TNA3" s="470"/>
      <c r="TNB3" s="470"/>
      <c r="TNC3" s="470"/>
      <c r="TND3" s="470"/>
      <c r="TNE3" s="470"/>
      <c r="TNF3" s="470"/>
      <c r="TNG3" s="470"/>
      <c r="TNH3" s="470"/>
      <c r="TNI3" s="470"/>
      <c r="TNJ3" s="470"/>
      <c r="TNK3" s="470"/>
      <c r="TNL3" s="470"/>
      <c r="TNM3" s="470"/>
      <c r="TNN3" s="470"/>
      <c r="TNO3" s="470"/>
      <c r="TNP3" s="470"/>
      <c r="TNQ3" s="470"/>
      <c r="TNR3" s="470"/>
      <c r="TNS3" s="470"/>
      <c r="TNT3" s="470"/>
      <c r="TNU3" s="470"/>
      <c r="TNV3" s="470"/>
      <c r="TNW3" s="470"/>
      <c r="TNX3" s="470"/>
      <c r="TNY3" s="470"/>
      <c r="TNZ3" s="470"/>
      <c r="TOA3" s="470"/>
      <c r="TOB3" s="470"/>
      <c r="TOC3" s="470"/>
      <c r="TOD3" s="470"/>
      <c r="TOE3" s="470"/>
      <c r="TOF3" s="470"/>
      <c r="TOG3" s="470"/>
      <c r="TOH3" s="470"/>
      <c r="TOI3" s="470"/>
      <c r="TOJ3" s="470"/>
      <c r="TOK3" s="470"/>
      <c r="TOL3" s="470"/>
      <c r="TOM3" s="470"/>
      <c r="TON3" s="470"/>
      <c r="TOO3" s="470"/>
      <c r="TOP3" s="470"/>
      <c r="TOQ3" s="470"/>
      <c r="TOR3" s="470"/>
      <c r="TOS3" s="470"/>
      <c r="TOT3" s="470"/>
      <c r="TOU3" s="470"/>
      <c r="TOV3" s="470"/>
      <c r="TOW3" s="470"/>
      <c r="TOX3" s="470"/>
      <c r="TOY3" s="470"/>
      <c r="TOZ3" s="470"/>
      <c r="TPA3" s="470"/>
      <c r="TPB3" s="470"/>
      <c r="TPC3" s="470"/>
      <c r="TPD3" s="470"/>
      <c r="TPE3" s="470"/>
      <c r="TPF3" s="470"/>
      <c r="TPG3" s="470"/>
      <c r="TPH3" s="470"/>
      <c r="TPI3" s="470"/>
      <c r="TPJ3" s="470"/>
      <c r="TPK3" s="470"/>
      <c r="TPL3" s="470"/>
      <c r="TPM3" s="470"/>
      <c r="TPN3" s="470"/>
      <c r="TPO3" s="470"/>
      <c r="TPP3" s="470"/>
      <c r="TPQ3" s="470"/>
      <c r="TPR3" s="470"/>
      <c r="TPS3" s="470"/>
      <c r="TPT3" s="470"/>
      <c r="TPU3" s="470"/>
      <c r="TPV3" s="470"/>
      <c r="TPW3" s="470"/>
      <c r="TPX3" s="470"/>
      <c r="TPY3" s="470"/>
      <c r="TPZ3" s="470"/>
      <c r="TQA3" s="470"/>
      <c r="TQB3" s="470"/>
      <c r="TQC3" s="470"/>
      <c r="TQD3" s="470"/>
      <c r="TQE3" s="470"/>
      <c r="TQF3" s="470"/>
      <c r="TQG3" s="470"/>
      <c r="TQH3" s="470"/>
      <c r="TQI3" s="470"/>
      <c r="TQJ3" s="470"/>
      <c r="TQK3" s="470"/>
      <c r="TQL3" s="470"/>
      <c r="TQM3" s="470"/>
      <c r="TQN3" s="470"/>
      <c r="TQO3" s="470"/>
      <c r="TQP3" s="470"/>
      <c r="TQQ3" s="470"/>
      <c r="TQR3" s="470"/>
      <c r="TQS3" s="470"/>
      <c r="TQT3" s="470"/>
      <c r="TQU3" s="470"/>
      <c r="TQV3" s="470"/>
      <c r="TQW3" s="470"/>
      <c r="TQX3" s="470"/>
      <c r="TQY3" s="470"/>
      <c r="TQZ3" s="470"/>
      <c r="TRA3" s="470"/>
      <c r="TRB3" s="470"/>
      <c r="TRC3" s="470"/>
      <c r="TRD3" s="470"/>
      <c r="TRE3" s="470"/>
      <c r="TRF3" s="470"/>
      <c r="TRG3" s="470"/>
      <c r="TRH3" s="470"/>
      <c r="TRI3" s="470"/>
      <c r="TRJ3" s="470"/>
      <c r="TRK3" s="470"/>
      <c r="TRL3" s="470"/>
      <c r="TRM3" s="470"/>
      <c r="TRN3" s="470"/>
      <c r="TRO3" s="470"/>
      <c r="TRP3" s="470"/>
      <c r="TRQ3" s="470"/>
      <c r="TRR3" s="470"/>
      <c r="TRS3" s="470"/>
      <c r="TRT3" s="470"/>
      <c r="TRU3" s="470"/>
      <c r="TRV3" s="470"/>
      <c r="TRW3" s="470"/>
      <c r="TRX3" s="470"/>
      <c r="TRY3" s="470"/>
      <c r="TRZ3" s="470"/>
      <c r="TSA3" s="470"/>
      <c r="TSB3" s="470"/>
      <c r="TSC3" s="470"/>
      <c r="TSD3" s="470"/>
      <c r="TSE3" s="470"/>
      <c r="TSF3" s="470"/>
      <c r="TSG3" s="470"/>
      <c r="TSH3" s="470"/>
      <c r="TSI3" s="470"/>
      <c r="TSJ3" s="470"/>
      <c r="TSK3" s="470"/>
      <c r="TSL3" s="470"/>
      <c r="TSM3" s="470"/>
      <c r="TSN3" s="470"/>
      <c r="TSO3" s="470"/>
      <c r="TSP3" s="470"/>
      <c r="TSQ3" s="470"/>
      <c r="TSR3" s="470"/>
      <c r="TSS3" s="470"/>
      <c r="TST3" s="470"/>
      <c r="TSU3" s="470"/>
      <c r="TSV3" s="470"/>
      <c r="TSW3" s="470"/>
      <c r="TSX3" s="470"/>
      <c r="TSY3" s="470"/>
      <c r="TSZ3" s="470"/>
      <c r="TTA3" s="470"/>
      <c r="TTB3" s="470"/>
      <c r="TTC3" s="470"/>
      <c r="TTD3" s="470"/>
      <c r="TTE3" s="470"/>
      <c r="TTF3" s="470"/>
      <c r="TTG3" s="470"/>
      <c r="TTH3" s="470"/>
      <c r="TTI3" s="470"/>
      <c r="TTJ3" s="470"/>
      <c r="TTK3" s="470"/>
      <c r="TTL3" s="470"/>
      <c r="TTM3" s="470"/>
      <c r="TTN3" s="470"/>
      <c r="TTO3" s="470"/>
      <c r="TTP3" s="470"/>
      <c r="TTQ3" s="470"/>
      <c r="TTR3" s="470"/>
      <c r="TTS3" s="470"/>
      <c r="TTT3" s="470"/>
      <c r="TTU3" s="470"/>
      <c r="TTV3" s="470"/>
      <c r="TTW3" s="470"/>
      <c r="TTX3" s="470"/>
      <c r="TTY3" s="470"/>
      <c r="TTZ3" s="470"/>
      <c r="TUA3" s="470"/>
      <c r="TUB3" s="470"/>
      <c r="TUC3" s="470"/>
      <c r="TUD3" s="470"/>
      <c r="TUE3" s="470"/>
      <c r="TUF3" s="470"/>
      <c r="TUG3" s="470"/>
      <c r="TUH3" s="470"/>
      <c r="TUI3" s="470"/>
      <c r="TUJ3" s="470"/>
      <c r="TUK3" s="470"/>
      <c r="TUL3" s="470"/>
      <c r="TUM3" s="470"/>
      <c r="TUN3" s="470"/>
      <c r="TUO3" s="470"/>
      <c r="TUP3" s="470"/>
      <c r="TUQ3" s="470"/>
      <c r="TUR3" s="470"/>
      <c r="TUS3" s="470"/>
      <c r="TUT3" s="470"/>
      <c r="TUU3" s="470"/>
      <c r="TUV3" s="470"/>
      <c r="TUW3" s="470"/>
      <c r="TUX3" s="470"/>
      <c r="TUY3" s="470"/>
      <c r="TUZ3" s="470"/>
      <c r="TVA3" s="470"/>
      <c r="TVB3" s="470"/>
      <c r="TVC3" s="470"/>
      <c r="TVD3" s="470"/>
      <c r="TVE3" s="470"/>
      <c r="TVF3" s="470"/>
      <c r="TVG3" s="470"/>
      <c r="TVH3" s="470"/>
      <c r="TVI3" s="470"/>
      <c r="TVJ3" s="470"/>
      <c r="TVK3" s="470"/>
      <c r="TVL3" s="470"/>
      <c r="TVM3" s="470"/>
      <c r="TVN3" s="470"/>
      <c r="TVO3" s="470"/>
      <c r="TVP3" s="470"/>
      <c r="TVQ3" s="470"/>
      <c r="TVR3" s="470"/>
      <c r="TVS3" s="470"/>
      <c r="TVT3" s="470"/>
      <c r="TVU3" s="470"/>
      <c r="TVV3" s="470"/>
      <c r="TVW3" s="470"/>
      <c r="TVX3" s="470"/>
      <c r="TVY3" s="470"/>
      <c r="TVZ3" s="470"/>
      <c r="TWA3" s="470"/>
      <c r="TWB3" s="470"/>
      <c r="TWC3" s="470"/>
      <c r="TWD3" s="470"/>
      <c r="TWE3" s="470"/>
      <c r="TWF3" s="470"/>
      <c r="TWG3" s="470"/>
      <c r="TWH3" s="470"/>
      <c r="TWI3" s="470"/>
      <c r="TWJ3" s="470"/>
      <c r="TWK3" s="470"/>
      <c r="TWL3" s="470"/>
      <c r="TWM3" s="470"/>
      <c r="TWN3" s="470"/>
      <c r="TWO3" s="470"/>
      <c r="TWP3" s="470"/>
      <c r="TWQ3" s="470"/>
      <c r="TWR3" s="470"/>
      <c r="TWS3" s="470"/>
      <c r="TWT3" s="470"/>
      <c r="TWU3" s="470"/>
      <c r="TWV3" s="470"/>
      <c r="TWW3" s="470"/>
      <c r="TWX3" s="470"/>
      <c r="TWY3" s="470"/>
      <c r="TWZ3" s="470"/>
      <c r="TXA3" s="470"/>
      <c r="TXB3" s="470"/>
      <c r="TXC3" s="470"/>
      <c r="TXD3" s="470"/>
      <c r="TXE3" s="470"/>
      <c r="TXF3" s="470"/>
      <c r="TXG3" s="470"/>
      <c r="TXH3" s="470"/>
      <c r="TXI3" s="470"/>
      <c r="TXJ3" s="470"/>
      <c r="TXK3" s="470"/>
      <c r="TXL3" s="470"/>
      <c r="TXM3" s="470"/>
      <c r="TXN3" s="470"/>
      <c r="TXO3" s="470"/>
      <c r="TXP3" s="470"/>
      <c r="TXQ3" s="470"/>
      <c r="TXR3" s="470"/>
      <c r="TXS3" s="470"/>
      <c r="TXT3" s="470"/>
      <c r="TXU3" s="470"/>
      <c r="TXV3" s="470"/>
      <c r="TXW3" s="470"/>
      <c r="TXX3" s="470"/>
      <c r="TXY3" s="470"/>
      <c r="TXZ3" s="470"/>
      <c r="TYA3" s="470"/>
      <c r="TYB3" s="470"/>
      <c r="TYC3" s="470"/>
      <c r="TYD3" s="470"/>
      <c r="TYE3" s="470"/>
      <c r="TYF3" s="470"/>
      <c r="TYG3" s="470"/>
      <c r="TYH3" s="470"/>
      <c r="TYI3" s="470"/>
      <c r="TYJ3" s="470"/>
      <c r="TYK3" s="470"/>
      <c r="TYL3" s="470"/>
      <c r="TYM3" s="470"/>
      <c r="TYN3" s="470"/>
      <c r="TYO3" s="470"/>
      <c r="TYP3" s="470"/>
      <c r="TYQ3" s="470"/>
      <c r="TYR3" s="470"/>
      <c r="TYS3" s="470"/>
      <c r="TYT3" s="470"/>
      <c r="TYU3" s="470"/>
      <c r="TYV3" s="470"/>
      <c r="TYW3" s="470"/>
      <c r="TYX3" s="470"/>
      <c r="TYY3" s="470"/>
      <c r="TYZ3" s="470"/>
      <c r="TZA3" s="470"/>
      <c r="TZB3" s="470"/>
      <c r="TZC3" s="470"/>
      <c r="TZD3" s="470"/>
      <c r="TZE3" s="470"/>
      <c r="TZF3" s="470"/>
      <c r="TZG3" s="470"/>
      <c r="TZH3" s="470"/>
      <c r="TZI3" s="470"/>
      <c r="TZJ3" s="470"/>
      <c r="TZK3" s="470"/>
      <c r="TZL3" s="470"/>
      <c r="TZM3" s="470"/>
      <c r="TZN3" s="470"/>
      <c r="TZO3" s="470"/>
      <c r="TZP3" s="470"/>
      <c r="TZQ3" s="470"/>
      <c r="TZR3" s="470"/>
      <c r="TZS3" s="470"/>
      <c r="TZT3" s="470"/>
      <c r="TZU3" s="470"/>
      <c r="TZV3" s="470"/>
      <c r="TZW3" s="470"/>
      <c r="TZX3" s="470"/>
      <c r="TZY3" s="470"/>
      <c r="TZZ3" s="470"/>
      <c r="UAA3" s="470"/>
      <c r="UAB3" s="470"/>
      <c r="UAC3" s="470"/>
      <c r="UAD3" s="470"/>
      <c r="UAE3" s="470"/>
      <c r="UAF3" s="470"/>
      <c r="UAG3" s="470"/>
      <c r="UAH3" s="470"/>
      <c r="UAI3" s="470"/>
      <c r="UAJ3" s="470"/>
      <c r="UAK3" s="470"/>
      <c r="UAL3" s="470"/>
      <c r="UAM3" s="470"/>
      <c r="UAN3" s="470"/>
      <c r="UAO3" s="470"/>
      <c r="UAP3" s="470"/>
      <c r="UAQ3" s="470"/>
      <c r="UAR3" s="470"/>
      <c r="UAS3" s="470"/>
      <c r="UAT3" s="470"/>
      <c r="UAU3" s="470"/>
      <c r="UAV3" s="470"/>
      <c r="UAW3" s="470"/>
      <c r="UAX3" s="470"/>
      <c r="UAY3" s="470"/>
      <c r="UAZ3" s="470"/>
      <c r="UBA3" s="470"/>
      <c r="UBB3" s="470"/>
      <c r="UBC3" s="470"/>
      <c r="UBD3" s="470"/>
      <c r="UBE3" s="470"/>
      <c r="UBF3" s="470"/>
      <c r="UBG3" s="470"/>
      <c r="UBH3" s="470"/>
      <c r="UBI3" s="470"/>
      <c r="UBJ3" s="470"/>
      <c r="UBK3" s="470"/>
      <c r="UBL3" s="470"/>
      <c r="UBM3" s="470"/>
      <c r="UBN3" s="470"/>
      <c r="UBO3" s="470"/>
      <c r="UBP3" s="470"/>
      <c r="UBQ3" s="470"/>
      <c r="UBR3" s="470"/>
      <c r="UBS3" s="470"/>
      <c r="UBT3" s="470"/>
      <c r="UBU3" s="470"/>
      <c r="UBV3" s="470"/>
      <c r="UBW3" s="470"/>
      <c r="UBX3" s="470"/>
      <c r="UBY3" s="470"/>
      <c r="UBZ3" s="470"/>
      <c r="UCA3" s="470"/>
      <c r="UCB3" s="470"/>
      <c r="UCC3" s="470"/>
      <c r="UCD3" s="470"/>
      <c r="UCE3" s="470"/>
      <c r="UCF3" s="470"/>
      <c r="UCG3" s="470"/>
      <c r="UCH3" s="470"/>
      <c r="UCI3" s="470"/>
      <c r="UCJ3" s="470"/>
      <c r="UCK3" s="470"/>
      <c r="UCL3" s="470"/>
      <c r="UCM3" s="470"/>
      <c r="UCN3" s="470"/>
      <c r="UCO3" s="470"/>
      <c r="UCP3" s="470"/>
      <c r="UCQ3" s="470"/>
      <c r="UCR3" s="470"/>
      <c r="UCS3" s="470"/>
      <c r="UCT3" s="470"/>
      <c r="UCU3" s="470"/>
      <c r="UCV3" s="470"/>
      <c r="UCW3" s="470"/>
      <c r="UCX3" s="470"/>
      <c r="UCY3" s="470"/>
      <c r="UCZ3" s="470"/>
      <c r="UDA3" s="470"/>
      <c r="UDB3" s="470"/>
      <c r="UDC3" s="470"/>
      <c r="UDD3" s="470"/>
      <c r="UDE3" s="470"/>
      <c r="UDF3" s="470"/>
      <c r="UDG3" s="470"/>
      <c r="UDH3" s="470"/>
      <c r="UDI3" s="470"/>
      <c r="UDJ3" s="470"/>
      <c r="UDK3" s="470"/>
      <c r="UDL3" s="470"/>
      <c r="UDM3" s="470"/>
      <c r="UDN3" s="470"/>
      <c r="UDO3" s="470"/>
      <c r="UDP3" s="470"/>
      <c r="UDQ3" s="470"/>
      <c r="UDR3" s="470"/>
      <c r="UDS3" s="470"/>
      <c r="UDT3" s="470"/>
      <c r="UDU3" s="470"/>
      <c r="UDV3" s="470"/>
      <c r="UDW3" s="470"/>
      <c r="UDX3" s="470"/>
      <c r="UDY3" s="470"/>
      <c r="UDZ3" s="470"/>
      <c r="UEA3" s="470"/>
      <c r="UEB3" s="470"/>
      <c r="UEC3" s="470"/>
      <c r="UED3" s="470"/>
      <c r="UEE3" s="470"/>
      <c r="UEF3" s="470"/>
      <c r="UEG3" s="470"/>
      <c r="UEH3" s="470"/>
      <c r="UEI3" s="470"/>
      <c r="UEJ3" s="470"/>
      <c r="UEK3" s="470"/>
      <c r="UEL3" s="470"/>
      <c r="UEM3" s="470"/>
      <c r="UEN3" s="470"/>
      <c r="UEO3" s="470"/>
      <c r="UEP3" s="470"/>
      <c r="UEQ3" s="470"/>
      <c r="UER3" s="470"/>
      <c r="UES3" s="470"/>
      <c r="UET3" s="470"/>
      <c r="UEU3" s="470"/>
      <c r="UEV3" s="470"/>
      <c r="UEW3" s="470"/>
      <c r="UEX3" s="470"/>
      <c r="UEY3" s="470"/>
      <c r="UEZ3" s="470"/>
      <c r="UFA3" s="470"/>
      <c r="UFB3" s="470"/>
      <c r="UFC3" s="470"/>
      <c r="UFD3" s="470"/>
      <c r="UFE3" s="470"/>
      <c r="UFF3" s="470"/>
      <c r="UFG3" s="470"/>
      <c r="UFH3" s="470"/>
      <c r="UFI3" s="470"/>
      <c r="UFJ3" s="470"/>
      <c r="UFK3" s="470"/>
      <c r="UFL3" s="470"/>
      <c r="UFM3" s="470"/>
      <c r="UFN3" s="470"/>
      <c r="UFO3" s="470"/>
      <c r="UFP3" s="470"/>
      <c r="UFQ3" s="470"/>
      <c r="UFR3" s="470"/>
      <c r="UFS3" s="470"/>
      <c r="UFT3" s="470"/>
      <c r="UFU3" s="470"/>
      <c r="UFV3" s="470"/>
      <c r="UFW3" s="470"/>
      <c r="UFX3" s="470"/>
      <c r="UFY3" s="470"/>
      <c r="UFZ3" s="470"/>
      <c r="UGA3" s="470"/>
      <c r="UGB3" s="470"/>
      <c r="UGC3" s="470"/>
      <c r="UGD3" s="470"/>
      <c r="UGE3" s="470"/>
      <c r="UGF3" s="470"/>
      <c r="UGG3" s="470"/>
      <c r="UGH3" s="470"/>
      <c r="UGI3" s="470"/>
      <c r="UGJ3" s="470"/>
      <c r="UGK3" s="470"/>
      <c r="UGL3" s="470"/>
      <c r="UGM3" s="470"/>
      <c r="UGN3" s="470"/>
      <c r="UGO3" s="470"/>
      <c r="UGP3" s="470"/>
      <c r="UGQ3" s="470"/>
      <c r="UGR3" s="470"/>
      <c r="UGS3" s="470"/>
      <c r="UGT3" s="470"/>
      <c r="UGU3" s="470"/>
      <c r="UGV3" s="470"/>
      <c r="UGW3" s="470"/>
      <c r="UGX3" s="470"/>
      <c r="UGY3" s="470"/>
      <c r="UGZ3" s="470"/>
      <c r="UHA3" s="470"/>
      <c r="UHB3" s="470"/>
      <c r="UHC3" s="470"/>
      <c r="UHD3" s="470"/>
      <c r="UHE3" s="470"/>
      <c r="UHF3" s="470"/>
      <c r="UHG3" s="470"/>
      <c r="UHH3" s="470"/>
      <c r="UHI3" s="470"/>
      <c r="UHJ3" s="470"/>
      <c r="UHK3" s="470"/>
      <c r="UHL3" s="470"/>
      <c r="UHM3" s="470"/>
      <c r="UHN3" s="470"/>
      <c r="UHO3" s="470"/>
      <c r="UHP3" s="470"/>
      <c r="UHQ3" s="470"/>
      <c r="UHR3" s="470"/>
      <c r="UHS3" s="470"/>
      <c r="UHT3" s="470"/>
      <c r="UHU3" s="470"/>
      <c r="UHV3" s="470"/>
      <c r="UHW3" s="470"/>
      <c r="UHX3" s="470"/>
      <c r="UHY3" s="470"/>
      <c r="UHZ3" s="470"/>
      <c r="UIA3" s="470"/>
      <c r="UIB3" s="470"/>
      <c r="UIC3" s="470"/>
      <c r="UID3" s="470"/>
      <c r="UIE3" s="470"/>
      <c r="UIF3" s="470"/>
      <c r="UIG3" s="470"/>
      <c r="UIH3" s="470"/>
      <c r="UII3" s="470"/>
      <c r="UIJ3" s="470"/>
      <c r="UIK3" s="470"/>
      <c r="UIL3" s="470"/>
      <c r="UIM3" s="470"/>
      <c r="UIN3" s="470"/>
      <c r="UIO3" s="470"/>
      <c r="UIP3" s="470"/>
      <c r="UIQ3" s="470"/>
      <c r="UIR3" s="470"/>
      <c r="UIS3" s="470"/>
      <c r="UIT3" s="470"/>
      <c r="UIU3" s="470"/>
      <c r="UIV3" s="470"/>
      <c r="UIW3" s="470"/>
      <c r="UIX3" s="470"/>
      <c r="UIY3" s="470"/>
      <c r="UIZ3" s="470"/>
      <c r="UJA3" s="470"/>
      <c r="UJB3" s="470"/>
      <c r="UJC3" s="470"/>
      <c r="UJD3" s="470"/>
      <c r="UJE3" s="470"/>
      <c r="UJF3" s="470"/>
      <c r="UJG3" s="470"/>
      <c r="UJH3" s="470"/>
      <c r="UJI3" s="470"/>
      <c r="UJJ3" s="470"/>
      <c r="UJK3" s="470"/>
      <c r="UJL3" s="470"/>
      <c r="UJM3" s="470"/>
      <c r="UJN3" s="470"/>
      <c r="UJO3" s="470"/>
      <c r="UJP3" s="470"/>
      <c r="UJQ3" s="470"/>
      <c r="UJR3" s="470"/>
      <c r="UJS3" s="470"/>
      <c r="UJT3" s="470"/>
      <c r="UJU3" s="470"/>
      <c r="UJV3" s="470"/>
      <c r="UJW3" s="470"/>
      <c r="UJX3" s="470"/>
      <c r="UJY3" s="470"/>
      <c r="UJZ3" s="470"/>
      <c r="UKA3" s="470"/>
      <c r="UKB3" s="470"/>
      <c r="UKC3" s="470"/>
      <c r="UKD3" s="470"/>
      <c r="UKE3" s="470"/>
      <c r="UKF3" s="470"/>
      <c r="UKG3" s="470"/>
      <c r="UKH3" s="470"/>
      <c r="UKI3" s="470"/>
      <c r="UKJ3" s="470"/>
      <c r="UKK3" s="470"/>
      <c r="UKL3" s="470"/>
      <c r="UKM3" s="470"/>
      <c r="UKN3" s="470"/>
      <c r="UKO3" s="470"/>
      <c r="UKP3" s="470"/>
      <c r="UKQ3" s="470"/>
      <c r="UKR3" s="470"/>
      <c r="UKS3" s="470"/>
      <c r="UKT3" s="470"/>
      <c r="UKU3" s="470"/>
      <c r="UKV3" s="470"/>
      <c r="UKW3" s="470"/>
      <c r="UKX3" s="470"/>
      <c r="UKY3" s="470"/>
      <c r="UKZ3" s="470"/>
      <c r="ULA3" s="470"/>
      <c r="ULB3" s="470"/>
      <c r="ULC3" s="470"/>
      <c r="ULD3" s="470"/>
      <c r="ULE3" s="470"/>
      <c r="ULF3" s="470"/>
      <c r="ULG3" s="470"/>
      <c r="ULH3" s="470"/>
      <c r="ULI3" s="470"/>
      <c r="ULJ3" s="470"/>
      <c r="ULK3" s="470"/>
      <c r="ULL3" s="470"/>
      <c r="ULM3" s="470"/>
      <c r="ULN3" s="470"/>
      <c r="ULO3" s="470"/>
      <c r="ULP3" s="470"/>
      <c r="ULQ3" s="470"/>
      <c r="ULR3" s="470"/>
      <c r="ULS3" s="470"/>
      <c r="ULT3" s="470"/>
      <c r="ULU3" s="470"/>
      <c r="ULV3" s="470"/>
      <c r="ULW3" s="470"/>
      <c r="ULX3" s="470"/>
      <c r="ULY3" s="470"/>
      <c r="ULZ3" s="470"/>
      <c r="UMA3" s="470"/>
      <c r="UMB3" s="470"/>
      <c r="UMC3" s="470"/>
      <c r="UMD3" s="470"/>
      <c r="UME3" s="470"/>
      <c r="UMF3" s="470"/>
      <c r="UMG3" s="470"/>
      <c r="UMH3" s="470"/>
      <c r="UMI3" s="470"/>
      <c r="UMJ3" s="470"/>
      <c r="UMK3" s="470"/>
      <c r="UML3" s="470"/>
      <c r="UMM3" s="470"/>
      <c r="UMN3" s="470"/>
      <c r="UMO3" s="470"/>
      <c r="UMP3" s="470"/>
      <c r="UMQ3" s="470"/>
      <c r="UMR3" s="470"/>
      <c r="UMS3" s="470"/>
      <c r="UMT3" s="470"/>
      <c r="UMU3" s="470"/>
      <c r="UMV3" s="470"/>
      <c r="UMW3" s="470"/>
      <c r="UMX3" s="470"/>
      <c r="UMY3" s="470"/>
      <c r="UMZ3" s="470"/>
      <c r="UNA3" s="470"/>
      <c r="UNB3" s="470"/>
      <c r="UNC3" s="470"/>
      <c r="UND3" s="470"/>
      <c r="UNE3" s="470"/>
      <c r="UNF3" s="470"/>
      <c r="UNG3" s="470"/>
      <c r="UNH3" s="470"/>
      <c r="UNI3" s="470"/>
      <c r="UNJ3" s="470"/>
      <c r="UNK3" s="470"/>
      <c r="UNL3" s="470"/>
      <c r="UNM3" s="470"/>
      <c r="UNN3" s="470"/>
      <c r="UNO3" s="470"/>
      <c r="UNP3" s="470"/>
      <c r="UNQ3" s="470"/>
      <c r="UNR3" s="470"/>
      <c r="UNS3" s="470"/>
      <c r="UNT3" s="470"/>
      <c r="UNU3" s="470"/>
      <c r="UNV3" s="470"/>
      <c r="UNW3" s="470"/>
      <c r="UNX3" s="470"/>
      <c r="UNY3" s="470"/>
      <c r="UNZ3" s="470"/>
      <c r="UOA3" s="470"/>
      <c r="UOB3" s="470"/>
      <c r="UOC3" s="470"/>
      <c r="UOD3" s="470"/>
      <c r="UOE3" s="470"/>
      <c r="UOF3" s="470"/>
      <c r="UOG3" s="470"/>
      <c r="UOH3" s="470"/>
      <c r="UOI3" s="470"/>
      <c r="UOJ3" s="470"/>
      <c r="UOK3" s="470"/>
      <c r="UOL3" s="470"/>
      <c r="UOM3" s="470"/>
      <c r="UON3" s="470"/>
      <c r="UOO3" s="470"/>
      <c r="UOP3" s="470"/>
      <c r="UOQ3" s="470"/>
      <c r="UOR3" s="470"/>
      <c r="UOS3" s="470"/>
      <c r="UOT3" s="470"/>
      <c r="UOU3" s="470"/>
      <c r="UOV3" s="470"/>
      <c r="UOW3" s="470"/>
      <c r="UOX3" s="470"/>
      <c r="UOY3" s="470"/>
      <c r="UOZ3" s="470"/>
      <c r="UPA3" s="470"/>
      <c r="UPB3" s="470"/>
      <c r="UPC3" s="470"/>
      <c r="UPD3" s="470"/>
      <c r="UPE3" s="470"/>
      <c r="UPF3" s="470"/>
      <c r="UPG3" s="470"/>
      <c r="UPH3" s="470"/>
      <c r="UPI3" s="470"/>
      <c r="UPJ3" s="470"/>
      <c r="UPK3" s="470"/>
      <c r="UPL3" s="470"/>
      <c r="UPM3" s="470"/>
      <c r="UPN3" s="470"/>
      <c r="UPO3" s="470"/>
      <c r="UPP3" s="470"/>
      <c r="UPQ3" s="470"/>
      <c r="UPR3" s="470"/>
      <c r="UPS3" s="470"/>
      <c r="UPT3" s="470"/>
      <c r="UPU3" s="470"/>
      <c r="UPV3" s="470"/>
      <c r="UPW3" s="470"/>
      <c r="UPX3" s="470"/>
      <c r="UPY3" s="470"/>
      <c r="UPZ3" s="470"/>
      <c r="UQA3" s="470"/>
      <c r="UQB3" s="470"/>
      <c r="UQC3" s="470"/>
      <c r="UQD3" s="470"/>
      <c r="UQE3" s="470"/>
      <c r="UQF3" s="470"/>
      <c r="UQG3" s="470"/>
      <c r="UQH3" s="470"/>
      <c r="UQI3" s="470"/>
      <c r="UQJ3" s="470"/>
      <c r="UQK3" s="470"/>
      <c r="UQL3" s="470"/>
      <c r="UQM3" s="470"/>
      <c r="UQN3" s="470"/>
      <c r="UQO3" s="470"/>
      <c r="UQP3" s="470"/>
      <c r="UQQ3" s="470"/>
      <c r="UQR3" s="470"/>
      <c r="UQS3" s="470"/>
      <c r="UQT3" s="470"/>
      <c r="UQU3" s="470"/>
      <c r="UQV3" s="470"/>
      <c r="UQW3" s="470"/>
      <c r="UQX3" s="470"/>
      <c r="UQY3" s="470"/>
      <c r="UQZ3" s="470"/>
      <c r="URA3" s="470"/>
      <c r="URB3" s="470"/>
      <c r="URC3" s="470"/>
      <c r="URD3" s="470"/>
      <c r="URE3" s="470"/>
      <c r="URF3" s="470"/>
      <c r="URG3" s="470"/>
      <c r="URH3" s="470"/>
      <c r="URI3" s="470"/>
      <c r="URJ3" s="470"/>
      <c r="URK3" s="470"/>
      <c r="URL3" s="470"/>
      <c r="URM3" s="470"/>
      <c r="URN3" s="470"/>
      <c r="URO3" s="470"/>
      <c r="URP3" s="470"/>
      <c r="URQ3" s="470"/>
      <c r="URR3" s="470"/>
      <c r="URS3" s="470"/>
      <c r="URT3" s="470"/>
      <c r="URU3" s="470"/>
      <c r="URV3" s="470"/>
      <c r="URW3" s="470"/>
      <c r="URX3" s="470"/>
      <c r="URY3" s="470"/>
      <c r="URZ3" s="470"/>
      <c r="USA3" s="470"/>
      <c r="USB3" s="470"/>
      <c r="USC3" s="470"/>
      <c r="USD3" s="470"/>
      <c r="USE3" s="470"/>
      <c r="USF3" s="470"/>
      <c r="USG3" s="470"/>
      <c r="USH3" s="470"/>
      <c r="USI3" s="470"/>
      <c r="USJ3" s="470"/>
      <c r="USK3" s="470"/>
      <c r="USL3" s="470"/>
      <c r="USM3" s="470"/>
      <c r="USN3" s="470"/>
      <c r="USO3" s="470"/>
      <c r="USP3" s="470"/>
      <c r="USQ3" s="470"/>
      <c r="USR3" s="470"/>
      <c r="USS3" s="470"/>
      <c r="UST3" s="470"/>
      <c r="USU3" s="470"/>
      <c r="USV3" s="470"/>
      <c r="USW3" s="470"/>
      <c r="USX3" s="470"/>
      <c r="USY3" s="470"/>
      <c r="USZ3" s="470"/>
      <c r="UTA3" s="470"/>
      <c r="UTB3" s="470"/>
      <c r="UTC3" s="470"/>
      <c r="UTD3" s="470"/>
      <c r="UTE3" s="470"/>
      <c r="UTF3" s="470"/>
      <c r="UTG3" s="470"/>
      <c r="UTH3" s="470"/>
      <c r="UTI3" s="470"/>
      <c r="UTJ3" s="470"/>
      <c r="UTK3" s="470"/>
      <c r="UTL3" s="470"/>
      <c r="UTM3" s="470"/>
      <c r="UTN3" s="470"/>
      <c r="UTO3" s="470"/>
      <c r="UTP3" s="470"/>
      <c r="UTQ3" s="470"/>
      <c r="UTR3" s="470"/>
      <c r="UTS3" s="470"/>
      <c r="UTT3" s="470"/>
      <c r="UTU3" s="470"/>
      <c r="UTV3" s="470"/>
      <c r="UTW3" s="470"/>
      <c r="UTX3" s="470"/>
      <c r="UTY3" s="470"/>
      <c r="UTZ3" s="470"/>
      <c r="UUA3" s="470"/>
      <c r="UUB3" s="470"/>
      <c r="UUC3" s="470"/>
      <c r="UUD3" s="470"/>
      <c r="UUE3" s="470"/>
      <c r="UUF3" s="470"/>
      <c r="UUG3" s="470"/>
      <c r="UUH3" s="470"/>
      <c r="UUI3" s="470"/>
      <c r="UUJ3" s="470"/>
      <c r="UUK3" s="470"/>
      <c r="UUL3" s="470"/>
      <c r="UUM3" s="470"/>
      <c r="UUN3" s="470"/>
      <c r="UUO3" s="470"/>
      <c r="UUP3" s="470"/>
      <c r="UUQ3" s="470"/>
      <c r="UUR3" s="470"/>
      <c r="UUS3" s="470"/>
      <c r="UUT3" s="470"/>
      <c r="UUU3" s="470"/>
      <c r="UUV3" s="470"/>
      <c r="UUW3" s="470"/>
      <c r="UUX3" s="470"/>
      <c r="UUY3" s="470"/>
      <c r="UUZ3" s="470"/>
      <c r="UVA3" s="470"/>
      <c r="UVB3" s="470"/>
      <c r="UVC3" s="470"/>
      <c r="UVD3" s="470"/>
      <c r="UVE3" s="470"/>
      <c r="UVF3" s="470"/>
      <c r="UVG3" s="470"/>
      <c r="UVH3" s="470"/>
      <c r="UVI3" s="470"/>
      <c r="UVJ3" s="470"/>
      <c r="UVK3" s="470"/>
      <c r="UVL3" s="470"/>
      <c r="UVM3" s="470"/>
      <c r="UVN3" s="470"/>
      <c r="UVO3" s="470"/>
      <c r="UVP3" s="470"/>
      <c r="UVQ3" s="470"/>
      <c r="UVR3" s="470"/>
      <c r="UVS3" s="470"/>
      <c r="UVT3" s="470"/>
      <c r="UVU3" s="470"/>
      <c r="UVV3" s="470"/>
      <c r="UVW3" s="470"/>
      <c r="UVX3" s="470"/>
      <c r="UVY3" s="470"/>
      <c r="UVZ3" s="470"/>
      <c r="UWA3" s="470"/>
      <c r="UWB3" s="470"/>
      <c r="UWC3" s="470"/>
      <c r="UWD3" s="470"/>
      <c r="UWE3" s="470"/>
      <c r="UWF3" s="470"/>
      <c r="UWG3" s="470"/>
      <c r="UWH3" s="470"/>
      <c r="UWI3" s="470"/>
      <c r="UWJ3" s="470"/>
      <c r="UWK3" s="470"/>
      <c r="UWL3" s="470"/>
      <c r="UWM3" s="470"/>
      <c r="UWN3" s="470"/>
      <c r="UWO3" s="470"/>
      <c r="UWP3" s="470"/>
      <c r="UWQ3" s="470"/>
      <c r="UWR3" s="470"/>
      <c r="UWS3" s="470"/>
      <c r="UWT3" s="470"/>
      <c r="UWU3" s="470"/>
      <c r="UWV3" s="470"/>
      <c r="UWW3" s="470"/>
      <c r="UWX3" s="470"/>
      <c r="UWY3" s="470"/>
      <c r="UWZ3" s="470"/>
      <c r="UXA3" s="470"/>
      <c r="UXB3" s="470"/>
      <c r="UXC3" s="470"/>
      <c r="UXD3" s="470"/>
      <c r="UXE3" s="470"/>
      <c r="UXF3" s="470"/>
      <c r="UXG3" s="470"/>
      <c r="UXH3" s="470"/>
      <c r="UXI3" s="470"/>
      <c r="UXJ3" s="470"/>
      <c r="UXK3" s="470"/>
      <c r="UXL3" s="470"/>
      <c r="UXM3" s="470"/>
      <c r="UXN3" s="470"/>
      <c r="UXO3" s="470"/>
      <c r="UXP3" s="470"/>
      <c r="UXQ3" s="470"/>
      <c r="UXR3" s="470"/>
      <c r="UXS3" s="470"/>
      <c r="UXT3" s="470"/>
      <c r="UXU3" s="470"/>
      <c r="UXV3" s="470"/>
      <c r="UXW3" s="470"/>
      <c r="UXX3" s="470"/>
      <c r="UXY3" s="470"/>
      <c r="UXZ3" s="470"/>
      <c r="UYA3" s="470"/>
      <c r="UYB3" s="470"/>
      <c r="UYC3" s="470"/>
      <c r="UYD3" s="470"/>
      <c r="UYE3" s="470"/>
      <c r="UYF3" s="470"/>
      <c r="UYG3" s="470"/>
      <c r="UYH3" s="470"/>
      <c r="UYI3" s="470"/>
      <c r="UYJ3" s="470"/>
      <c r="UYK3" s="470"/>
      <c r="UYL3" s="470"/>
      <c r="UYM3" s="470"/>
      <c r="UYN3" s="470"/>
      <c r="UYO3" s="470"/>
      <c r="UYP3" s="470"/>
      <c r="UYQ3" s="470"/>
      <c r="UYR3" s="470"/>
      <c r="UYS3" s="470"/>
      <c r="UYT3" s="470"/>
      <c r="UYU3" s="470"/>
      <c r="UYV3" s="470"/>
      <c r="UYW3" s="470"/>
      <c r="UYX3" s="470"/>
      <c r="UYY3" s="470"/>
      <c r="UYZ3" s="470"/>
      <c r="UZA3" s="470"/>
      <c r="UZB3" s="470"/>
      <c r="UZC3" s="470"/>
      <c r="UZD3" s="470"/>
      <c r="UZE3" s="470"/>
      <c r="UZF3" s="470"/>
      <c r="UZG3" s="470"/>
      <c r="UZH3" s="470"/>
      <c r="UZI3" s="470"/>
      <c r="UZJ3" s="470"/>
      <c r="UZK3" s="470"/>
      <c r="UZL3" s="470"/>
      <c r="UZM3" s="470"/>
      <c r="UZN3" s="470"/>
      <c r="UZO3" s="470"/>
      <c r="UZP3" s="470"/>
      <c r="UZQ3" s="470"/>
      <c r="UZR3" s="470"/>
      <c r="UZS3" s="470"/>
      <c r="UZT3" s="470"/>
      <c r="UZU3" s="470"/>
      <c r="UZV3" s="470"/>
      <c r="UZW3" s="470"/>
      <c r="UZX3" s="470"/>
      <c r="UZY3" s="470"/>
      <c r="UZZ3" s="470"/>
      <c r="VAA3" s="470"/>
      <c r="VAB3" s="470"/>
      <c r="VAC3" s="470"/>
      <c r="VAD3" s="470"/>
      <c r="VAE3" s="470"/>
      <c r="VAF3" s="470"/>
      <c r="VAG3" s="470"/>
      <c r="VAH3" s="470"/>
      <c r="VAI3" s="470"/>
      <c r="VAJ3" s="470"/>
      <c r="VAK3" s="470"/>
      <c r="VAL3" s="470"/>
      <c r="VAM3" s="470"/>
      <c r="VAN3" s="470"/>
      <c r="VAO3" s="470"/>
      <c r="VAP3" s="470"/>
      <c r="VAQ3" s="470"/>
      <c r="VAR3" s="470"/>
      <c r="VAS3" s="470"/>
      <c r="VAT3" s="470"/>
      <c r="VAU3" s="470"/>
      <c r="VAV3" s="470"/>
      <c r="VAW3" s="470"/>
      <c r="VAX3" s="470"/>
      <c r="VAY3" s="470"/>
      <c r="VAZ3" s="470"/>
      <c r="VBA3" s="470"/>
      <c r="VBB3" s="470"/>
      <c r="VBC3" s="470"/>
      <c r="VBD3" s="470"/>
      <c r="VBE3" s="470"/>
      <c r="VBF3" s="470"/>
      <c r="VBG3" s="470"/>
      <c r="VBH3" s="470"/>
      <c r="VBI3" s="470"/>
      <c r="VBJ3" s="470"/>
      <c r="VBK3" s="470"/>
      <c r="VBL3" s="470"/>
      <c r="VBM3" s="470"/>
      <c r="VBN3" s="470"/>
      <c r="VBO3" s="470"/>
      <c r="VBP3" s="470"/>
      <c r="VBQ3" s="470"/>
      <c r="VBR3" s="470"/>
      <c r="VBS3" s="470"/>
      <c r="VBT3" s="470"/>
      <c r="VBU3" s="470"/>
      <c r="VBV3" s="470"/>
      <c r="VBW3" s="470"/>
      <c r="VBX3" s="470"/>
      <c r="VBY3" s="470"/>
      <c r="VBZ3" s="470"/>
      <c r="VCA3" s="470"/>
      <c r="VCB3" s="470"/>
      <c r="VCC3" s="470"/>
      <c r="VCD3" s="470"/>
      <c r="VCE3" s="470"/>
      <c r="VCF3" s="470"/>
      <c r="VCG3" s="470"/>
      <c r="VCH3" s="470"/>
      <c r="VCI3" s="470"/>
      <c r="VCJ3" s="470"/>
      <c r="VCK3" s="470"/>
      <c r="VCL3" s="470"/>
      <c r="VCM3" s="470"/>
      <c r="VCN3" s="470"/>
      <c r="VCO3" s="470"/>
      <c r="VCP3" s="470"/>
      <c r="VCQ3" s="470"/>
      <c r="VCR3" s="470"/>
      <c r="VCS3" s="470"/>
      <c r="VCT3" s="470"/>
      <c r="VCU3" s="470"/>
      <c r="VCV3" s="470"/>
      <c r="VCW3" s="470"/>
      <c r="VCX3" s="470"/>
      <c r="VCY3" s="470"/>
      <c r="VCZ3" s="470"/>
      <c r="VDA3" s="470"/>
      <c r="VDB3" s="470"/>
      <c r="VDC3" s="470"/>
      <c r="VDD3" s="470"/>
      <c r="VDE3" s="470"/>
      <c r="VDF3" s="470"/>
      <c r="VDG3" s="470"/>
      <c r="VDH3" s="470"/>
      <c r="VDI3" s="470"/>
      <c r="VDJ3" s="470"/>
      <c r="VDK3" s="470"/>
      <c r="VDL3" s="470"/>
      <c r="VDM3" s="470"/>
      <c r="VDN3" s="470"/>
      <c r="VDO3" s="470"/>
      <c r="VDP3" s="470"/>
      <c r="VDQ3" s="470"/>
      <c r="VDR3" s="470"/>
      <c r="VDS3" s="470"/>
      <c r="VDT3" s="470"/>
      <c r="VDU3" s="470"/>
      <c r="VDV3" s="470"/>
      <c r="VDW3" s="470"/>
      <c r="VDX3" s="470"/>
      <c r="VDY3" s="470"/>
      <c r="VDZ3" s="470"/>
      <c r="VEA3" s="470"/>
      <c r="VEB3" s="470"/>
      <c r="VEC3" s="470"/>
      <c r="VED3" s="470"/>
      <c r="VEE3" s="470"/>
      <c r="VEF3" s="470"/>
      <c r="VEG3" s="470"/>
      <c r="VEH3" s="470"/>
      <c r="VEI3" s="470"/>
      <c r="VEJ3" s="470"/>
      <c r="VEK3" s="470"/>
      <c r="VEL3" s="470"/>
      <c r="VEM3" s="470"/>
      <c r="VEN3" s="470"/>
      <c r="VEO3" s="470"/>
      <c r="VEP3" s="470"/>
      <c r="VEQ3" s="470"/>
      <c r="VER3" s="470"/>
      <c r="VES3" s="470"/>
      <c r="VET3" s="470"/>
      <c r="VEU3" s="470"/>
      <c r="VEV3" s="470"/>
      <c r="VEW3" s="470"/>
      <c r="VEX3" s="470"/>
      <c r="VEY3" s="470"/>
      <c r="VEZ3" s="470"/>
      <c r="VFA3" s="470"/>
      <c r="VFB3" s="470"/>
      <c r="VFC3" s="470"/>
      <c r="VFD3" s="470"/>
      <c r="VFE3" s="470"/>
      <c r="VFF3" s="470"/>
      <c r="VFG3" s="470"/>
      <c r="VFH3" s="470"/>
      <c r="VFI3" s="470"/>
      <c r="VFJ3" s="470"/>
      <c r="VFK3" s="470"/>
      <c r="VFL3" s="470"/>
      <c r="VFM3" s="470"/>
      <c r="VFN3" s="470"/>
      <c r="VFO3" s="470"/>
      <c r="VFP3" s="470"/>
      <c r="VFQ3" s="470"/>
      <c r="VFR3" s="470"/>
      <c r="VFS3" s="470"/>
      <c r="VFT3" s="470"/>
      <c r="VFU3" s="470"/>
      <c r="VFV3" s="470"/>
      <c r="VFW3" s="470"/>
      <c r="VFX3" s="470"/>
      <c r="VFY3" s="470"/>
      <c r="VFZ3" s="470"/>
      <c r="VGA3" s="470"/>
      <c r="VGB3" s="470"/>
      <c r="VGC3" s="470"/>
      <c r="VGD3" s="470"/>
      <c r="VGE3" s="470"/>
      <c r="VGF3" s="470"/>
      <c r="VGG3" s="470"/>
      <c r="VGH3" s="470"/>
      <c r="VGI3" s="470"/>
      <c r="VGJ3" s="470"/>
      <c r="VGK3" s="470"/>
      <c r="VGL3" s="470"/>
      <c r="VGM3" s="470"/>
      <c r="VGN3" s="470"/>
      <c r="VGO3" s="470"/>
      <c r="VGP3" s="470"/>
      <c r="VGQ3" s="470"/>
      <c r="VGR3" s="470"/>
      <c r="VGS3" s="470"/>
      <c r="VGT3" s="470"/>
      <c r="VGU3" s="470"/>
      <c r="VGV3" s="470"/>
      <c r="VGW3" s="470"/>
      <c r="VGX3" s="470"/>
      <c r="VGY3" s="470"/>
      <c r="VGZ3" s="470"/>
      <c r="VHA3" s="470"/>
      <c r="VHB3" s="470"/>
      <c r="VHC3" s="470"/>
      <c r="VHD3" s="470"/>
      <c r="VHE3" s="470"/>
      <c r="VHF3" s="470"/>
      <c r="VHG3" s="470"/>
      <c r="VHH3" s="470"/>
      <c r="VHI3" s="470"/>
      <c r="VHJ3" s="470"/>
      <c r="VHK3" s="470"/>
      <c r="VHL3" s="470"/>
      <c r="VHM3" s="470"/>
      <c r="VHN3" s="470"/>
      <c r="VHO3" s="470"/>
      <c r="VHP3" s="470"/>
      <c r="VHQ3" s="470"/>
      <c r="VHR3" s="470"/>
      <c r="VHS3" s="470"/>
      <c r="VHT3" s="470"/>
      <c r="VHU3" s="470"/>
      <c r="VHV3" s="470"/>
      <c r="VHW3" s="470"/>
      <c r="VHX3" s="470"/>
      <c r="VHY3" s="470"/>
      <c r="VHZ3" s="470"/>
      <c r="VIA3" s="470"/>
      <c r="VIB3" s="470"/>
      <c r="VIC3" s="470"/>
      <c r="VID3" s="470"/>
      <c r="VIE3" s="470"/>
      <c r="VIF3" s="470"/>
      <c r="VIG3" s="470"/>
      <c r="VIH3" s="470"/>
      <c r="VII3" s="470"/>
      <c r="VIJ3" s="470"/>
      <c r="VIK3" s="470"/>
      <c r="VIL3" s="470"/>
      <c r="VIM3" s="470"/>
      <c r="VIN3" s="470"/>
      <c r="VIO3" s="470"/>
      <c r="VIP3" s="470"/>
      <c r="VIQ3" s="470"/>
      <c r="VIR3" s="470"/>
      <c r="VIS3" s="470"/>
      <c r="VIT3" s="470"/>
      <c r="VIU3" s="470"/>
      <c r="VIV3" s="470"/>
      <c r="VIW3" s="470"/>
      <c r="VIX3" s="470"/>
      <c r="VIY3" s="470"/>
      <c r="VIZ3" s="470"/>
      <c r="VJA3" s="470"/>
      <c r="VJB3" s="470"/>
      <c r="VJC3" s="470"/>
      <c r="VJD3" s="470"/>
      <c r="VJE3" s="470"/>
      <c r="VJF3" s="470"/>
      <c r="VJG3" s="470"/>
      <c r="VJH3" s="470"/>
      <c r="VJI3" s="470"/>
      <c r="VJJ3" s="470"/>
      <c r="VJK3" s="470"/>
      <c r="VJL3" s="470"/>
      <c r="VJM3" s="470"/>
      <c r="VJN3" s="470"/>
      <c r="VJO3" s="470"/>
      <c r="VJP3" s="470"/>
      <c r="VJQ3" s="470"/>
      <c r="VJR3" s="470"/>
      <c r="VJS3" s="470"/>
      <c r="VJT3" s="470"/>
      <c r="VJU3" s="470"/>
      <c r="VJV3" s="470"/>
      <c r="VJW3" s="470"/>
      <c r="VJX3" s="470"/>
      <c r="VJY3" s="470"/>
      <c r="VJZ3" s="470"/>
      <c r="VKA3" s="470"/>
      <c r="VKB3" s="470"/>
      <c r="VKC3" s="470"/>
      <c r="VKD3" s="470"/>
      <c r="VKE3" s="470"/>
      <c r="VKF3" s="470"/>
      <c r="VKG3" s="470"/>
      <c r="VKH3" s="470"/>
      <c r="VKI3" s="470"/>
      <c r="VKJ3" s="470"/>
      <c r="VKK3" s="470"/>
      <c r="VKL3" s="470"/>
      <c r="VKM3" s="470"/>
      <c r="VKN3" s="470"/>
      <c r="VKO3" s="470"/>
      <c r="VKP3" s="470"/>
      <c r="VKQ3" s="470"/>
      <c r="VKR3" s="470"/>
      <c r="VKS3" s="470"/>
      <c r="VKT3" s="470"/>
      <c r="VKU3" s="470"/>
      <c r="VKV3" s="470"/>
      <c r="VKW3" s="470"/>
      <c r="VKX3" s="470"/>
      <c r="VKY3" s="470"/>
      <c r="VKZ3" s="470"/>
      <c r="VLA3" s="470"/>
      <c r="VLB3" s="470"/>
      <c r="VLC3" s="470"/>
      <c r="VLD3" s="470"/>
      <c r="VLE3" s="470"/>
      <c r="VLF3" s="470"/>
      <c r="VLG3" s="470"/>
      <c r="VLH3" s="470"/>
      <c r="VLI3" s="470"/>
      <c r="VLJ3" s="470"/>
      <c r="VLK3" s="470"/>
      <c r="VLL3" s="470"/>
      <c r="VLM3" s="470"/>
      <c r="VLN3" s="470"/>
      <c r="VLO3" s="470"/>
      <c r="VLP3" s="470"/>
      <c r="VLQ3" s="470"/>
      <c r="VLR3" s="470"/>
      <c r="VLS3" s="470"/>
      <c r="VLT3" s="470"/>
      <c r="VLU3" s="470"/>
      <c r="VLV3" s="470"/>
      <c r="VLW3" s="470"/>
      <c r="VLX3" s="470"/>
      <c r="VLY3" s="470"/>
      <c r="VLZ3" s="470"/>
      <c r="VMA3" s="470"/>
      <c r="VMB3" s="470"/>
      <c r="VMC3" s="470"/>
      <c r="VMD3" s="470"/>
      <c r="VME3" s="470"/>
      <c r="VMF3" s="470"/>
      <c r="VMG3" s="470"/>
      <c r="VMH3" s="470"/>
      <c r="VMI3" s="470"/>
      <c r="VMJ3" s="470"/>
      <c r="VMK3" s="470"/>
      <c r="VML3" s="470"/>
      <c r="VMM3" s="470"/>
      <c r="VMN3" s="470"/>
      <c r="VMO3" s="470"/>
      <c r="VMP3" s="470"/>
      <c r="VMQ3" s="470"/>
      <c r="VMR3" s="470"/>
      <c r="VMS3" s="470"/>
      <c r="VMT3" s="470"/>
      <c r="VMU3" s="470"/>
      <c r="VMV3" s="470"/>
      <c r="VMW3" s="470"/>
      <c r="VMX3" s="470"/>
      <c r="VMY3" s="470"/>
      <c r="VMZ3" s="470"/>
      <c r="VNA3" s="470"/>
      <c r="VNB3" s="470"/>
      <c r="VNC3" s="470"/>
      <c r="VND3" s="470"/>
      <c r="VNE3" s="470"/>
      <c r="VNF3" s="470"/>
      <c r="VNG3" s="470"/>
      <c r="VNH3" s="470"/>
      <c r="VNI3" s="470"/>
      <c r="VNJ3" s="470"/>
      <c r="VNK3" s="470"/>
      <c r="VNL3" s="470"/>
      <c r="VNM3" s="470"/>
      <c r="VNN3" s="470"/>
      <c r="VNO3" s="470"/>
      <c r="VNP3" s="470"/>
      <c r="VNQ3" s="470"/>
      <c r="VNR3" s="470"/>
      <c r="VNS3" s="470"/>
      <c r="VNT3" s="470"/>
      <c r="VNU3" s="470"/>
      <c r="VNV3" s="470"/>
      <c r="VNW3" s="470"/>
      <c r="VNX3" s="470"/>
      <c r="VNY3" s="470"/>
      <c r="VNZ3" s="470"/>
      <c r="VOA3" s="470"/>
      <c r="VOB3" s="470"/>
      <c r="VOC3" s="470"/>
      <c r="VOD3" s="470"/>
      <c r="VOE3" s="470"/>
      <c r="VOF3" s="470"/>
      <c r="VOG3" s="470"/>
      <c r="VOH3" s="470"/>
      <c r="VOI3" s="470"/>
      <c r="VOJ3" s="470"/>
      <c r="VOK3" s="470"/>
      <c r="VOL3" s="470"/>
      <c r="VOM3" s="470"/>
      <c r="VON3" s="470"/>
      <c r="VOO3" s="470"/>
      <c r="VOP3" s="470"/>
      <c r="VOQ3" s="470"/>
      <c r="VOR3" s="470"/>
      <c r="VOS3" s="470"/>
      <c r="VOT3" s="470"/>
      <c r="VOU3" s="470"/>
      <c r="VOV3" s="470"/>
      <c r="VOW3" s="470"/>
      <c r="VOX3" s="470"/>
      <c r="VOY3" s="470"/>
      <c r="VOZ3" s="470"/>
      <c r="VPA3" s="470"/>
      <c r="VPB3" s="470"/>
      <c r="VPC3" s="470"/>
      <c r="VPD3" s="470"/>
      <c r="VPE3" s="470"/>
      <c r="VPF3" s="470"/>
      <c r="VPG3" s="470"/>
      <c r="VPH3" s="470"/>
      <c r="VPI3" s="470"/>
      <c r="VPJ3" s="470"/>
      <c r="VPK3" s="470"/>
      <c r="VPL3" s="470"/>
      <c r="VPM3" s="470"/>
      <c r="VPN3" s="470"/>
      <c r="VPO3" s="470"/>
      <c r="VPP3" s="470"/>
      <c r="VPQ3" s="470"/>
      <c r="VPR3" s="470"/>
      <c r="VPS3" s="470"/>
      <c r="VPT3" s="470"/>
      <c r="VPU3" s="470"/>
      <c r="VPV3" s="470"/>
      <c r="VPW3" s="470"/>
      <c r="VPX3" s="470"/>
      <c r="VPY3" s="470"/>
      <c r="VPZ3" s="470"/>
      <c r="VQA3" s="470"/>
      <c r="VQB3" s="470"/>
      <c r="VQC3" s="470"/>
      <c r="VQD3" s="470"/>
      <c r="VQE3" s="470"/>
      <c r="VQF3" s="470"/>
      <c r="VQG3" s="470"/>
      <c r="VQH3" s="470"/>
      <c r="VQI3" s="470"/>
      <c r="VQJ3" s="470"/>
      <c r="VQK3" s="470"/>
      <c r="VQL3" s="470"/>
      <c r="VQM3" s="470"/>
      <c r="VQN3" s="470"/>
      <c r="VQO3" s="470"/>
      <c r="VQP3" s="470"/>
      <c r="VQQ3" s="470"/>
      <c r="VQR3" s="470"/>
      <c r="VQS3" s="470"/>
      <c r="VQT3" s="470"/>
      <c r="VQU3" s="470"/>
      <c r="VQV3" s="470"/>
      <c r="VQW3" s="470"/>
      <c r="VQX3" s="470"/>
      <c r="VQY3" s="470"/>
      <c r="VQZ3" s="470"/>
      <c r="VRA3" s="470"/>
      <c r="VRB3" s="470"/>
      <c r="VRC3" s="470"/>
      <c r="VRD3" s="470"/>
      <c r="VRE3" s="470"/>
      <c r="VRF3" s="470"/>
      <c r="VRG3" s="470"/>
      <c r="VRH3" s="470"/>
      <c r="VRI3" s="470"/>
      <c r="VRJ3" s="470"/>
      <c r="VRK3" s="470"/>
      <c r="VRL3" s="470"/>
      <c r="VRM3" s="470"/>
      <c r="VRN3" s="470"/>
      <c r="VRO3" s="470"/>
      <c r="VRP3" s="470"/>
      <c r="VRQ3" s="470"/>
      <c r="VRR3" s="470"/>
      <c r="VRS3" s="470"/>
      <c r="VRT3" s="470"/>
      <c r="VRU3" s="470"/>
      <c r="VRV3" s="470"/>
      <c r="VRW3" s="470"/>
      <c r="VRX3" s="470"/>
      <c r="VRY3" s="470"/>
      <c r="VRZ3" s="470"/>
      <c r="VSA3" s="470"/>
      <c r="VSB3" s="470"/>
      <c r="VSC3" s="470"/>
      <c r="VSD3" s="470"/>
      <c r="VSE3" s="470"/>
      <c r="VSF3" s="470"/>
      <c r="VSG3" s="470"/>
      <c r="VSH3" s="470"/>
      <c r="VSI3" s="470"/>
      <c r="VSJ3" s="470"/>
      <c r="VSK3" s="470"/>
      <c r="VSL3" s="470"/>
      <c r="VSM3" s="470"/>
      <c r="VSN3" s="470"/>
      <c r="VSO3" s="470"/>
      <c r="VSP3" s="470"/>
      <c r="VSQ3" s="470"/>
      <c r="VSR3" s="470"/>
      <c r="VSS3" s="470"/>
      <c r="VST3" s="470"/>
      <c r="VSU3" s="470"/>
      <c r="VSV3" s="470"/>
      <c r="VSW3" s="470"/>
      <c r="VSX3" s="470"/>
      <c r="VSY3" s="470"/>
      <c r="VSZ3" s="470"/>
      <c r="VTA3" s="470"/>
      <c r="VTB3" s="470"/>
      <c r="VTC3" s="470"/>
      <c r="VTD3" s="470"/>
      <c r="VTE3" s="470"/>
      <c r="VTF3" s="470"/>
      <c r="VTG3" s="470"/>
      <c r="VTH3" s="470"/>
      <c r="VTI3" s="470"/>
      <c r="VTJ3" s="470"/>
      <c r="VTK3" s="470"/>
      <c r="VTL3" s="470"/>
      <c r="VTM3" s="470"/>
      <c r="VTN3" s="470"/>
      <c r="VTO3" s="470"/>
      <c r="VTP3" s="470"/>
      <c r="VTQ3" s="470"/>
      <c r="VTR3" s="470"/>
      <c r="VTS3" s="470"/>
      <c r="VTT3" s="470"/>
      <c r="VTU3" s="470"/>
      <c r="VTV3" s="470"/>
      <c r="VTW3" s="470"/>
      <c r="VTX3" s="470"/>
      <c r="VTY3" s="470"/>
      <c r="VTZ3" s="470"/>
      <c r="VUA3" s="470"/>
      <c r="VUB3" s="470"/>
      <c r="VUC3" s="470"/>
      <c r="VUD3" s="470"/>
      <c r="VUE3" s="470"/>
      <c r="VUF3" s="470"/>
      <c r="VUG3" s="470"/>
      <c r="VUH3" s="470"/>
      <c r="VUI3" s="470"/>
      <c r="VUJ3" s="470"/>
      <c r="VUK3" s="470"/>
      <c r="VUL3" s="470"/>
      <c r="VUM3" s="470"/>
      <c r="VUN3" s="470"/>
      <c r="VUO3" s="470"/>
      <c r="VUP3" s="470"/>
      <c r="VUQ3" s="470"/>
      <c r="VUR3" s="470"/>
      <c r="VUS3" s="470"/>
      <c r="VUT3" s="470"/>
      <c r="VUU3" s="470"/>
      <c r="VUV3" s="470"/>
      <c r="VUW3" s="470"/>
      <c r="VUX3" s="470"/>
      <c r="VUY3" s="470"/>
      <c r="VUZ3" s="470"/>
      <c r="VVA3" s="470"/>
      <c r="VVB3" s="470"/>
      <c r="VVC3" s="470"/>
      <c r="VVD3" s="470"/>
      <c r="VVE3" s="470"/>
      <c r="VVF3" s="470"/>
      <c r="VVG3" s="470"/>
      <c r="VVH3" s="470"/>
      <c r="VVI3" s="470"/>
      <c r="VVJ3" s="470"/>
      <c r="VVK3" s="470"/>
      <c r="VVL3" s="470"/>
      <c r="VVM3" s="470"/>
      <c r="VVN3" s="470"/>
      <c r="VVO3" s="470"/>
      <c r="VVP3" s="470"/>
      <c r="VVQ3" s="470"/>
      <c r="VVR3" s="470"/>
      <c r="VVS3" s="470"/>
      <c r="VVT3" s="470"/>
      <c r="VVU3" s="470"/>
      <c r="VVV3" s="470"/>
      <c r="VVW3" s="470"/>
      <c r="VVX3" s="470"/>
      <c r="VVY3" s="470"/>
      <c r="VVZ3" s="470"/>
      <c r="VWA3" s="470"/>
      <c r="VWB3" s="470"/>
      <c r="VWC3" s="470"/>
      <c r="VWD3" s="470"/>
      <c r="VWE3" s="470"/>
      <c r="VWF3" s="470"/>
      <c r="VWG3" s="470"/>
      <c r="VWH3" s="470"/>
      <c r="VWI3" s="470"/>
      <c r="VWJ3" s="470"/>
      <c r="VWK3" s="470"/>
      <c r="VWL3" s="470"/>
      <c r="VWM3" s="470"/>
      <c r="VWN3" s="470"/>
      <c r="VWO3" s="470"/>
      <c r="VWP3" s="470"/>
      <c r="VWQ3" s="470"/>
      <c r="VWR3" s="470"/>
      <c r="VWS3" s="470"/>
      <c r="VWT3" s="470"/>
      <c r="VWU3" s="470"/>
      <c r="VWV3" s="470"/>
      <c r="VWW3" s="470"/>
      <c r="VWX3" s="470"/>
      <c r="VWY3" s="470"/>
      <c r="VWZ3" s="470"/>
      <c r="VXA3" s="470"/>
      <c r="VXB3" s="470"/>
      <c r="VXC3" s="470"/>
      <c r="VXD3" s="470"/>
      <c r="VXE3" s="470"/>
      <c r="VXF3" s="470"/>
      <c r="VXG3" s="470"/>
      <c r="VXH3" s="470"/>
      <c r="VXI3" s="470"/>
      <c r="VXJ3" s="470"/>
      <c r="VXK3" s="470"/>
      <c r="VXL3" s="470"/>
      <c r="VXM3" s="470"/>
      <c r="VXN3" s="470"/>
      <c r="VXO3" s="470"/>
      <c r="VXP3" s="470"/>
      <c r="VXQ3" s="470"/>
      <c r="VXR3" s="470"/>
      <c r="VXS3" s="470"/>
      <c r="VXT3" s="470"/>
      <c r="VXU3" s="470"/>
      <c r="VXV3" s="470"/>
      <c r="VXW3" s="470"/>
      <c r="VXX3" s="470"/>
      <c r="VXY3" s="470"/>
      <c r="VXZ3" s="470"/>
      <c r="VYA3" s="470"/>
      <c r="VYB3" s="470"/>
      <c r="VYC3" s="470"/>
      <c r="VYD3" s="470"/>
      <c r="VYE3" s="470"/>
      <c r="VYF3" s="470"/>
      <c r="VYG3" s="470"/>
      <c r="VYH3" s="470"/>
      <c r="VYI3" s="470"/>
      <c r="VYJ3" s="470"/>
      <c r="VYK3" s="470"/>
      <c r="VYL3" s="470"/>
      <c r="VYM3" s="470"/>
      <c r="VYN3" s="470"/>
      <c r="VYO3" s="470"/>
      <c r="VYP3" s="470"/>
      <c r="VYQ3" s="470"/>
      <c r="VYR3" s="470"/>
      <c r="VYS3" s="470"/>
      <c r="VYT3" s="470"/>
      <c r="VYU3" s="470"/>
      <c r="VYV3" s="470"/>
      <c r="VYW3" s="470"/>
      <c r="VYX3" s="470"/>
      <c r="VYY3" s="470"/>
      <c r="VYZ3" s="470"/>
      <c r="VZA3" s="470"/>
      <c r="VZB3" s="470"/>
      <c r="VZC3" s="470"/>
      <c r="VZD3" s="470"/>
      <c r="VZE3" s="470"/>
      <c r="VZF3" s="470"/>
      <c r="VZG3" s="470"/>
      <c r="VZH3" s="470"/>
      <c r="VZI3" s="470"/>
      <c r="VZJ3" s="470"/>
      <c r="VZK3" s="470"/>
      <c r="VZL3" s="470"/>
      <c r="VZM3" s="470"/>
      <c r="VZN3" s="470"/>
      <c r="VZO3" s="470"/>
      <c r="VZP3" s="470"/>
      <c r="VZQ3" s="470"/>
      <c r="VZR3" s="470"/>
      <c r="VZS3" s="470"/>
      <c r="VZT3" s="470"/>
      <c r="VZU3" s="470"/>
      <c r="VZV3" s="470"/>
      <c r="VZW3" s="470"/>
      <c r="VZX3" s="470"/>
      <c r="VZY3" s="470"/>
      <c r="VZZ3" s="470"/>
      <c r="WAA3" s="470"/>
      <c r="WAB3" s="470"/>
      <c r="WAC3" s="470"/>
      <c r="WAD3" s="470"/>
      <c r="WAE3" s="470"/>
      <c r="WAF3" s="470"/>
      <c r="WAG3" s="470"/>
      <c r="WAH3" s="470"/>
      <c r="WAI3" s="470"/>
      <c r="WAJ3" s="470"/>
      <c r="WAK3" s="470"/>
      <c r="WAL3" s="470"/>
      <c r="WAM3" s="470"/>
      <c r="WAN3" s="470"/>
      <c r="WAO3" s="470"/>
      <c r="WAP3" s="470"/>
      <c r="WAQ3" s="470"/>
      <c r="WAR3" s="470"/>
      <c r="WAS3" s="470"/>
      <c r="WAT3" s="470"/>
      <c r="WAU3" s="470"/>
      <c r="WAV3" s="470"/>
      <c r="WAW3" s="470"/>
      <c r="WAX3" s="470"/>
      <c r="WAY3" s="470"/>
      <c r="WAZ3" s="470"/>
      <c r="WBA3" s="470"/>
      <c r="WBB3" s="470"/>
      <c r="WBC3" s="470"/>
      <c r="WBD3" s="470"/>
      <c r="WBE3" s="470"/>
      <c r="WBF3" s="470"/>
      <c r="WBG3" s="470"/>
      <c r="WBH3" s="470"/>
      <c r="WBI3" s="470"/>
      <c r="WBJ3" s="470"/>
      <c r="WBK3" s="470"/>
      <c r="WBL3" s="470"/>
      <c r="WBM3" s="470"/>
      <c r="WBN3" s="470"/>
      <c r="WBO3" s="470"/>
      <c r="WBP3" s="470"/>
      <c r="WBQ3" s="470"/>
      <c r="WBR3" s="470"/>
      <c r="WBS3" s="470"/>
      <c r="WBT3" s="470"/>
      <c r="WBU3" s="470"/>
      <c r="WBV3" s="470"/>
      <c r="WBW3" s="470"/>
      <c r="WBX3" s="470"/>
      <c r="WBY3" s="470"/>
      <c r="WBZ3" s="470"/>
      <c r="WCA3" s="470"/>
      <c r="WCB3" s="470"/>
      <c r="WCC3" s="470"/>
      <c r="WCD3" s="470"/>
      <c r="WCE3" s="470"/>
      <c r="WCF3" s="470"/>
      <c r="WCG3" s="470"/>
      <c r="WCH3" s="470"/>
      <c r="WCI3" s="470"/>
      <c r="WCJ3" s="470"/>
      <c r="WCK3" s="470"/>
      <c r="WCL3" s="470"/>
      <c r="WCM3" s="470"/>
      <c r="WCN3" s="470"/>
      <c r="WCO3" s="470"/>
      <c r="WCP3" s="470"/>
      <c r="WCQ3" s="470"/>
      <c r="WCR3" s="470"/>
      <c r="WCS3" s="470"/>
      <c r="WCT3" s="470"/>
      <c r="WCU3" s="470"/>
      <c r="WCV3" s="470"/>
      <c r="WCW3" s="470"/>
      <c r="WCX3" s="470"/>
      <c r="WCY3" s="470"/>
      <c r="WCZ3" s="470"/>
      <c r="WDA3" s="470"/>
      <c r="WDB3" s="470"/>
      <c r="WDC3" s="470"/>
      <c r="WDD3" s="470"/>
      <c r="WDE3" s="470"/>
      <c r="WDF3" s="470"/>
      <c r="WDG3" s="470"/>
      <c r="WDH3" s="470"/>
      <c r="WDI3" s="470"/>
      <c r="WDJ3" s="470"/>
      <c r="WDK3" s="470"/>
      <c r="WDL3" s="470"/>
      <c r="WDM3" s="470"/>
      <c r="WDN3" s="470"/>
      <c r="WDO3" s="470"/>
      <c r="WDP3" s="470"/>
      <c r="WDQ3" s="470"/>
      <c r="WDR3" s="470"/>
      <c r="WDS3" s="470"/>
      <c r="WDT3" s="470"/>
      <c r="WDU3" s="470"/>
      <c r="WDV3" s="470"/>
      <c r="WDW3" s="470"/>
      <c r="WDX3" s="470"/>
      <c r="WDY3" s="470"/>
      <c r="WDZ3" s="470"/>
      <c r="WEA3" s="470"/>
      <c r="WEB3" s="470"/>
      <c r="WEC3" s="470"/>
      <c r="WED3" s="470"/>
      <c r="WEE3" s="470"/>
      <c r="WEF3" s="470"/>
      <c r="WEG3" s="470"/>
      <c r="WEH3" s="470"/>
      <c r="WEI3" s="470"/>
      <c r="WEJ3" s="470"/>
      <c r="WEK3" s="470"/>
      <c r="WEL3" s="470"/>
      <c r="WEM3" s="470"/>
      <c r="WEN3" s="470"/>
      <c r="WEO3" s="470"/>
      <c r="WEP3" s="470"/>
      <c r="WEQ3" s="470"/>
      <c r="WER3" s="470"/>
      <c r="WES3" s="470"/>
      <c r="WET3" s="470"/>
      <c r="WEU3" s="470"/>
      <c r="WEV3" s="470"/>
      <c r="WEW3" s="470"/>
      <c r="WEX3" s="470"/>
      <c r="WEY3" s="470"/>
      <c r="WEZ3" s="470"/>
      <c r="WFA3" s="470"/>
      <c r="WFB3" s="470"/>
      <c r="WFC3" s="470"/>
      <c r="WFD3" s="470"/>
      <c r="WFE3" s="470"/>
      <c r="WFF3" s="470"/>
      <c r="WFG3" s="470"/>
      <c r="WFH3" s="470"/>
      <c r="WFI3" s="470"/>
      <c r="WFJ3" s="470"/>
      <c r="WFK3" s="470"/>
      <c r="WFL3" s="470"/>
      <c r="WFM3" s="470"/>
      <c r="WFN3" s="470"/>
      <c r="WFO3" s="470"/>
      <c r="WFP3" s="470"/>
      <c r="WFQ3" s="470"/>
      <c r="WFR3" s="470"/>
      <c r="WFS3" s="470"/>
      <c r="WFT3" s="470"/>
      <c r="WFU3" s="470"/>
      <c r="WFV3" s="470"/>
      <c r="WFW3" s="470"/>
      <c r="WFX3" s="470"/>
      <c r="WFY3" s="470"/>
      <c r="WFZ3" s="470"/>
      <c r="WGA3" s="470"/>
      <c r="WGB3" s="470"/>
      <c r="WGC3" s="470"/>
      <c r="WGD3" s="470"/>
      <c r="WGE3" s="470"/>
      <c r="WGF3" s="470"/>
      <c r="WGG3" s="470"/>
      <c r="WGH3" s="470"/>
      <c r="WGI3" s="470"/>
      <c r="WGJ3" s="470"/>
      <c r="WGK3" s="470"/>
      <c r="WGL3" s="470"/>
      <c r="WGM3" s="470"/>
      <c r="WGN3" s="470"/>
      <c r="WGO3" s="470"/>
      <c r="WGP3" s="470"/>
      <c r="WGQ3" s="470"/>
      <c r="WGR3" s="470"/>
      <c r="WGS3" s="470"/>
      <c r="WGT3" s="470"/>
      <c r="WGU3" s="470"/>
      <c r="WGV3" s="470"/>
      <c r="WGW3" s="470"/>
      <c r="WGX3" s="470"/>
      <c r="WGY3" s="470"/>
      <c r="WGZ3" s="470"/>
      <c r="WHA3" s="470"/>
      <c r="WHB3" s="470"/>
      <c r="WHC3" s="470"/>
      <c r="WHD3" s="470"/>
      <c r="WHE3" s="470"/>
      <c r="WHF3" s="470"/>
      <c r="WHG3" s="470"/>
      <c r="WHH3" s="470"/>
      <c r="WHI3" s="470"/>
      <c r="WHJ3" s="470"/>
      <c r="WHK3" s="470"/>
      <c r="WHL3" s="470"/>
      <c r="WHM3" s="470"/>
      <c r="WHN3" s="470"/>
      <c r="WHO3" s="470"/>
      <c r="WHP3" s="470"/>
      <c r="WHQ3" s="470"/>
      <c r="WHR3" s="470"/>
      <c r="WHS3" s="470"/>
      <c r="WHT3" s="470"/>
      <c r="WHU3" s="470"/>
      <c r="WHV3" s="470"/>
      <c r="WHW3" s="470"/>
      <c r="WHX3" s="470"/>
      <c r="WHY3" s="470"/>
      <c r="WHZ3" s="470"/>
      <c r="WIA3" s="470"/>
      <c r="WIB3" s="470"/>
      <c r="WIC3" s="470"/>
      <c r="WID3" s="470"/>
      <c r="WIE3" s="470"/>
      <c r="WIF3" s="470"/>
      <c r="WIG3" s="470"/>
      <c r="WIH3" s="470"/>
      <c r="WII3" s="470"/>
      <c r="WIJ3" s="470"/>
      <c r="WIK3" s="470"/>
      <c r="WIL3" s="470"/>
      <c r="WIM3" s="470"/>
      <c r="WIN3" s="470"/>
      <c r="WIO3" s="470"/>
      <c r="WIP3" s="470"/>
      <c r="WIQ3" s="470"/>
      <c r="WIR3" s="470"/>
      <c r="WIS3" s="470"/>
      <c r="WIT3" s="470"/>
      <c r="WIU3" s="470"/>
      <c r="WIV3" s="470"/>
      <c r="WIW3" s="470"/>
      <c r="WIX3" s="470"/>
      <c r="WIY3" s="470"/>
      <c r="WIZ3" s="470"/>
      <c r="WJA3" s="470"/>
      <c r="WJB3" s="470"/>
      <c r="WJC3" s="470"/>
      <c r="WJD3" s="470"/>
      <c r="WJE3" s="470"/>
      <c r="WJF3" s="470"/>
      <c r="WJG3" s="470"/>
      <c r="WJH3" s="470"/>
      <c r="WJI3" s="470"/>
      <c r="WJJ3" s="470"/>
      <c r="WJK3" s="470"/>
      <c r="WJL3" s="470"/>
      <c r="WJM3" s="470"/>
      <c r="WJN3" s="470"/>
      <c r="WJO3" s="470"/>
      <c r="WJP3" s="470"/>
      <c r="WJQ3" s="470"/>
      <c r="WJR3" s="470"/>
      <c r="WJS3" s="470"/>
      <c r="WJT3" s="470"/>
      <c r="WJU3" s="470"/>
      <c r="WJV3" s="470"/>
      <c r="WJW3" s="470"/>
      <c r="WJX3" s="470"/>
      <c r="WJY3" s="470"/>
      <c r="WJZ3" s="470"/>
      <c r="WKA3" s="470"/>
      <c r="WKB3" s="470"/>
      <c r="WKC3" s="470"/>
      <c r="WKD3" s="470"/>
      <c r="WKE3" s="470"/>
      <c r="WKF3" s="470"/>
      <c r="WKG3" s="470"/>
      <c r="WKH3" s="470"/>
      <c r="WKI3" s="470"/>
      <c r="WKJ3" s="470"/>
      <c r="WKK3" s="470"/>
      <c r="WKL3" s="470"/>
      <c r="WKM3" s="470"/>
      <c r="WKN3" s="470"/>
      <c r="WKO3" s="470"/>
      <c r="WKP3" s="470"/>
      <c r="WKQ3" s="470"/>
      <c r="WKR3" s="470"/>
      <c r="WKS3" s="470"/>
      <c r="WKT3" s="470"/>
      <c r="WKU3" s="470"/>
      <c r="WKV3" s="470"/>
      <c r="WKW3" s="470"/>
      <c r="WKX3" s="470"/>
      <c r="WKY3" s="470"/>
      <c r="WKZ3" s="470"/>
      <c r="WLA3" s="470"/>
      <c r="WLB3" s="470"/>
      <c r="WLC3" s="470"/>
      <c r="WLD3" s="470"/>
      <c r="WLE3" s="470"/>
      <c r="WLF3" s="470"/>
      <c r="WLG3" s="470"/>
      <c r="WLH3" s="470"/>
      <c r="WLI3" s="470"/>
      <c r="WLJ3" s="470"/>
      <c r="WLK3" s="470"/>
      <c r="WLL3" s="470"/>
      <c r="WLM3" s="470"/>
      <c r="WLN3" s="470"/>
      <c r="WLO3" s="470"/>
      <c r="WLP3" s="470"/>
      <c r="WLQ3" s="470"/>
      <c r="WLR3" s="470"/>
      <c r="WLS3" s="470"/>
      <c r="WLT3" s="470"/>
      <c r="WLU3" s="470"/>
      <c r="WLV3" s="470"/>
      <c r="WLW3" s="470"/>
      <c r="WLX3" s="470"/>
      <c r="WLY3" s="470"/>
      <c r="WLZ3" s="470"/>
      <c r="WMA3" s="470"/>
      <c r="WMB3" s="470"/>
      <c r="WMC3" s="470"/>
      <c r="WMD3" s="470"/>
      <c r="WME3" s="470"/>
      <c r="WMF3" s="470"/>
      <c r="WMG3" s="470"/>
      <c r="WMH3" s="470"/>
      <c r="WMI3" s="470"/>
      <c r="WMJ3" s="470"/>
      <c r="WMK3" s="470"/>
      <c r="WML3" s="470"/>
      <c r="WMM3" s="470"/>
      <c r="WMN3" s="470"/>
      <c r="WMO3" s="470"/>
      <c r="WMP3" s="470"/>
      <c r="WMQ3" s="470"/>
      <c r="WMR3" s="470"/>
      <c r="WMS3" s="470"/>
      <c r="WMT3" s="470"/>
      <c r="WMU3" s="470"/>
      <c r="WMV3" s="470"/>
      <c r="WMW3" s="470"/>
      <c r="WMX3" s="470"/>
      <c r="WMY3" s="470"/>
      <c r="WMZ3" s="470"/>
      <c r="WNA3" s="470"/>
      <c r="WNB3" s="470"/>
      <c r="WNC3" s="470"/>
      <c r="WND3" s="470"/>
      <c r="WNE3" s="470"/>
      <c r="WNF3" s="470"/>
      <c r="WNG3" s="470"/>
      <c r="WNH3" s="470"/>
      <c r="WNI3" s="470"/>
      <c r="WNJ3" s="470"/>
      <c r="WNK3" s="470"/>
      <c r="WNL3" s="470"/>
      <c r="WNM3" s="470"/>
      <c r="WNN3" s="470"/>
      <c r="WNO3" s="470"/>
      <c r="WNP3" s="470"/>
      <c r="WNQ3" s="470"/>
      <c r="WNR3" s="470"/>
      <c r="WNS3" s="470"/>
      <c r="WNT3" s="470"/>
      <c r="WNU3" s="470"/>
      <c r="WNV3" s="470"/>
      <c r="WNW3" s="470"/>
      <c r="WNX3" s="470"/>
      <c r="WNY3" s="470"/>
      <c r="WNZ3" s="470"/>
      <c r="WOA3" s="470"/>
      <c r="WOB3" s="470"/>
      <c r="WOC3" s="470"/>
      <c r="WOD3" s="470"/>
      <c r="WOE3" s="470"/>
      <c r="WOF3" s="470"/>
      <c r="WOG3" s="470"/>
      <c r="WOH3" s="470"/>
      <c r="WOI3" s="470"/>
      <c r="WOJ3" s="470"/>
      <c r="WOK3" s="470"/>
      <c r="WOL3" s="470"/>
      <c r="WOM3" s="470"/>
      <c r="WON3" s="470"/>
      <c r="WOO3" s="470"/>
      <c r="WOP3" s="470"/>
      <c r="WOQ3" s="470"/>
      <c r="WOR3" s="470"/>
      <c r="WOS3" s="470"/>
      <c r="WOT3" s="470"/>
      <c r="WOU3" s="470"/>
      <c r="WOV3" s="470"/>
      <c r="WOW3" s="470"/>
      <c r="WOX3" s="470"/>
      <c r="WOY3" s="470"/>
      <c r="WOZ3" s="470"/>
      <c r="WPA3" s="470"/>
      <c r="WPB3" s="470"/>
      <c r="WPC3" s="470"/>
      <c r="WPD3" s="470"/>
      <c r="WPE3" s="470"/>
      <c r="WPF3" s="470"/>
      <c r="WPG3" s="470"/>
      <c r="WPH3" s="470"/>
      <c r="WPI3" s="470"/>
      <c r="WPJ3" s="470"/>
      <c r="WPK3" s="470"/>
      <c r="WPL3" s="470"/>
      <c r="WPM3" s="470"/>
      <c r="WPN3" s="470"/>
      <c r="WPO3" s="470"/>
      <c r="WPP3" s="470"/>
      <c r="WPQ3" s="470"/>
      <c r="WPR3" s="470"/>
      <c r="WPS3" s="470"/>
      <c r="WPT3" s="470"/>
      <c r="WPU3" s="470"/>
      <c r="WPV3" s="470"/>
      <c r="WPW3" s="470"/>
      <c r="WPX3" s="470"/>
      <c r="WPY3" s="470"/>
      <c r="WPZ3" s="470"/>
      <c r="WQA3" s="470"/>
      <c r="WQB3" s="470"/>
      <c r="WQC3" s="470"/>
      <c r="WQD3" s="470"/>
      <c r="WQE3" s="470"/>
      <c r="WQF3" s="470"/>
      <c r="WQG3" s="470"/>
      <c r="WQH3" s="470"/>
      <c r="WQI3" s="470"/>
      <c r="WQJ3" s="470"/>
      <c r="WQK3" s="470"/>
      <c r="WQL3" s="470"/>
      <c r="WQM3" s="470"/>
      <c r="WQN3" s="470"/>
      <c r="WQO3" s="470"/>
      <c r="WQP3" s="470"/>
      <c r="WQQ3" s="470"/>
      <c r="WQR3" s="470"/>
      <c r="WQS3" s="470"/>
      <c r="WQT3" s="470"/>
      <c r="WQU3" s="470"/>
      <c r="WQV3" s="470"/>
      <c r="WQW3" s="470"/>
      <c r="WQX3" s="470"/>
      <c r="WQY3" s="470"/>
      <c r="WQZ3" s="470"/>
      <c r="WRA3" s="470"/>
      <c r="WRB3" s="470"/>
      <c r="WRC3" s="470"/>
      <c r="WRD3" s="470"/>
      <c r="WRE3" s="470"/>
      <c r="WRF3" s="470"/>
      <c r="WRG3" s="470"/>
      <c r="WRH3" s="470"/>
      <c r="WRI3" s="470"/>
      <c r="WRJ3" s="470"/>
      <c r="WRK3" s="470"/>
      <c r="WRL3" s="470"/>
      <c r="WRM3" s="470"/>
      <c r="WRN3" s="470"/>
      <c r="WRO3" s="470"/>
      <c r="WRP3" s="470"/>
      <c r="WRQ3" s="470"/>
      <c r="WRR3" s="470"/>
      <c r="WRS3" s="470"/>
      <c r="WRT3" s="470"/>
      <c r="WRU3" s="470"/>
      <c r="WRV3" s="470"/>
      <c r="WRW3" s="470"/>
      <c r="WRX3" s="470"/>
      <c r="WRY3" s="470"/>
      <c r="WRZ3" s="470"/>
      <c r="WSA3" s="470"/>
      <c r="WSB3" s="470"/>
      <c r="WSC3" s="470"/>
      <c r="WSD3" s="470"/>
      <c r="WSE3" s="470"/>
      <c r="WSF3" s="470"/>
      <c r="WSG3" s="470"/>
      <c r="WSH3" s="470"/>
      <c r="WSI3" s="470"/>
      <c r="WSJ3" s="470"/>
      <c r="WSK3" s="470"/>
      <c r="WSL3" s="470"/>
      <c r="WSM3" s="470"/>
      <c r="WSN3" s="470"/>
      <c r="WSO3" s="470"/>
      <c r="WSP3" s="470"/>
      <c r="WSQ3" s="470"/>
      <c r="WSR3" s="470"/>
      <c r="WSS3" s="470"/>
      <c r="WST3" s="470"/>
      <c r="WSU3" s="470"/>
      <c r="WSV3" s="470"/>
      <c r="WSW3" s="470"/>
      <c r="WSX3" s="470"/>
      <c r="WSY3" s="470"/>
      <c r="WSZ3" s="470"/>
      <c r="WTA3" s="470"/>
      <c r="WTB3" s="470"/>
      <c r="WTC3" s="470"/>
      <c r="WTD3" s="470"/>
      <c r="WTE3" s="470"/>
      <c r="WTF3" s="470"/>
      <c r="WTG3" s="470"/>
      <c r="WTH3" s="470"/>
      <c r="WTI3" s="470"/>
      <c r="WTJ3" s="470"/>
      <c r="WTK3" s="470"/>
      <c r="WTL3" s="470"/>
      <c r="WTM3" s="470"/>
      <c r="WTN3" s="470"/>
      <c r="WTO3" s="470"/>
      <c r="WTP3" s="470"/>
      <c r="WTQ3" s="470"/>
      <c r="WTR3" s="470"/>
      <c r="WTS3" s="470"/>
      <c r="WTT3" s="470"/>
      <c r="WTU3" s="470"/>
      <c r="WTV3" s="470"/>
      <c r="WTW3" s="470"/>
      <c r="WTX3" s="470"/>
      <c r="WTY3" s="470"/>
      <c r="WTZ3" s="470"/>
      <c r="WUA3" s="470"/>
      <c r="WUB3" s="470"/>
      <c r="WUC3" s="470"/>
      <c r="WUD3" s="470"/>
      <c r="WUE3" s="470"/>
      <c r="WUF3" s="470"/>
      <c r="WUG3" s="470"/>
      <c r="WUH3" s="470"/>
      <c r="WUI3" s="470"/>
      <c r="WUJ3" s="470"/>
      <c r="WUK3" s="470"/>
      <c r="WUL3" s="470"/>
      <c r="WUM3" s="470"/>
      <c r="WUN3" s="470"/>
      <c r="WUO3" s="470"/>
      <c r="WUP3" s="470"/>
      <c r="WUQ3" s="470"/>
      <c r="WUR3" s="470"/>
      <c r="WUS3" s="470"/>
      <c r="WUT3" s="470"/>
      <c r="WUU3" s="470"/>
      <c r="WUV3" s="470"/>
      <c r="WUW3" s="470"/>
      <c r="WUX3" s="470"/>
      <c r="WUY3" s="470"/>
      <c r="WUZ3" s="470"/>
      <c r="WVA3" s="470"/>
      <c r="WVB3" s="470"/>
      <c r="WVC3" s="470"/>
      <c r="WVD3" s="470"/>
      <c r="WVE3" s="470"/>
      <c r="WVF3" s="470"/>
      <c r="WVG3" s="470"/>
      <c r="WVH3" s="470"/>
      <c r="WVI3" s="470"/>
      <c r="WVJ3" s="470"/>
      <c r="WVK3" s="470"/>
      <c r="WVL3" s="470"/>
      <c r="WVM3" s="470"/>
      <c r="WVN3" s="470"/>
      <c r="WVO3" s="470"/>
      <c r="WVP3" s="470"/>
      <c r="WVQ3" s="470"/>
      <c r="WVR3" s="470"/>
      <c r="WVS3" s="470"/>
      <c r="WVT3" s="470"/>
      <c r="WVU3" s="470"/>
      <c r="WVV3" s="470"/>
      <c r="WVW3" s="470"/>
      <c r="WVX3" s="470"/>
      <c r="WVY3" s="470"/>
      <c r="WVZ3" s="470"/>
      <c r="WWA3" s="470"/>
      <c r="WWB3" s="470"/>
      <c r="WWC3" s="470"/>
      <c r="WWD3" s="470"/>
      <c r="WWE3" s="470"/>
      <c r="WWF3" s="470"/>
      <c r="WWG3" s="470"/>
      <c r="WWH3" s="470"/>
      <c r="WWI3" s="470"/>
      <c r="WWJ3" s="470"/>
      <c r="WWK3" s="470"/>
      <c r="WWL3" s="470"/>
      <c r="WWM3" s="470"/>
      <c r="WWN3" s="470"/>
      <c r="WWO3" s="470"/>
      <c r="WWP3" s="470"/>
      <c r="WWQ3" s="470"/>
      <c r="WWR3" s="470"/>
      <c r="WWS3" s="470"/>
      <c r="WWT3" s="470"/>
      <c r="WWU3" s="470"/>
      <c r="WWV3" s="470"/>
      <c r="WWW3" s="470"/>
      <c r="WWX3" s="470"/>
      <c r="WWY3" s="470"/>
      <c r="WWZ3" s="470"/>
      <c r="WXA3" s="470"/>
      <c r="WXB3" s="470"/>
      <c r="WXC3" s="470"/>
      <c r="WXD3" s="470"/>
      <c r="WXE3" s="470"/>
      <c r="WXF3" s="470"/>
      <c r="WXG3" s="470"/>
      <c r="WXH3" s="470"/>
      <c r="WXI3" s="470"/>
      <c r="WXJ3" s="470"/>
      <c r="WXK3" s="470"/>
      <c r="WXL3" s="470"/>
      <c r="WXM3" s="470"/>
      <c r="WXN3" s="470"/>
      <c r="WXO3" s="470"/>
      <c r="WXP3" s="470"/>
      <c r="WXQ3" s="470"/>
      <c r="WXR3" s="470"/>
      <c r="WXS3" s="470"/>
      <c r="WXT3" s="470"/>
      <c r="WXU3" s="470"/>
      <c r="WXV3" s="470"/>
      <c r="WXW3" s="470"/>
      <c r="WXX3" s="470"/>
      <c r="WXY3" s="470"/>
      <c r="WXZ3" s="470"/>
      <c r="WYA3" s="470"/>
      <c r="WYB3" s="470"/>
      <c r="WYC3" s="470"/>
      <c r="WYD3" s="470"/>
      <c r="WYE3" s="470"/>
      <c r="WYF3" s="470"/>
      <c r="WYG3" s="470"/>
      <c r="WYH3" s="470"/>
      <c r="WYI3" s="470"/>
      <c r="WYJ3" s="470"/>
      <c r="WYK3" s="470"/>
      <c r="WYL3" s="470"/>
      <c r="WYM3" s="470"/>
      <c r="WYN3" s="470"/>
      <c r="WYO3" s="470"/>
      <c r="WYP3" s="470"/>
      <c r="WYQ3" s="470"/>
      <c r="WYR3" s="470"/>
      <c r="WYS3" s="470"/>
      <c r="WYT3" s="470"/>
      <c r="WYU3" s="470"/>
      <c r="WYV3" s="470"/>
      <c r="WYW3" s="470"/>
      <c r="WYX3" s="470"/>
      <c r="WYY3" s="470"/>
      <c r="WYZ3" s="470"/>
      <c r="WZA3" s="470"/>
      <c r="WZB3" s="470"/>
      <c r="WZC3" s="470"/>
      <c r="WZD3" s="470"/>
      <c r="WZE3" s="470"/>
      <c r="WZF3" s="470"/>
      <c r="WZG3" s="470"/>
      <c r="WZH3" s="470"/>
      <c r="WZI3" s="470"/>
      <c r="WZJ3" s="470"/>
      <c r="WZK3" s="470"/>
      <c r="WZL3" s="470"/>
      <c r="WZM3" s="470"/>
      <c r="WZN3" s="470"/>
      <c r="WZO3" s="470"/>
      <c r="WZP3" s="470"/>
      <c r="WZQ3" s="470"/>
      <c r="WZR3" s="470"/>
      <c r="WZS3" s="470"/>
      <c r="WZT3" s="470"/>
      <c r="WZU3" s="470"/>
      <c r="WZV3" s="470"/>
      <c r="WZW3" s="470"/>
      <c r="WZX3" s="470"/>
      <c r="WZY3" s="470"/>
      <c r="WZZ3" s="470"/>
      <c r="XAA3" s="470"/>
      <c r="XAB3" s="470"/>
      <c r="XAC3" s="470"/>
      <c r="XAD3" s="470"/>
      <c r="XAE3" s="470"/>
      <c r="XAF3" s="470"/>
      <c r="XAG3" s="470"/>
      <c r="XAH3" s="470"/>
      <c r="XAI3" s="470"/>
      <c r="XAJ3" s="470"/>
      <c r="XAK3" s="470"/>
      <c r="XAL3" s="470"/>
      <c r="XAM3" s="470"/>
      <c r="XAN3" s="470"/>
      <c r="XAO3" s="470"/>
      <c r="XAP3" s="470"/>
      <c r="XAQ3" s="470"/>
      <c r="XAR3" s="470"/>
      <c r="XAS3" s="470"/>
      <c r="XAT3" s="470"/>
      <c r="XAU3" s="470"/>
      <c r="XAV3" s="470"/>
      <c r="XAW3" s="470"/>
      <c r="XAX3" s="470"/>
      <c r="XAY3" s="470"/>
      <c r="XAZ3" s="470"/>
      <c r="XBA3" s="470"/>
      <c r="XBB3" s="470"/>
      <c r="XBC3" s="470"/>
      <c r="XBD3" s="470"/>
      <c r="XBE3" s="470"/>
      <c r="XBF3" s="470"/>
      <c r="XBG3" s="470"/>
      <c r="XBH3" s="470"/>
      <c r="XBI3" s="470"/>
      <c r="XBJ3" s="470"/>
      <c r="XBK3" s="470"/>
      <c r="XBL3" s="470"/>
      <c r="XBM3" s="470"/>
      <c r="XBN3" s="470"/>
      <c r="XBO3" s="470"/>
      <c r="XBP3" s="470"/>
      <c r="XBQ3" s="470"/>
      <c r="XBR3" s="470"/>
      <c r="XBS3" s="470"/>
      <c r="XBT3" s="470"/>
      <c r="XBU3" s="470"/>
      <c r="XBV3" s="470"/>
      <c r="XBW3" s="470"/>
      <c r="XBX3" s="470"/>
      <c r="XBY3" s="470"/>
      <c r="XBZ3" s="470"/>
      <c r="XCA3" s="470"/>
      <c r="XCB3" s="470"/>
      <c r="XCC3" s="470"/>
      <c r="XCD3" s="470"/>
      <c r="XCE3" s="470"/>
      <c r="XCF3" s="470"/>
      <c r="XCG3" s="470"/>
      <c r="XCH3" s="470"/>
      <c r="XCI3" s="470"/>
      <c r="XCJ3" s="470"/>
      <c r="XCK3" s="470"/>
      <c r="XCL3" s="470"/>
      <c r="XCM3" s="470"/>
      <c r="XCN3" s="470"/>
      <c r="XCO3" s="470"/>
      <c r="XCP3" s="470"/>
      <c r="XCQ3" s="470"/>
      <c r="XCR3" s="470"/>
      <c r="XCS3" s="470"/>
      <c r="XCT3" s="470"/>
      <c r="XCU3" s="470"/>
      <c r="XCV3" s="470"/>
      <c r="XCW3" s="470"/>
      <c r="XCX3" s="470"/>
      <c r="XCY3" s="470"/>
      <c r="XCZ3" s="470"/>
      <c r="XDA3" s="470"/>
      <c r="XDB3" s="470"/>
      <c r="XDC3" s="470"/>
      <c r="XDD3" s="470"/>
      <c r="XDE3" s="470"/>
      <c r="XDF3" s="470"/>
      <c r="XDG3" s="470"/>
      <c r="XDH3" s="470"/>
      <c r="XDI3" s="470"/>
      <c r="XDJ3" s="470"/>
      <c r="XDK3" s="470"/>
      <c r="XDL3" s="470"/>
      <c r="XDM3" s="470"/>
      <c r="XDN3" s="470"/>
      <c r="XDO3" s="470"/>
      <c r="XDP3" s="470"/>
      <c r="XDQ3" s="470"/>
      <c r="XDR3" s="470"/>
      <c r="XDS3" s="470"/>
      <c r="XDT3" s="470"/>
      <c r="XDU3" s="470"/>
      <c r="XDV3" s="470"/>
      <c r="XDW3" s="470"/>
      <c r="XDX3" s="470"/>
      <c r="XDY3" s="470"/>
      <c r="XDZ3" s="470"/>
      <c r="XEA3" s="470"/>
      <c r="XEB3" s="470"/>
      <c r="XEC3" s="470"/>
      <c r="XED3" s="470"/>
      <c r="XEE3" s="470"/>
      <c r="XEF3" s="470"/>
    </row>
    <row r="4" spans="1:16360">
      <c r="A4" s="475" t="s">
        <v>1807</v>
      </c>
      <c r="B4" s="500">
        <v>49050000</v>
      </c>
      <c r="C4" s="476">
        <v>48798554</v>
      </c>
      <c r="D4" s="476">
        <v>24556027</v>
      </c>
      <c r="E4" s="476">
        <v>641348</v>
      </c>
      <c r="F4" s="476">
        <v>0</v>
      </c>
      <c r="G4" s="476">
        <v>0</v>
      </c>
      <c r="H4" s="476">
        <v>11012731</v>
      </c>
      <c r="I4" s="477">
        <v>17834</v>
      </c>
      <c r="J4" s="477">
        <v>5697</v>
      </c>
      <c r="K4" s="476">
        <v>0</v>
      </c>
    </row>
    <row r="5" spans="1:16360">
      <c r="A5" s="475" t="s">
        <v>1808</v>
      </c>
      <c r="B5" s="500">
        <v>1987431</v>
      </c>
      <c r="C5" s="476">
        <v>19889142</v>
      </c>
      <c r="D5" s="476">
        <v>26686428</v>
      </c>
      <c r="E5" s="476">
        <v>1942819</v>
      </c>
      <c r="F5" s="476">
        <v>830000</v>
      </c>
      <c r="G5" s="476">
        <v>0</v>
      </c>
      <c r="H5" s="476">
        <v>7753872</v>
      </c>
      <c r="I5" s="477">
        <v>149114</v>
      </c>
      <c r="J5" s="477">
        <v>6206</v>
      </c>
      <c r="K5" s="477">
        <v>99220</v>
      </c>
    </row>
    <row r="6" spans="1:16360">
      <c r="A6" s="475" t="s">
        <v>1809</v>
      </c>
      <c r="B6" s="500">
        <v>30371614</v>
      </c>
      <c r="C6" s="476">
        <v>119531672</v>
      </c>
      <c r="D6" s="476">
        <v>22665273</v>
      </c>
      <c r="E6" s="476">
        <v>577192</v>
      </c>
      <c r="F6" s="476">
        <v>360000</v>
      </c>
      <c r="G6" s="476">
        <v>0</v>
      </c>
      <c r="H6" s="476">
        <v>27475327</v>
      </c>
      <c r="I6" s="477">
        <v>436603</v>
      </c>
      <c r="J6" s="477">
        <v>4263</v>
      </c>
      <c r="K6" s="476">
        <v>0</v>
      </c>
    </row>
    <row r="7" spans="1:16360">
      <c r="A7" s="475" t="s">
        <v>1810</v>
      </c>
      <c r="B7" s="500">
        <v>35211000</v>
      </c>
      <c r="C7" s="476">
        <v>81591890</v>
      </c>
      <c r="D7" s="476">
        <v>19846985</v>
      </c>
      <c r="E7" s="476">
        <v>525930</v>
      </c>
      <c r="F7" s="476">
        <v>30000</v>
      </c>
      <c r="G7" s="476">
        <v>0</v>
      </c>
      <c r="H7" s="476">
        <v>19559548</v>
      </c>
      <c r="I7" s="477">
        <v>243643</v>
      </c>
      <c r="J7" s="477">
        <v>5005</v>
      </c>
      <c r="K7" s="476">
        <v>0</v>
      </c>
    </row>
    <row r="8" spans="1:16360">
      <c r="A8" s="475" t="s">
        <v>1811</v>
      </c>
      <c r="B8" s="500">
        <v>75059706</v>
      </c>
      <c r="C8" s="476">
        <v>73226492</v>
      </c>
      <c r="D8" s="476">
        <v>14188491</v>
      </c>
      <c r="E8" s="476">
        <v>1522720</v>
      </c>
      <c r="F8" s="476">
        <v>0</v>
      </c>
      <c r="G8" s="476">
        <v>0</v>
      </c>
      <c r="H8" s="476">
        <v>28236788</v>
      </c>
      <c r="I8" s="477">
        <v>264887</v>
      </c>
      <c r="J8" s="477">
        <v>4489</v>
      </c>
      <c r="K8" s="477">
        <v>81677</v>
      </c>
    </row>
    <row r="9" spans="1:16360">
      <c r="A9" s="475" t="s">
        <v>1812</v>
      </c>
      <c r="B9" s="500">
        <v>86365132</v>
      </c>
      <c r="C9" s="476">
        <v>92774436</v>
      </c>
      <c r="D9" s="476">
        <v>8006391</v>
      </c>
      <c r="E9" s="476">
        <v>273033</v>
      </c>
      <c r="F9" s="476">
        <v>180000</v>
      </c>
      <c r="G9" s="476">
        <v>0</v>
      </c>
      <c r="H9" s="476">
        <v>10219558</v>
      </c>
      <c r="I9" s="477">
        <v>240347</v>
      </c>
      <c r="J9" s="477">
        <v>3587</v>
      </c>
      <c r="K9" s="476">
        <v>0</v>
      </c>
    </row>
    <row r="10" spans="1:16360">
      <c r="A10" s="475" t="s">
        <v>1813</v>
      </c>
      <c r="B10" s="500">
        <v>75499069</v>
      </c>
      <c r="C10" s="476">
        <v>142864248</v>
      </c>
      <c r="D10" s="476">
        <v>38375109</v>
      </c>
      <c r="E10" s="476">
        <v>2081820</v>
      </c>
      <c r="F10" s="476">
        <v>0</v>
      </c>
      <c r="G10" s="476">
        <v>0</v>
      </c>
      <c r="H10" s="476">
        <v>22069426</v>
      </c>
      <c r="I10" s="477">
        <v>57145</v>
      </c>
      <c r="J10" s="477">
        <v>3877</v>
      </c>
      <c r="K10" s="477">
        <v>99480</v>
      </c>
    </row>
    <row r="11" spans="1:16360">
      <c r="A11" s="475" t="s">
        <v>1814</v>
      </c>
      <c r="B11" s="500">
        <v>35511949</v>
      </c>
      <c r="C11" s="476">
        <v>34009479</v>
      </c>
      <c r="D11" s="476">
        <v>17675423</v>
      </c>
      <c r="E11" s="476">
        <v>622096</v>
      </c>
      <c r="F11" s="476">
        <v>360000</v>
      </c>
      <c r="G11" s="476">
        <v>0</v>
      </c>
      <c r="H11" s="476">
        <v>35945906</v>
      </c>
      <c r="I11" s="477">
        <v>680147</v>
      </c>
      <c r="J11" s="477">
        <v>4907</v>
      </c>
      <c r="K11" s="476">
        <v>0</v>
      </c>
    </row>
    <row r="12" spans="1:16360">
      <c r="A12" s="475" t="s">
        <v>1815</v>
      </c>
      <c r="B12" s="500">
        <v>39603485</v>
      </c>
      <c r="C12" s="476">
        <v>86277323</v>
      </c>
      <c r="D12" s="476">
        <v>13468180</v>
      </c>
      <c r="E12" s="476">
        <v>376338</v>
      </c>
      <c r="F12" s="476">
        <v>600000</v>
      </c>
      <c r="G12" s="476">
        <v>0</v>
      </c>
      <c r="H12" s="476">
        <v>27167097</v>
      </c>
      <c r="I12" s="477">
        <v>438003</v>
      </c>
      <c r="J12" s="477">
        <v>50810</v>
      </c>
      <c r="K12" s="476">
        <v>0</v>
      </c>
    </row>
    <row r="13" spans="1:16360">
      <c r="A13" s="475" t="s">
        <v>1816</v>
      </c>
      <c r="B13" s="501">
        <v>54485125</v>
      </c>
      <c r="C13" s="476">
        <v>54485125</v>
      </c>
      <c r="D13" s="476">
        <v>0</v>
      </c>
      <c r="E13" s="476">
        <v>0</v>
      </c>
      <c r="F13" s="476">
        <v>0</v>
      </c>
      <c r="G13" s="476">
        <v>37576291</v>
      </c>
      <c r="H13" s="476">
        <v>11338210</v>
      </c>
      <c r="I13" s="477">
        <v>54485125</v>
      </c>
      <c r="J13" s="477">
        <v>118000</v>
      </c>
      <c r="K13" s="476">
        <v>0</v>
      </c>
    </row>
    <row r="14" spans="1:16360" s="507" customFormat="1" ht="15">
      <c r="A14" s="487" t="s">
        <v>1790</v>
      </c>
      <c r="B14" s="502">
        <v>483144511</v>
      </c>
      <c r="C14" s="503">
        <v>753448361</v>
      </c>
      <c r="D14" s="503">
        <v>185468307</v>
      </c>
      <c r="E14" s="503">
        <v>8563296</v>
      </c>
      <c r="F14" s="504">
        <v>2360000</v>
      </c>
      <c r="G14" s="505">
        <v>37576291</v>
      </c>
      <c r="H14" s="506">
        <v>200778463</v>
      </c>
      <c r="I14" s="504">
        <v>57012848</v>
      </c>
      <c r="J14" s="505">
        <v>206841</v>
      </c>
      <c r="K14" s="504">
        <v>280377</v>
      </c>
    </row>
    <row r="15" spans="1:16360">
      <c r="A15" s="478"/>
      <c r="B15" s="478"/>
      <c r="C15" s="479"/>
      <c r="D15" s="479"/>
      <c r="E15" s="479"/>
      <c r="F15" s="479"/>
      <c r="G15" s="479"/>
      <c r="H15" s="480"/>
      <c r="I15" s="479"/>
      <c r="J15" s="479"/>
      <c r="K15" s="479"/>
    </row>
    <row r="16" spans="1:16360">
      <c r="D16" s="481"/>
      <c r="F16" s="482"/>
      <c r="H16" s="480"/>
      <c r="I16" s="482"/>
      <c r="K16" s="482"/>
    </row>
  </sheetData>
  <phoneticPr fontId="76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10"/>
  <sheetViews>
    <sheetView workbookViewId="0">
      <selection activeCell="F15" sqref="F15"/>
    </sheetView>
  </sheetViews>
  <sheetFormatPr baseColWidth="10" defaultRowHeight="12.75"/>
  <cols>
    <col min="1" max="1" width="4.140625" customWidth="1"/>
    <col min="3" max="3" width="17.140625" style="489" bestFit="1" customWidth="1"/>
    <col min="4" max="4" width="14.42578125" customWidth="1"/>
  </cols>
  <sheetData>
    <row r="1" spans="1:4" ht="14.25">
      <c r="A1" s="488" t="s">
        <v>1791</v>
      </c>
    </row>
    <row r="3" spans="1:4">
      <c r="B3" s="494" t="s">
        <v>1748</v>
      </c>
      <c r="C3" s="495" t="s">
        <v>1792</v>
      </c>
      <c r="D3" s="499" t="s">
        <v>1793</v>
      </c>
    </row>
    <row r="4" spans="1:4" ht="14.25">
      <c r="A4" s="488" t="s">
        <v>1791</v>
      </c>
      <c r="B4" s="491"/>
      <c r="C4" s="492"/>
      <c r="D4" s="491"/>
    </row>
    <row r="5" spans="1:4">
      <c r="B5" s="490" t="s">
        <v>1794</v>
      </c>
      <c r="C5" s="492">
        <v>4611769221</v>
      </c>
      <c r="D5" s="491">
        <v>136</v>
      </c>
    </row>
    <row r="6" spans="1:4">
      <c r="B6" s="490" t="s">
        <v>1795</v>
      </c>
      <c r="C6" s="492">
        <v>7435738014</v>
      </c>
      <c r="D6" s="491">
        <v>224</v>
      </c>
    </row>
    <row r="7" spans="1:4">
      <c r="B7" s="490" t="s">
        <v>1796</v>
      </c>
      <c r="C7" s="492">
        <v>598928887</v>
      </c>
      <c r="D7" s="491">
        <v>24</v>
      </c>
    </row>
    <row r="8" spans="1:4" ht="14.25">
      <c r="B8" s="490" t="s">
        <v>1797</v>
      </c>
      <c r="C8" s="493">
        <v>2338400060</v>
      </c>
      <c r="D8" s="491">
        <v>573</v>
      </c>
    </row>
    <row r="9" spans="1:4">
      <c r="B9" s="490"/>
      <c r="C9" s="492"/>
      <c r="D9" s="491"/>
    </row>
    <row r="10" spans="1:4">
      <c r="B10" s="496" t="s">
        <v>1260</v>
      </c>
      <c r="C10" s="497">
        <f>SUM(C5:C9)</f>
        <v>14984836182</v>
      </c>
      <c r="D10" s="498">
        <f>SUM(D5:D9)</f>
        <v>957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21</vt:i4>
      </vt:variant>
      <vt:variant>
        <vt:lpstr>Rangos con nombre</vt:lpstr>
      </vt:variant>
      <vt:variant>
        <vt:i4>4</vt:i4>
      </vt:variant>
    </vt:vector>
  </HeadingPairs>
  <TitlesOfParts>
    <vt:vector size="25" baseType="lpstr">
      <vt:lpstr>ESFA 1 ENE 2015</vt:lpstr>
      <vt:lpstr>ESF</vt:lpstr>
      <vt:lpstr>FEI</vt:lpstr>
      <vt:lpstr>Hoja trabajo ESF</vt:lpstr>
      <vt:lpstr>ERI</vt:lpstr>
      <vt:lpstr>CP</vt:lpstr>
      <vt:lpstr>Año 2022</vt:lpstr>
      <vt:lpstr>Año 2021</vt:lpstr>
      <vt:lpstr>Nota Cartera</vt:lpstr>
      <vt:lpstr>PPE</vt:lpstr>
      <vt:lpstr>cxc</vt:lpstr>
      <vt:lpstr>Oblig financieras</vt:lpstr>
      <vt:lpstr>Nota otros pasivos</vt:lpstr>
      <vt:lpstr>cxp</vt:lpstr>
      <vt:lpstr>Nota Beneficios Empleados</vt:lpstr>
      <vt:lpstr>Nota Gastos Generales</vt:lpstr>
      <vt:lpstr>HT. G. Generales</vt:lpstr>
      <vt:lpstr>Nota Gastos y sociales</vt:lpstr>
      <vt:lpstr>Nota partes relacionadas</vt:lpstr>
      <vt:lpstr>HT. Partes Relacionadas</vt:lpstr>
      <vt:lpstr>PIGNORACION PAGARES</vt:lpstr>
      <vt:lpstr>ERI!Área_de_impresión</vt:lpstr>
      <vt:lpstr>ESF!Área_de_impresión</vt:lpstr>
      <vt:lpstr>FEI!Área_de_impresión</vt:lpstr>
      <vt:lpstr>'Hoja trabajo ESF'!Área_de_impresión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</dc:creator>
  <cp:lastModifiedBy>Diego Fernando Betancour Palacios</cp:lastModifiedBy>
  <cp:lastPrinted>2018-02-16T15:01:24Z</cp:lastPrinted>
  <dcterms:created xsi:type="dcterms:W3CDTF">2015-08-27T16:51:28Z</dcterms:created>
  <dcterms:modified xsi:type="dcterms:W3CDTF">2023-01-24T04:48:33Z</dcterms:modified>
</cp:coreProperties>
</file>